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ThisWorkbook" defaultThemeVersion="124226"/>
  <xr:revisionPtr revIDLastSave="0" documentId="13_ncr:1_{740F7E73-BD7E-4C68-8293-619991CFCF0F}" xr6:coauthVersionLast="45" xr6:coauthVersionMax="45" xr10:uidLastSave="{00000000-0000-0000-0000-000000000000}"/>
  <bookViews>
    <workbookView xWindow="-120" yWindow="-120" windowWidth="29040" windowHeight="15840" firstSheet="1" activeTab="1" xr2:uid="{00000000-000D-0000-FFFF-FFFF00000000}"/>
  </bookViews>
  <sheets>
    <sheet name="A216810396964DCDB399904ED81BA8E" sheetId="31" state="veryHidden" r:id="rId1"/>
    <sheet name="General Inputs" sheetId="30" r:id="rId2"/>
    <sheet name="Lead Lag Days Summary" sheetId="58" r:id="rId3"/>
    <sheet name="Revenue Lag" sheetId="2" r:id="rId4"/>
    <sheet name="Billing Lag" sheetId="6" r:id="rId5"/>
    <sheet name="Collection Lag" sheetId="4" r:id="rId6"/>
    <sheet name="Avg Daily AR Balance" sheetId="5" r:id="rId7"/>
    <sheet name="Uncollectibles" sheetId="13" r:id="rId8"/>
    <sheet name="Purchased Power" sheetId="37" r:id="rId9"/>
    <sheet name="Fuel Expenses" sheetId="63" r:id="rId10"/>
    <sheet name="Fuel Purchases Summary" sheetId="7" r:id="rId11"/>
    <sheet name="Commodity" sheetId="8" r:id="rId12"/>
    <sheet name="Transportation" sheetId="9" r:id="rId13"/>
    <sheet name="Purchased Gas" sheetId="59" r:id="rId14"/>
    <sheet name="Storms" sheetId="33" r:id="rId15"/>
    <sheet name="Other O&amp;M" sheetId="36" r:id="rId16"/>
    <sheet name="Affiliate Lead Days" sheetId="50" r:id="rId17"/>
    <sheet name="Payroll" sheetId="10" r:id="rId18"/>
    <sheet name="401(k) Match" sheetId="39" r:id="rId19"/>
    <sheet name="TIA &amp; RIA" sheetId="32" r:id="rId20"/>
    <sheet name="Payroll Tax" sheetId="15" r:id="rId21"/>
    <sheet name="Income Tax" sheetId="45" r:id="rId22"/>
    <sheet name="Property Tax" sheetId="16" r:id="rId23"/>
    <sheet name="Misc Tax" sheetId="61" r:id="rId24"/>
    <sheet name="Interest on Debt" sheetId="20" r:id="rId25"/>
    <sheet name="Sales Tax (Pass-through)" sheetId="17" r:id="rId26"/>
    <sheet name="Cust Utility Tax (Pass-through)" sheetId="21" state="hidden" r:id="rId27"/>
    <sheet name="Consumption Tax (Pass-through)" sheetId="34" state="hidden" r:id="rId28"/>
    <sheet name="Interest on Cust Deposits" sheetId="19" state="hidden" r:id="rId29"/>
    <sheet name="School Tax (Pass-through)" sheetId="60" r:id="rId30"/>
    <sheet name="Franchise Fees (Pass-through)" sheetId="62" r:id="rId31"/>
  </sheets>
  <externalReferences>
    <externalReference r:id="rId32"/>
    <externalReference r:id="rId33"/>
    <externalReference r:id="rId34"/>
    <externalReference r:id="rId35"/>
    <externalReference r:id="rId36"/>
  </externalReferences>
  <definedNames>
    <definedName name="__123Graph_B" localSheetId="30" hidden="1">'[1]9 30 BS'!#REF!</definedName>
    <definedName name="__123Graph_B" localSheetId="9" hidden="1">'[1]9 30 BS'!#REF!</definedName>
    <definedName name="__123Graph_B" localSheetId="2" hidden="1">'[1]9 30 BS'!#REF!</definedName>
    <definedName name="__123Graph_B" localSheetId="23" hidden="1">'[1]9 30 BS'!#REF!</definedName>
    <definedName name="__123Graph_B" localSheetId="13" hidden="1">'[1]9 30 BS'!#REF!</definedName>
    <definedName name="__123Graph_B" localSheetId="29" hidden="1">'[1]9 30 BS'!#REF!</definedName>
    <definedName name="__123Graph_B" hidden="1">'[1]9 30 BS'!#REF!</definedName>
    <definedName name="__123Graph_F" localSheetId="9" hidden="1">'[1]9 30 BS'!#REF!</definedName>
    <definedName name="__123Graph_F" localSheetId="2" hidden="1">'[1]9 30 BS'!#REF!</definedName>
    <definedName name="__123Graph_F" localSheetId="23" hidden="1">'[1]9 30 BS'!#REF!</definedName>
    <definedName name="__123Graph_F" localSheetId="13" hidden="1">'[1]9 30 BS'!#REF!</definedName>
    <definedName name="__123Graph_F" localSheetId="29" hidden="1">'[1]9 30 BS'!#REF!</definedName>
    <definedName name="__123Graph_F" hidden="1">'[1]9 30 BS'!#REF!</definedName>
    <definedName name="__key3" localSheetId="30" hidden="1">#REF!</definedName>
    <definedName name="__key3" localSheetId="9" hidden="1">#REF!</definedName>
    <definedName name="__key3" localSheetId="2" hidden="1">#REF!</definedName>
    <definedName name="__key3" localSheetId="23" hidden="1">#REF!</definedName>
    <definedName name="__key3" localSheetId="13" hidden="1">#REF!</definedName>
    <definedName name="__key3" localSheetId="29" hidden="1">#REF!</definedName>
    <definedName name="__key3" hidden="1">#REF!</definedName>
    <definedName name="_36__123Graph_BCHART_1" localSheetId="9" hidden="1">'[2]HOSPICE OPSUM'!#REF!</definedName>
    <definedName name="_36__123Graph_BCHART_1" localSheetId="2" hidden="1">'[2]HOSPICE OPSUM'!#REF!</definedName>
    <definedName name="_36__123Graph_BCHART_1" localSheetId="23" hidden="1">'[2]HOSPICE OPSUM'!#REF!</definedName>
    <definedName name="_36__123Graph_BCHART_1" localSheetId="13" hidden="1">'[2]HOSPICE OPSUM'!#REF!</definedName>
    <definedName name="_36__123Graph_BCHART_1" localSheetId="29" hidden="1">'[2]HOSPICE OPSUM'!#REF!</definedName>
    <definedName name="_36__123Graph_BCHART_1" hidden="1">'[2]HOSPICE OPSUM'!#REF!</definedName>
    <definedName name="_Fill" localSheetId="30" hidden="1">#REF!</definedName>
    <definedName name="_Fill" localSheetId="9" hidden="1">#REF!</definedName>
    <definedName name="_Fill" localSheetId="2" hidden="1">#REF!</definedName>
    <definedName name="_Fill" localSheetId="23" hidden="1">#REF!</definedName>
    <definedName name="_Fill" localSheetId="13" hidden="1">#REF!</definedName>
    <definedName name="_Fill" localSheetId="29" hidden="1">#REF!</definedName>
    <definedName name="_Fill" hidden="1">#REF!</definedName>
    <definedName name="_xlnm._FilterDatabase" localSheetId="16" hidden="1">'Affiliate Lead Days'!#REF!</definedName>
    <definedName name="_xlnm._FilterDatabase" localSheetId="11" hidden="1">Commodity!$A$155:$I$2011</definedName>
    <definedName name="_xlnm._FilterDatabase" localSheetId="15" hidden="1">'Other O&amp;M'!$A$7:$L$389</definedName>
    <definedName name="_xlnm._FilterDatabase" localSheetId="13" hidden="1">'Purchased Gas'!$A$11:$I$92</definedName>
    <definedName name="_xlnm._FilterDatabase" localSheetId="14" hidden="1">Storms!$A$7:$L$79</definedName>
    <definedName name="_xlnm._FilterDatabase" localSheetId="12" hidden="1">Transportation!$A$2325:$I$2646</definedName>
    <definedName name="_Key1" localSheetId="30" hidden="1">#REF!</definedName>
    <definedName name="_Key1" localSheetId="9" hidden="1">#REF!</definedName>
    <definedName name="_Key1" localSheetId="2" hidden="1">#REF!</definedName>
    <definedName name="_Key1" localSheetId="23" hidden="1">#REF!</definedName>
    <definedName name="_Key1" localSheetId="13" hidden="1">#REF!</definedName>
    <definedName name="_Key1" localSheetId="29" hidden="1">#REF!</definedName>
    <definedName name="_Key1" hidden="1">#REF!</definedName>
    <definedName name="_Key2" localSheetId="30" hidden="1">#REF!</definedName>
    <definedName name="_Key2" localSheetId="9" hidden="1">#REF!</definedName>
    <definedName name="_Key2" localSheetId="2" hidden="1">#REF!</definedName>
    <definedName name="_Key2" localSheetId="23" hidden="1">#REF!</definedName>
    <definedName name="_Key2" localSheetId="13" hidden="1">#REF!</definedName>
    <definedName name="_Key2" localSheetId="29" hidden="1">#REF!</definedName>
    <definedName name="_Key2" hidden="1">#REF!</definedName>
    <definedName name="_Key3" localSheetId="30" hidden="1">#REF!</definedName>
    <definedName name="_Key3" localSheetId="9" hidden="1">#REF!</definedName>
    <definedName name="_Key3" localSheetId="2" hidden="1">#REF!</definedName>
    <definedName name="_Key3" localSheetId="23" hidden="1">#REF!</definedName>
    <definedName name="_Key3" localSheetId="13" hidden="1">#REF!</definedName>
    <definedName name="_Key3" localSheetId="29" hidden="1">#REF!</definedName>
    <definedName name="_Key3" hidden="1">#REF!</definedName>
    <definedName name="_key4" localSheetId="30" hidden="1">#REF!</definedName>
    <definedName name="_key4" localSheetId="9" hidden="1">#REF!</definedName>
    <definedName name="_key4" localSheetId="2" hidden="1">#REF!</definedName>
    <definedName name="_key4" localSheetId="23" hidden="1">#REF!</definedName>
    <definedName name="_key4" localSheetId="13" hidden="1">#REF!</definedName>
    <definedName name="_key4" localSheetId="29" hidden="1">#REF!</definedName>
    <definedName name="_key4" hidden="1">#REF!</definedName>
    <definedName name="_Order1" hidden="1">255</definedName>
    <definedName name="_Order1a" hidden="1">0</definedName>
    <definedName name="_Order2" hidden="1">255</definedName>
    <definedName name="_Order2a" hidden="1">0</definedName>
    <definedName name="_Sort" localSheetId="30" hidden="1">#REF!</definedName>
    <definedName name="_Sort" localSheetId="9" hidden="1">#REF!</definedName>
    <definedName name="_Sort" localSheetId="2" hidden="1">#REF!</definedName>
    <definedName name="_Sort" localSheetId="23" hidden="1">#REF!</definedName>
    <definedName name="_Sort" localSheetId="13" hidden="1">#REF!</definedName>
    <definedName name="_Sort" localSheetId="29" hidden="1">#REF!</definedName>
    <definedName name="_Sort" hidden="1">#REF!</definedName>
    <definedName name="_Table1_In1" localSheetId="30" hidden="1">#REF!</definedName>
    <definedName name="_Table1_In1" localSheetId="9" hidden="1">#REF!</definedName>
    <definedName name="_Table1_In1" localSheetId="2" hidden="1">#REF!</definedName>
    <definedName name="_Table1_In1" localSheetId="23" hidden="1">#REF!</definedName>
    <definedName name="_Table1_In1" localSheetId="13" hidden="1">#REF!</definedName>
    <definedName name="_Table1_In1" localSheetId="29" hidden="1">#REF!</definedName>
    <definedName name="_Table1_In1" hidden="1">#REF!</definedName>
    <definedName name="_Table1_Out" localSheetId="30" hidden="1">#REF!</definedName>
    <definedName name="_Table1_Out" localSheetId="9" hidden="1">#REF!</definedName>
    <definedName name="_Table1_Out" localSheetId="2" hidden="1">#REF!</definedName>
    <definedName name="_Table1_Out" localSheetId="23" hidden="1">#REF!</definedName>
    <definedName name="_Table1_Out" localSheetId="13" hidden="1">#REF!</definedName>
    <definedName name="_Table1_Out" localSheetId="29" hidden="1">#REF!</definedName>
    <definedName name="_Table1_Out" hidden="1">#REF!</definedName>
    <definedName name="_Table1_Out_2" localSheetId="30" hidden="1">#REF!</definedName>
    <definedName name="_Table1_Out_2" localSheetId="9" hidden="1">#REF!</definedName>
    <definedName name="_Table1_Out_2" localSheetId="2" hidden="1">#REF!</definedName>
    <definedName name="_Table1_Out_2" localSheetId="23" hidden="1">#REF!</definedName>
    <definedName name="_Table1_Out_2" localSheetId="13" hidden="1">#REF!</definedName>
    <definedName name="_Table1_Out_2" localSheetId="29" hidden="1">#REF!</definedName>
    <definedName name="_Table1_Out_2" hidden="1">#REF!</definedName>
    <definedName name="_Table2_In1" localSheetId="9" hidden="1">'[3]Bank Model'!#REF!</definedName>
    <definedName name="_Table2_In1" localSheetId="2" hidden="1">'[3]Bank Model'!#REF!</definedName>
    <definedName name="_Table2_In1" localSheetId="23" hidden="1">'[3]Bank Model'!#REF!</definedName>
    <definedName name="_Table2_In1" localSheetId="13" hidden="1">'[3]Bank Model'!#REF!</definedName>
    <definedName name="_Table2_In1" localSheetId="29" hidden="1">'[3]Bank Model'!#REF!</definedName>
    <definedName name="_Table2_In1" hidden="1">'[3]Bank Model'!#REF!</definedName>
    <definedName name="_Table2_In2" localSheetId="9" hidden="1">'[3]Bank Model'!#REF!</definedName>
    <definedName name="_Table2_In2" localSheetId="2" hidden="1">'[3]Bank Model'!#REF!</definedName>
    <definedName name="_Table2_In2" localSheetId="23" hidden="1">'[3]Bank Model'!#REF!</definedName>
    <definedName name="_Table2_In2" localSheetId="13" hidden="1">'[3]Bank Model'!#REF!</definedName>
    <definedName name="_Table2_In2" localSheetId="29" hidden="1">'[3]Bank Model'!#REF!</definedName>
    <definedName name="_Table2_In2" hidden="1">'[3]Bank Model'!#REF!</definedName>
    <definedName name="_Table2_Out" localSheetId="9" hidden="1">'[3]Bank Model'!#REF!</definedName>
    <definedName name="_Table2_Out" localSheetId="2" hidden="1">'[3]Bank Model'!#REF!</definedName>
    <definedName name="_Table2_Out" localSheetId="23" hidden="1">'[3]Bank Model'!#REF!</definedName>
    <definedName name="_Table2_Out" localSheetId="13" hidden="1">'[3]Bank Model'!#REF!</definedName>
    <definedName name="_Table2_Out" localSheetId="29" hidden="1">'[3]Bank Model'!#REF!</definedName>
    <definedName name="_Table2_Out" hidden="1">'[3]Bank Model'!#REF!</definedName>
    <definedName name="_Table2_Out_2" localSheetId="30" hidden="1">#REF!</definedName>
    <definedName name="_Table2_Out_2" localSheetId="9" hidden="1">#REF!</definedName>
    <definedName name="_Table2_Out_2" localSheetId="2" hidden="1">#REF!</definedName>
    <definedName name="_Table2_Out_2" localSheetId="23" hidden="1">#REF!</definedName>
    <definedName name="_Table2_Out_2" localSheetId="13" hidden="1">#REF!</definedName>
    <definedName name="_Table2_Out_2" localSheetId="29" hidden="1">#REF!</definedName>
    <definedName name="_Table2_Out_2"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sdfasdfasdfas" localSheetId="30" hidden="1">#REF!</definedName>
    <definedName name="asdfasdfasdfas" localSheetId="9" hidden="1">#REF!</definedName>
    <definedName name="asdfasdfasdfas" localSheetId="2" hidden="1">#REF!</definedName>
    <definedName name="asdfasdfasdfas" localSheetId="23" hidden="1">#REF!</definedName>
    <definedName name="asdfasdfasdfas" localSheetId="13" hidden="1">#REF!</definedName>
    <definedName name="asdfasdfasdfas" localSheetId="29" hidden="1">#REF!</definedName>
    <definedName name="asdfasdfasdfas" hidden="1">#REF!</definedName>
    <definedName name="BLPH1" hidden="1">'[4]Natural gas'!$A$3</definedName>
    <definedName name="BLPR1020040129204514642" localSheetId="9" hidden="1">'[5]Spread Sheet'!#REF!</definedName>
    <definedName name="BLPR1020040129204514642" localSheetId="2" hidden="1">'[5]Spread Sheet'!#REF!</definedName>
    <definedName name="BLPR1020040129204514642" localSheetId="23" hidden="1">'[5]Spread Sheet'!#REF!</definedName>
    <definedName name="BLPR1020040129204514642" localSheetId="13" hidden="1">'[5]Spread Sheet'!#REF!</definedName>
    <definedName name="BLPR1020040129204514642" localSheetId="29" hidden="1">'[5]Spread Sheet'!#REF!</definedName>
    <definedName name="BLPR1020040129204514642" hidden="1">'[5]Spread Sheet'!#REF!</definedName>
    <definedName name="BLPR1020040129204514642_1_5" localSheetId="9" hidden="1">'[5]Spread Sheet'!#REF!</definedName>
    <definedName name="BLPR1020040129204514642_1_5" localSheetId="2" hidden="1">'[5]Spread Sheet'!#REF!</definedName>
    <definedName name="BLPR1020040129204514642_1_5" localSheetId="23" hidden="1">'[5]Spread Sheet'!#REF!</definedName>
    <definedName name="BLPR1020040129204514642_1_5" localSheetId="13" hidden="1">'[5]Spread Sheet'!#REF!</definedName>
    <definedName name="BLPR1020040129204514642_1_5" localSheetId="29" hidden="1">'[5]Spread Sheet'!#REF!</definedName>
    <definedName name="BLPR1020040129204514642_1_5" hidden="1">'[5]Spread Sheet'!#REF!</definedName>
    <definedName name="BLPR1020040129204514642_2_5" localSheetId="9" hidden="1">'[5]Spread Sheet'!#REF!</definedName>
    <definedName name="BLPR1020040129204514642_2_5" localSheetId="2" hidden="1">'[5]Spread Sheet'!#REF!</definedName>
    <definedName name="BLPR1020040129204514642_2_5" localSheetId="23" hidden="1">'[5]Spread Sheet'!#REF!</definedName>
    <definedName name="BLPR1020040129204514642_2_5" localSheetId="13" hidden="1">'[5]Spread Sheet'!#REF!</definedName>
    <definedName name="BLPR1020040129204514642_2_5" localSheetId="29" hidden="1">'[5]Spread Sheet'!#REF!</definedName>
    <definedName name="BLPR1020040129204514642_2_5" hidden="1">'[5]Spread Sheet'!#REF!</definedName>
    <definedName name="BLPR1020040129204514642_3_5" localSheetId="9" hidden="1">'[5]Spread Sheet'!#REF!</definedName>
    <definedName name="BLPR1020040129204514642_3_5" localSheetId="2" hidden="1">'[5]Spread Sheet'!#REF!</definedName>
    <definedName name="BLPR1020040129204514642_3_5" localSheetId="23" hidden="1">'[5]Spread Sheet'!#REF!</definedName>
    <definedName name="BLPR1020040129204514642_3_5" localSheetId="13" hidden="1">'[5]Spread Sheet'!#REF!</definedName>
    <definedName name="BLPR1020040129204514642_3_5" localSheetId="29" hidden="1">'[5]Spread Sheet'!#REF!</definedName>
    <definedName name="BLPR1020040129204514642_3_5" hidden="1">'[5]Spread Sheet'!#REF!</definedName>
    <definedName name="BLPR1020040129204514642_4_5" localSheetId="9" hidden="1">'[5]Spread Sheet'!#REF!</definedName>
    <definedName name="BLPR1020040129204514642_4_5" localSheetId="2" hidden="1">'[5]Spread Sheet'!#REF!</definedName>
    <definedName name="BLPR1020040129204514642_4_5" localSheetId="23" hidden="1">'[5]Spread Sheet'!#REF!</definedName>
    <definedName name="BLPR1020040129204514642_4_5" localSheetId="13" hidden="1">'[5]Spread Sheet'!#REF!</definedName>
    <definedName name="BLPR1020040129204514642_4_5" localSheetId="29" hidden="1">'[5]Spread Sheet'!#REF!</definedName>
    <definedName name="BLPR1020040129204514642_4_5" hidden="1">'[5]Spread Sheet'!#REF!</definedName>
    <definedName name="BLPR1020040129204514642_5_5" localSheetId="9" hidden="1">'[5]Spread Sheet'!#REF!</definedName>
    <definedName name="BLPR1020040129204514642_5_5" localSheetId="2" hidden="1">'[5]Spread Sheet'!#REF!</definedName>
    <definedName name="BLPR1020040129204514642_5_5" localSheetId="23" hidden="1">'[5]Spread Sheet'!#REF!</definedName>
    <definedName name="BLPR1020040129204514642_5_5" localSheetId="13" hidden="1">'[5]Spread Sheet'!#REF!</definedName>
    <definedName name="BLPR1020040129204514642_5_5" localSheetId="29" hidden="1">'[5]Spread Sheet'!#REF!</definedName>
    <definedName name="BLPR1020040129204514642_5_5" hidden="1">'[5]Spread Sheet'!#REF!</definedName>
    <definedName name="BLPR1120040129204514642" localSheetId="9" hidden="1">'[5]Spread Sheet'!#REF!</definedName>
    <definedName name="BLPR1120040129204514642" localSheetId="2" hidden="1">'[5]Spread Sheet'!#REF!</definedName>
    <definedName name="BLPR1120040129204514642" localSheetId="23" hidden="1">'[5]Spread Sheet'!#REF!</definedName>
    <definedName name="BLPR1120040129204514642" localSheetId="13" hidden="1">'[5]Spread Sheet'!#REF!</definedName>
    <definedName name="BLPR1120040129204514642" localSheetId="29" hidden="1">'[5]Spread Sheet'!#REF!</definedName>
    <definedName name="BLPR1120040129204514642" hidden="1">'[5]Spread Sheet'!#REF!</definedName>
    <definedName name="BLPR1120040129204514642_1_5" localSheetId="9" hidden="1">'[5]Spread Sheet'!#REF!</definedName>
    <definedName name="BLPR1120040129204514642_1_5" localSheetId="2" hidden="1">'[5]Spread Sheet'!#REF!</definedName>
    <definedName name="BLPR1120040129204514642_1_5" localSheetId="23" hidden="1">'[5]Spread Sheet'!#REF!</definedName>
    <definedName name="BLPR1120040129204514642_1_5" localSheetId="13" hidden="1">'[5]Spread Sheet'!#REF!</definedName>
    <definedName name="BLPR1120040129204514642_1_5" localSheetId="29" hidden="1">'[5]Spread Sheet'!#REF!</definedName>
    <definedName name="BLPR1120040129204514642_1_5" hidden="1">'[5]Spread Sheet'!#REF!</definedName>
    <definedName name="BLPR1120040129204514642_2_5" localSheetId="9" hidden="1">'[5]Spread Sheet'!#REF!</definedName>
    <definedName name="BLPR1120040129204514642_2_5" localSheetId="2" hidden="1">'[5]Spread Sheet'!#REF!</definedName>
    <definedName name="BLPR1120040129204514642_2_5" localSheetId="23" hidden="1">'[5]Spread Sheet'!#REF!</definedName>
    <definedName name="BLPR1120040129204514642_2_5" localSheetId="13" hidden="1">'[5]Spread Sheet'!#REF!</definedName>
    <definedName name="BLPR1120040129204514642_2_5" localSheetId="29" hidden="1">'[5]Spread Sheet'!#REF!</definedName>
    <definedName name="BLPR1120040129204514642_2_5" hidden="1">'[5]Spread Sheet'!#REF!</definedName>
    <definedName name="BLPR1120040129204514642_3_5" localSheetId="9" hidden="1">'[5]Spread Sheet'!#REF!</definedName>
    <definedName name="BLPR1120040129204514642_3_5" localSheetId="2" hidden="1">'[5]Spread Sheet'!#REF!</definedName>
    <definedName name="BLPR1120040129204514642_3_5" localSheetId="23" hidden="1">'[5]Spread Sheet'!#REF!</definedName>
    <definedName name="BLPR1120040129204514642_3_5" localSheetId="13" hidden="1">'[5]Spread Sheet'!#REF!</definedName>
    <definedName name="BLPR1120040129204514642_3_5" localSheetId="29" hidden="1">'[5]Spread Sheet'!#REF!</definedName>
    <definedName name="BLPR1120040129204514642_3_5" hidden="1">'[5]Spread Sheet'!#REF!</definedName>
    <definedName name="BLPR1120040129204514642_4_5" localSheetId="9" hidden="1">'[5]Spread Sheet'!#REF!</definedName>
    <definedName name="BLPR1120040129204514642_4_5" localSheetId="2" hidden="1">'[5]Spread Sheet'!#REF!</definedName>
    <definedName name="BLPR1120040129204514642_4_5" localSheetId="23" hidden="1">'[5]Spread Sheet'!#REF!</definedName>
    <definedName name="BLPR1120040129204514642_4_5" localSheetId="13" hidden="1">'[5]Spread Sheet'!#REF!</definedName>
    <definedName name="BLPR1120040129204514642_4_5" localSheetId="29" hidden="1">'[5]Spread Sheet'!#REF!</definedName>
    <definedName name="BLPR1120040129204514642_4_5" hidden="1">'[5]Spread Sheet'!#REF!</definedName>
    <definedName name="BLPR1120040129204514642_5_5" localSheetId="9" hidden="1">'[5]Spread Sheet'!#REF!</definedName>
    <definedName name="BLPR1120040129204514642_5_5" localSheetId="2" hidden="1">'[5]Spread Sheet'!#REF!</definedName>
    <definedName name="BLPR1120040129204514642_5_5" localSheetId="23" hidden="1">'[5]Spread Sheet'!#REF!</definedName>
    <definedName name="BLPR1120040129204514642_5_5" localSheetId="13" hidden="1">'[5]Spread Sheet'!#REF!</definedName>
    <definedName name="BLPR1120040129204514642_5_5" localSheetId="29" hidden="1">'[5]Spread Sheet'!#REF!</definedName>
    <definedName name="BLPR1120040129204514642_5_5" hidden="1">'[5]Spread Sheet'!#REF!</definedName>
    <definedName name="BLPR120040129203645421" localSheetId="9" hidden="1">'[5]Spread Sheet'!#REF!</definedName>
    <definedName name="BLPR120040129203645421" localSheetId="2" hidden="1">'[5]Spread Sheet'!#REF!</definedName>
    <definedName name="BLPR120040129203645421" localSheetId="23" hidden="1">'[5]Spread Sheet'!#REF!</definedName>
    <definedName name="BLPR120040129203645421" localSheetId="13" hidden="1">'[5]Spread Sheet'!#REF!</definedName>
    <definedName name="BLPR120040129203645421" localSheetId="29" hidden="1">'[5]Spread Sheet'!#REF!</definedName>
    <definedName name="BLPR120040129203645421" hidden="1">'[5]Spread Sheet'!#REF!</definedName>
    <definedName name="BLPR120040129203645421_1_4" localSheetId="9" hidden="1">'[5]Spread Sheet'!#REF!</definedName>
    <definedName name="BLPR120040129203645421_1_4" localSheetId="2" hidden="1">'[5]Spread Sheet'!#REF!</definedName>
    <definedName name="BLPR120040129203645421_1_4" localSheetId="23" hidden="1">'[5]Spread Sheet'!#REF!</definedName>
    <definedName name="BLPR120040129203645421_1_4" localSheetId="13" hidden="1">'[5]Spread Sheet'!#REF!</definedName>
    <definedName name="BLPR120040129203645421_1_4" localSheetId="29" hidden="1">'[5]Spread Sheet'!#REF!</definedName>
    <definedName name="BLPR120040129203645421_1_4" hidden="1">'[5]Spread Sheet'!#REF!</definedName>
    <definedName name="BLPR120040129203645421_2_4" localSheetId="9" hidden="1">'[5]Spread Sheet'!#REF!</definedName>
    <definedName name="BLPR120040129203645421_2_4" localSheetId="2" hidden="1">'[5]Spread Sheet'!#REF!</definedName>
    <definedName name="BLPR120040129203645421_2_4" localSheetId="23" hidden="1">'[5]Spread Sheet'!#REF!</definedName>
    <definedName name="BLPR120040129203645421_2_4" localSheetId="13" hidden="1">'[5]Spread Sheet'!#REF!</definedName>
    <definedName name="BLPR120040129203645421_2_4" localSheetId="29" hidden="1">'[5]Spread Sheet'!#REF!</definedName>
    <definedName name="BLPR120040129203645421_2_4" hidden="1">'[5]Spread Sheet'!#REF!</definedName>
    <definedName name="BLPR120040129203645421_3_4" localSheetId="9" hidden="1">'[5]Spread Sheet'!#REF!</definedName>
    <definedName name="BLPR120040129203645421_3_4" localSheetId="2" hidden="1">'[5]Spread Sheet'!#REF!</definedName>
    <definedName name="BLPR120040129203645421_3_4" localSheetId="23" hidden="1">'[5]Spread Sheet'!#REF!</definedName>
    <definedName name="BLPR120040129203645421_3_4" localSheetId="13" hidden="1">'[5]Spread Sheet'!#REF!</definedName>
    <definedName name="BLPR120040129203645421_3_4" localSheetId="29" hidden="1">'[5]Spread Sheet'!#REF!</definedName>
    <definedName name="BLPR120040129203645421_3_4" hidden="1">'[5]Spread Sheet'!#REF!</definedName>
    <definedName name="BLPR120040129203645421_4_4" localSheetId="9" hidden="1">'[5]Spread Sheet'!#REF!</definedName>
    <definedName name="BLPR120040129203645421_4_4" localSheetId="2" hidden="1">'[5]Spread Sheet'!#REF!</definedName>
    <definedName name="BLPR120040129203645421_4_4" localSheetId="23" hidden="1">'[5]Spread Sheet'!#REF!</definedName>
    <definedName name="BLPR120040129203645421_4_4" localSheetId="13" hidden="1">'[5]Spread Sheet'!#REF!</definedName>
    <definedName name="BLPR120040129203645421_4_4" localSheetId="29" hidden="1">'[5]Spread Sheet'!#REF!</definedName>
    <definedName name="BLPR120040129203645421_4_4" hidden="1">'[5]Spread Sheet'!#REF!</definedName>
    <definedName name="BLPR1220040129204514642" localSheetId="9" hidden="1">'[5]Spread Sheet'!#REF!</definedName>
    <definedName name="BLPR1220040129204514642" localSheetId="2" hidden="1">'[5]Spread Sheet'!#REF!</definedName>
    <definedName name="BLPR1220040129204514642" localSheetId="23" hidden="1">'[5]Spread Sheet'!#REF!</definedName>
    <definedName name="BLPR1220040129204514642" localSheetId="13" hidden="1">'[5]Spread Sheet'!#REF!</definedName>
    <definedName name="BLPR1220040129204514642" localSheetId="29" hidden="1">'[5]Spread Sheet'!#REF!</definedName>
    <definedName name="BLPR1220040129204514642" hidden="1">'[5]Spread Sheet'!#REF!</definedName>
    <definedName name="BLPR1220040129204514642_1_5" localSheetId="9" hidden="1">'[5]Spread Sheet'!#REF!</definedName>
    <definedName name="BLPR1220040129204514642_1_5" localSheetId="2" hidden="1">'[5]Spread Sheet'!#REF!</definedName>
    <definedName name="BLPR1220040129204514642_1_5" localSheetId="23" hidden="1">'[5]Spread Sheet'!#REF!</definedName>
    <definedName name="BLPR1220040129204514642_1_5" localSheetId="13" hidden="1">'[5]Spread Sheet'!#REF!</definedName>
    <definedName name="BLPR1220040129204514642_1_5" localSheetId="29" hidden="1">'[5]Spread Sheet'!#REF!</definedName>
    <definedName name="BLPR1220040129204514642_1_5" hidden="1">'[5]Spread Sheet'!#REF!</definedName>
    <definedName name="BLPR1220040129204514642_2_5" localSheetId="9" hidden="1">'[5]Spread Sheet'!#REF!</definedName>
    <definedName name="BLPR1220040129204514642_2_5" localSheetId="2" hidden="1">'[5]Spread Sheet'!#REF!</definedName>
    <definedName name="BLPR1220040129204514642_2_5" localSheetId="23" hidden="1">'[5]Spread Sheet'!#REF!</definedName>
    <definedName name="BLPR1220040129204514642_2_5" localSheetId="13" hidden="1">'[5]Spread Sheet'!#REF!</definedName>
    <definedName name="BLPR1220040129204514642_2_5" localSheetId="29" hidden="1">'[5]Spread Sheet'!#REF!</definedName>
    <definedName name="BLPR1220040129204514642_2_5" hidden="1">'[5]Spread Sheet'!#REF!</definedName>
    <definedName name="BLPR1220040129204514642_3_5" localSheetId="9" hidden="1">'[5]Spread Sheet'!#REF!</definedName>
    <definedName name="BLPR1220040129204514642_3_5" localSheetId="2" hidden="1">'[5]Spread Sheet'!#REF!</definedName>
    <definedName name="BLPR1220040129204514642_3_5" localSheetId="23" hidden="1">'[5]Spread Sheet'!#REF!</definedName>
    <definedName name="BLPR1220040129204514642_3_5" localSheetId="13" hidden="1">'[5]Spread Sheet'!#REF!</definedName>
    <definedName name="BLPR1220040129204514642_3_5" localSheetId="29" hidden="1">'[5]Spread Sheet'!#REF!</definedName>
    <definedName name="BLPR1220040129204514642_3_5" hidden="1">'[5]Spread Sheet'!#REF!</definedName>
    <definedName name="BLPR1220040129204514642_4_5" localSheetId="9" hidden="1">'[5]Spread Sheet'!#REF!</definedName>
    <definedName name="BLPR1220040129204514642_4_5" localSheetId="2" hidden="1">'[5]Spread Sheet'!#REF!</definedName>
    <definedName name="BLPR1220040129204514642_4_5" localSheetId="23" hidden="1">'[5]Spread Sheet'!#REF!</definedName>
    <definedName name="BLPR1220040129204514642_4_5" localSheetId="13" hidden="1">'[5]Spread Sheet'!#REF!</definedName>
    <definedName name="BLPR1220040129204514642_4_5" localSheetId="29" hidden="1">'[5]Spread Sheet'!#REF!</definedName>
    <definedName name="BLPR1220040129204514642_4_5" hidden="1">'[5]Spread Sheet'!#REF!</definedName>
    <definedName name="BLPR1220040129204514642_5_5" localSheetId="9" hidden="1">'[5]Spread Sheet'!#REF!</definedName>
    <definedName name="BLPR1220040129204514642_5_5" localSheetId="2" hidden="1">'[5]Spread Sheet'!#REF!</definedName>
    <definedName name="BLPR1220040129204514642_5_5" localSheetId="23" hidden="1">'[5]Spread Sheet'!#REF!</definedName>
    <definedName name="BLPR1220040129204514642_5_5" localSheetId="13" hidden="1">'[5]Spread Sheet'!#REF!</definedName>
    <definedName name="BLPR1220040129204514642_5_5" localSheetId="29" hidden="1">'[5]Spread Sheet'!#REF!</definedName>
    <definedName name="BLPR1220040129204514642_5_5" hidden="1">'[5]Spread Sheet'!#REF!</definedName>
    <definedName name="BLPR1320040129204514642" localSheetId="9" hidden="1">'[5]Spread Sheet'!#REF!</definedName>
    <definedName name="BLPR1320040129204514642" localSheetId="2" hidden="1">'[5]Spread Sheet'!#REF!</definedName>
    <definedName name="BLPR1320040129204514642" localSheetId="23" hidden="1">'[5]Spread Sheet'!#REF!</definedName>
    <definedName name="BLPR1320040129204514642" localSheetId="13" hidden="1">'[5]Spread Sheet'!#REF!</definedName>
    <definedName name="BLPR1320040129204514642" localSheetId="29" hidden="1">'[5]Spread Sheet'!#REF!</definedName>
    <definedName name="BLPR1320040129204514642" hidden="1">'[5]Spread Sheet'!#REF!</definedName>
    <definedName name="BLPR1320040129204514642_1_5" localSheetId="9" hidden="1">'[5]Spread Sheet'!#REF!</definedName>
    <definedName name="BLPR1320040129204514642_1_5" localSheetId="2" hidden="1">'[5]Spread Sheet'!#REF!</definedName>
    <definedName name="BLPR1320040129204514642_1_5" localSheetId="23" hidden="1">'[5]Spread Sheet'!#REF!</definedName>
    <definedName name="BLPR1320040129204514642_1_5" localSheetId="13" hidden="1">'[5]Spread Sheet'!#REF!</definedName>
    <definedName name="BLPR1320040129204514642_1_5" localSheetId="29" hidden="1">'[5]Spread Sheet'!#REF!</definedName>
    <definedName name="BLPR1320040129204514642_1_5" hidden="1">'[5]Spread Sheet'!#REF!</definedName>
    <definedName name="BLPR1320040129204514642_2_5" localSheetId="9" hidden="1">'[5]Spread Sheet'!#REF!</definedName>
    <definedName name="BLPR1320040129204514642_2_5" localSheetId="2" hidden="1">'[5]Spread Sheet'!#REF!</definedName>
    <definedName name="BLPR1320040129204514642_2_5" localSheetId="23" hidden="1">'[5]Spread Sheet'!#REF!</definedName>
    <definedName name="BLPR1320040129204514642_2_5" localSheetId="13" hidden="1">'[5]Spread Sheet'!#REF!</definedName>
    <definedName name="BLPR1320040129204514642_2_5" localSheetId="29" hidden="1">'[5]Spread Sheet'!#REF!</definedName>
    <definedName name="BLPR1320040129204514642_2_5" hidden="1">'[5]Spread Sheet'!#REF!</definedName>
    <definedName name="BLPR1320040129204514642_3_5" localSheetId="9" hidden="1">'[5]Spread Sheet'!#REF!</definedName>
    <definedName name="BLPR1320040129204514642_3_5" localSheetId="2" hidden="1">'[5]Spread Sheet'!#REF!</definedName>
    <definedName name="BLPR1320040129204514642_3_5" localSheetId="23" hidden="1">'[5]Spread Sheet'!#REF!</definedName>
    <definedName name="BLPR1320040129204514642_3_5" localSheetId="13" hidden="1">'[5]Spread Sheet'!#REF!</definedName>
    <definedName name="BLPR1320040129204514642_3_5" localSheetId="29" hidden="1">'[5]Spread Sheet'!#REF!</definedName>
    <definedName name="BLPR1320040129204514642_3_5" hidden="1">'[5]Spread Sheet'!#REF!</definedName>
    <definedName name="BLPR1320040129204514642_4_5" localSheetId="9" hidden="1">'[5]Spread Sheet'!#REF!</definedName>
    <definedName name="BLPR1320040129204514642_4_5" localSheetId="2" hidden="1">'[5]Spread Sheet'!#REF!</definedName>
    <definedName name="BLPR1320040129204514642_4_5" localSheetId="23" hidden="1">'[5]Spread Sheet'!#REF!</definedName>
    <definedName name="BLPR1320040129204514642_4_5" localSheetId="13" hidden="1">'[5]Spread Sheet'!#REF!</definedName>
    <definedName name="BLPR1320040129204514642_4_5" localSheetId="29" hidden="1">'[5]Spread Sheet'!#REF!</definedName>
    <definedName name="BLPR1320040129204514642_4_5" hidden="1">'[5]Spread Sheet'!#REF!</definedName>
    <definedName name="BLPR1320040129204514642_5_5" localSheetId="9" hidden="1">'[5]Spread Sheet'!#REF!</definedName>
    <definedName name="BLPR1320040129204514642_5_5" localSheetId="2" hidden="1">'[5]Spread Sheet'!#REF!</definedName>
    <definedName name="BLPR1320040129204514642_5_5" localSheetId="23" hidden="1">'[5]Spread Sheet'!#REF!</definedName>
    <definedName name="BLPR1320040129204514642_5_5" localSheetId="13" hidden="1">'[5]Spread Sheet'!#REF!</definedName>
    <definedName name="BLPR1320040129204514642_5_5" localSheetId="29" hidden="1">'[5]Spread Sheet'!#REF!</definedName>
    <definedName name="BLPR1320040129204514642_5_5" hidden="1">'[5]Spread Sheet'!#REF!</definedName>
    <definedName name="BLPR1420040129204514642" localSheetId="9" hidden="1">'[5]Spread Sheet'!#REF!</definedName>
    <definedName name="BLPR1420040129204514642" localSheetId="2" hidden="1">'[5]Spread Sheet'!#REF!</definedName>
    <definedName name="BLPR1420040129204514642" localSheetId="23" hidden="1">'[5]Spread Sheet'!#REF!</definedName>
    <definedName name="BLPR1420040129204514642" localSheetId="13" hidden="1">'[5]Spread Sheet'!#REF!</definedName>
    <definedName name="BLPR1420040129204514642" localSheetId="29" hidden="1">'[5]Spread Sheet'!#REF!</definedName>
    <definedName name="BLPR1420040129204514642" hidden="1">'[5]Spread Sheet'!#REF!</definedName>
    <definedName name="BLPR1420040129204514642_1_5" localSheetId="9" hidden="1">'[5]Spread Sheet'!#REF!</definedName>
    <definedName name="BLPR1420040129204514642_1_5" localSheetId="2" hidden="1">'[5]Spread Sheet'!#REF!</definedName>
    <definedName name="BLPR1420040129204514642_1_5" localSheetId="23" hidden="1">'[5]Spread Sheet'!#REF!</definedName>
    <definedName name="BLPR1420040129204514642_1_5" localSheetId="13" hidden="1">'[5]Spread Sheet'!#REF!</definedName>
    <definedName name="BLPR1420040129204514642_1_5" localSheetId="29" hidden="1">'[5]Spread Sheet'!#REF!</definedName>
    <definedName name="BLPR1420040129204514642_1_5" hidden="1">'[5]Spread Sheet'!#REF!</definedName>
    <definedName name="BLPR1420040129204514642_2_5" localSheetId="9" hidden="1">'[5]Spread Sheet'!#REF!</definedName>
    <definedName name="BLPR1420040129204514642_2_5" localSheetId="2" hidden="1">'[5]Spread Sheet'!#REF!</definedName>
    <definedName name="BLPR1420040129204514642_2_5" localSheetId="23" hidden="1">'[5]Spread Sheet'!#REF!</definedName>
    <definedName name="BLPR1420040129204514642_2_5" localSheetId="13" hidden="1">'[5]Spread Sheet'!#REF!</definedName>
    <definedName name="BLPR1420040129204514642_2_5" localSheetId="29" hidden="1">'[5]Spread Sheet'!#REF!</definedName>
    <definedName name="BLPR1420040129204514642_2_5" hidden="1">'[5]Spread Sheet'!#REF!</definedName>
    <definedName name="BLPR1420040129204514642_3_5" localSheetId="9" hidden="1">'[5]Spread Sheet'!#REF!</definedName>
    <definedName name="BLPR1420040129204514642_3_5" localSheetId="2" hidden="1">'[5]Spread Sheet'!#REF!</definedName>
    <definedName name="BLPR1420040129204514642_3_5" localSheetId="23" hidden="1">'[5]Spread Sheet'!#REF!</definedName>
    <definedName name="BLPR1420040129204514642_3_5" localSheetId="13" hidden="1">'[5]Spread Sheet'!#REF!</definedName>
    <definedName name="BLPR1420040129204514642_3_5" localSheetId="29" hidden="1">'[5]Spread Sheet'!#REF!</definedName>
    <definedName name="BLPR1420040129204514642_3_5" hidden="1">'[5]Spread Sheet'!#REF!</definedName>
    <definedName name="BLPR1420040129204514642_4_5" localSheetId="9" hidden="1">'[5]Spread Sheet'!#REF!</definedName>
    <definedName name="BLPR1420040129204514642_4_5" localSheetId="2" hidden="1">'[5]Spread Sheet'!#REF!</definedName>
    <definedName name="BLPR1420040129204514642_4_5" localSheetId="23" hidden="1">'[5]Spread Sheet'!#REF!</definedName>
    <definedName name="BLPR1420040129204514642_4_5" localSheetId="13" hidden="1">'[5]Spread Sheet'!#REF!</definedName>
    <definedName name="BLPR1420040129204514642_4_5" localSheetId="29" hidden="1">'[5]Spread Sheet'!#REF!</definedName>
    <definedName name="BLPR1420040129204514642_4_5" hidden="1">'[5]Spread Sheet'!#REF!</definedName>
    <definedName name="BLPR1420040129204514642_5_5" localSheetId="9" hidden="1">'[5]Spread Sheet'!#REF!</definedName>
    <definedName name="BLPR1420040129204514642_5_5" localSheetId="2" hidden="1">'[5]Spread Sheet'!#REF!</definedName>
    <definedName name="BLPR1420040129204514642_5_5" localSheetId="23" hidden="1">'[5]Spread Sheet'!#REF!</definedName>
    <definedName name="BLPR1420040129204514642_5_5" localSheetId="13" hidden="1">'[5]Spread Sheet'!#REF!</definedName>
    <definedName name="BLPR1420040129204514642_5_5" localSheetId="29" hidden="1">'[5]Spread Sheet'!#REF!</definedName>
    <definedName name="BLPR1420040129204514642_5_5" hidden="1">'[5]Spread Sheet'!#REF!</definedName>
    <definedName name="BLPR1520040129204514652" localSheetId="9" hidden="1">'[5]Spread Sheet'!#REF!</definedName>
    <definedName name="BLPR1520040129204514652" localSheetId="2" hidden="1">'[5]Spread Sheet'!#REF!</definedName>
    <definedName name="BLPR1520040129204514652" localSheetId="23" hidden="1">'[5]Spread Sheet'!#REF!</definedName>
    <definedName name="BLPR1520040129204514652" localSheetId="13" hidden="1">'[5]Spread Sheet'!#REF!</definedName>
    <definedName name="BLPR1520040129204514652" localSheetId="29" hidden="1">'[5]Spread Sheet'!#REF!</definedName>
    <definedName name="BLPR1520040129204514652" hidden="1">'[5]Spread Sheet'!#REF!</definedName>
    <definedName name="BLPR1520040129204514652_1_5" localSheetId="9" hidden="1">'[5]Spread Sheet'!#REF!</definedName>
    <definedName name="BLPR1520040129204514652_1_5" localSheetId="2" hidden="1">'[5]Spread Sheet'!#REF!</definedName>
    <definedName name="BLPR1520040129204514652_1_5" localSheetId="23" hidden="1">'[5]Spread Sheet'!#REF!</definedName>
    <definedName name="BLPR1520040129204514652_1_5" localSheetId="13" hidden="1">'[5]Spread Sheet'!#REF!</definedName>
    <definedName name="BLPR1520040129204514652_1_5" localSheetId="29" hidden="1">'[5]Spread Sheet'!#REF!</definedName>
    <definedName name="BLPR1520040129204514652_1_5" hidden="1">'[5]Spread Sheet'!#REF!</definedName>
    <definedName name="BLPR1520040129204514652_2_5" localSheetId="9" hidden="1">'[5]Spread Sheet'!#REF!</definedName>
    <definedName name="BLPR1520040129204514652_2_5" localSheetId="2" hidden="1">'[5]Spread Sheet'!#REF!</definedName>
    <definedName name="BLPR1520040129204514652_2_5" localSheetId="23" hidden="1">'[5]Spread Sheet'!#REF!</definedName>
    <definedName name="BLPR1520040129204514652_2_5" localSheetId="13" hidden="1">'[5]Spread Sheet'!#REF!</definedName>
    <definedName name="BLPR1520040129204514652_2_5" localSheetId="29" hidden="1">'[5]Spread Sheet'!#REF!</definedName>
    <definedName name="BLPR1520040129204514652_2_5" hidden="1">'[5]Spread Sheet'!#REF!</definedName>
    <definedName name="BLPR1520040129204514652_3_5" localSheetId="9" hidden="1">'[5]Spread Sheet'!#REF!</definedName>
    <definedName name="BLPR1520040129204514652_3_5" localSheetId="2" hidden="1">'[5]Spread Sheet'!#REF!</definedName>
    <definedName name="BLPR1520040129204514652_3_5" localSheetId="23" hidden="1">'[5]Spread Sheet'!#REF!</definedName>
    <definedName name="BLPR1520040129204514652_3_5" localSheetId="13" hidden="1">'[5]Spread Sheet'!#REF!</definedName>
    <definedName name="BLPR1520040129204514652_3_5" localSheetId="29" hidden="1">'[5]Spread Sheet'!#REF!</definedName>
    <definedName name="BLPR1520040129204514652_3_5" hidden="1">'[5]Spread Sheet'!#REF!</definedName>
    <definedName name="BLPR1520040129204514652_4_5" localSheetId="9" hidden="1">'[5]Spread Sheet'!#REF!</definedName>
    <definedName name="BLPR1520040129204514652_4_5" localSheetId="2" hidden="1">'[5]Spread Sheet'!#REF!</definedName>
    <definedName name="BLPR1520040129204514652_4_5" localSheetId="23" hidden="1">'[5]Spread Sheet'!#REF!</definedName>
    <definedName name="BLPR1520040129204514652_4_5" localSheetId="13" hidden="1">'[5]Spread Sheet'!#REF!</definedName>
    <definedName name="BLPR1520040129204514652_4_5" localSheetId="29" hidden="1">'[5]Spread Sheet'!#REF!</definedName>
    <definedName name="BLPR1520040129204514652_4_5" hidden="1">'[5]Spread Sheet'!#REF!</definedName>
    <definedName name="BLPR1520040129204514652_5_5" localSheetId="9" hidden="1">'[5]Spread Sheet'!#REF!</definedName>
    <definedName name="BLPR1520040129204514652_5_5" localSheetId="2" hidden="1">'[5]Spread Sheet'!#REF!</definedName>
    <definedName name="BLPR1520040129204514652_5_5" localSheetId="23" hidden="1">'[5]Spread Sheet'!#REF!</definedName>
    <definedName name="BLPR1520040129204514652_5_5" localSheetId="13" hidden="1">'[5]Spread Sheet'!#REF!</definedName>
    <definedName name="BLPR1520040129204514652_5_5" localSheetId="29" hidden="1">'[5]Spread Sheet'!#REF!</definedName>
    <definedName name="BLPR1520040129204514652_5_5" hidden="1">'[5]Spread Sheet'!#REF!</definedName>
    <definedName name="BLPR1620040129204514652" localSheetId="9" hidden="1">'[5]Spread Sheet'!#REF!</definedName>
    <definedName name="BLPR1620040129204514652" localSheetId="2" hidden="1">'[5]Spread Sheet'!#REF!</definedName>
    <definedName name="BLPR1620040129204514652" localSheetId="23" hidden="1">'[5]Spread Sheet'!#REF!</definedName>
    <definedName name="BLPR1620040129204514652" localSheetId="13" hidden="1">'[5]Spread Sheet'!#REF!</definedName>
    <definedName name="BLPR1620040129204514652" localSheetId="29" hidden="1">'[5]Spread Sheet'!#REF!</definedName>
    <definedName name="BLPR1620040129204514652" hidden="1">'[5]Spread Sheet'!#REF!</definedName>
    <definedName name="BLPR1620040129204514652_1_5" localSheetId="9" hidden="1">'[5]Spread Sheet'!#REF!</definedName>
    <definedName name="BLPR1620040129204514652_1_5" localSheetId="2" hidden="1">'[5]Spread Sheet'!#REF!</definedName>
    <definedName name="BLPR1620040129204514652_1_5" localSheetId="23" hidden="1">'[5]Spread Sheet'!#REF!</definedName>
    <definedName name="BLPR1620040129204514652_1_5" localSheetId="13" hidden="1">'[5]Spread Sheet'!#REF!</definedName>
    <definedName name="BLPR1620040129204514652_1_5" localSheetId="29" hidden="1">'[5]Spread Sheet'!#REF!</definedName>
    <definedName name="BLPR1620040129204514652_1_5" hidden="1">'[5]Spread Sheet'!#REF!</definedName>
    <definedName name="BLPR1620040129204514652_2_5" localSheetId="9" hidden="1">'[5]Spread Sheet'!#REF!</definedName>
    <definedName name="BLPR1620040129204514652_2_5" localSheetId="2" hidden="1">'[5]Spread Sheet'!#REF!</definedName>
    <definedName name="BLPR1620040129204514652_2_5" localSheetId="23" hidden="1">'[5]Spread Sheet'!#REF!</definedName>
    <definedName name="BLPR1620040129204514652_2_5" localSheetId="13" hidden="1">'[5]Spread Sheet'!#REF!</definedName>
    <definedName name="BLPR1620040129204514652_2_5" localSheetId="29" hidden="1">'[5]Spread Sheet'!#REF!</definedName>
    <definedName name="BLPR1620040129204514652_2_5" hidden="1">'[5]Spread Sheet'!#REF!</definedName>
    <definedName name="BLPR1620040129204514652_3_5" localSheetId="9" hidden="1">'[5]Spread Sheet'!#REF!</definedName>
    <definedName name="BLPR1620040129204514652_3_5" localSheetId="2" hidden="1">'[5]Spread Sheet'!#REF!</definedName>
    <definedName name="BLPR1620040129204514652_3_5" localSheetId="23" hidden="1">'[5]Spread Sheet'!#REF!</definedName>
    <definedName name="BLPR1620040129204514652_3_5" localSheetId="13" hidden="1">'[5]Spread Sheet'!#REF!</definedName>
    <definedName name="BLPR1620040129204514652_3_5" localSheetId="29" hidden="1">'[5]Spread Sheet'!#REF!</definedName>
    <definedName name="BLPR1620040129204514652_3_5" hidden="1">'[5]Spread Sheet'!#REF!</definedName>
    <definedName name="BLPR1620040129204514652_4_5" localSheetId="9" hidden="1">'[5]Spread Sheet'!#REF!</definedName>
    <definedName name="BLPR1620040129204514652_4_5" localSheetId="2" hidden="1">'[5]Spread Sheet'!#REF!</definedName>
    <definedName name="BLPR1620040129204514652_4_5" localSheetId="23" hidden="1">'[5]Spread Sheet'!#REF!</definedName>
    <definedName name="BLPR1620040129204514652_4_5" localSheetId="13" hidden="1">'[5]Spread Sheet'!#REF!</definedName>
    <definedName name="BLPR1620040129204514652_4_5" localSheetId="29" hidden="1">'[5]Spread Sheet'!#REF!</definedName>
    <definedName name="BLPR1620040129204514652_4_5" hidden="1">'[5]Spread Sheet'!#REF!</definedName>
    <definedName name="BLPR1620040129204514652_5_5" localSheetId="9" hidden="1">'[5]Spread Sheet'!#REF!</definedName>
    <definedName name="BLPR1620040129204514652_5_5" localSheetId="2" hidden="1">'[5]Spread Sheet'!#REF!</definedName>
    <definedName name="BLPR1620040129204514652_5_5" localSheetId="23" hidden="1">'[5]Spread Sheet'!#REF!</definedName>
    <definedName name="BLPR1620040129204514652_5_5" localSheetId="13" hidden="1">'[5]Spread Sheet'!#REF!</definedName>
    <definedName name="BLPR1620040129204514652_5_5" localSheetId="29" hidden="1">'[5]Spread Sheet'!#REF!</definedName>
    <definedName name="BLPR1620040129204514652_5_5" hidden="1">'[5]Spread Sheet'!#REF!</definedName>
    <definedName name="BLPR1720040129204514652" localSheetId="9" hidden="1">'[5]Spread Sheet'!#REF!</definedName>
    <definedName name="BLPR1720040129204514652" localSheetId="2" hidden="1">'[5]Spread Sheet'!#REF!</definedName>
    <definedName name="BLPR1720040129204514652" localSheetId="23" hidden="1">'[5]Spread Sheet'!#REF!</definedName>
    <definedName name="BLPR1720040129204514652" localSheetId="13" hidden="1">'[5]Spread Sheet'!#REF!</definedName>
    <definedName name="BLPR1720040129204514652" localSheetId="29" hidden="1">'[5]Spread Sheet'!#REF!</definedName>
    <definedName name="BLPR1720040129204514652" hidden="1">'[5]Spread Sheet'!#REF!</definedName>
    <definedName name="BLPR1720040129204514652_1_5" localSheetId="9" hidden="1">'[5]Spread Sheet'!#REF!</definedName>
    <definedName name="BLPR1720040129204514652_1_5" localSheetId="2" hidden="1">'[5]Spread Sheet'!#REF!</definedName>
    <definedName name="BLPR1720040129204514652_1_5" localSheetId="23" hidden="1">'[5]Spread Sheet'!#REF!</definedName>
    <definedName name="BLPR1720040129204514652_1_5" localSheetId="13" hidden="1">'[5]Spread Sheet'!#REF!</definedName>
    <definedName name="BLPR1720040129204514652_1_5" localSheetId="29" hidden="1">'[5]Spread Sheet'!#REF!</definedName>
    <definedName name="BLPR1720040129204514652_1_5" hidden="1">'[5]Spread Sheet'!#REF!</definedName>
    <definedName name="BLPR1720040129204514652_2_5" localSheetId="9" hidden="1">'[5]Spread Sheet'!#REF!</definedName>
    <definedName name="BLPR1720040129204514652_2_5" localSheetId="2" hidden="1">'[5]Spread Sheet'!#REF!</definedName>
    <definedName name="BLPR1720040129204514652_2_5" localSheetId="23" hidden="1">'[5]Spread Sheet'!#REF!</definedName>
    <definedName name="BLPR1720040129204514652_2_5" localSheetId="13" hidden="1">'[5]Spread Sheet'!#REF!</definedName>
    <definedName name="BLPR1720040129204514652_2_5" localSheetId="29" hidden="1">'[5]Spread Sheet'!#REF!</definedName>
    <definedName name="BLPR1720040129204514652_2_5" hidden="1">'[5]Spread Sheet'!#REF!</definedName>
    <definedName name="BLPR1720040129204514652_3_5" localSheetId="9" hidden="1">'[5]Spread Sheet'!#REF!</definedName>
    <definedName name="BLPR1720040129204514652_3_5" localSheetId="2" hidden="1">'[5]Spread Sheet'!#REF!</definedName>
    <definedName name="BLPR1720040129204514652_3_5" localSheetId="23" hidden="1">'[5]Spread Sheet'!#REF!</definedName>
    <definedName name="BLPR1720040129204514652_3_5" localSheetId="13" hidden="1">'[5]Spread Sheet'!#REF!</definedName>
    <definedName name="BLPR1720040129204514652_3_5" localSheetId="29" hidden="1">'[5]Spread Sheet'!#REF!</definedName>
    <definedName name="BLPR1720040129204514652_3_5" hidden="1">'[5]Spread Sheet'!#REF!</definedName>
    <definedName name="BLPR1720040129204514652_4_5" localSheetId="9" hidden="1">'[5]Spread Sheet'!#REF!</definedName>
    <definedName name="BLPR1720040129204514652_4_5" localSheetId="2" hidden="1">'[5]Spread Sheet'!#REF!</definedName>
    <definedName name="BLPR1720040129204514652_4_5" localSheetId="23" hidden="1">'[5]Spread Sheet'!#REF!</definedName>
    <definedName name="BLPR1720040129204514652_4_5" localSheetId="13" hidden="1">'[5]Spread Sheet'!#REF!</definedName>
    <definedName name="BLPR1720040129204514652_4_5" localSheetId="29" hidden="1">'[5]Spread Sheet'!#REF!</definedName>
    <definedName name="BLPR1720040129204514652_4_5" hidden="1">'[5]Spread Sheet'!#REF!</definedName>
    <definedName name="BLPR1720040129204514652_5_5" localSheetId="9" hidden="1">'[5]Spread Sheet'!#REF!</definedName>
    <definedName name="BLPR1720040129204514652_5_5" localSheetId="2" hidden="1">'[5]Spread Sheet'!#REF!</definedName>
    <definedName name="BLPR1720040129204514652_5_5" localSheetId="23" hidden="1">'[5]Spread Sheet'!#REF!</definedName>
    <definedName name="BLPR1720040129204514652_5_5" localSheetId="13" hidden="1">'[5]Spread Sheet'!#REF!</definedName>
    <definedName name="BLPR1720040129204514652_5_5" localSheetId="29" hidden="1">'[5]Spread Sheet'!#REF!</definedName>
    <definedName name="BLPR1720040129204514652_5_5" hidden="1">'[5]Spread Sheet'!#REF!</definedName>
    <definedName name="BLPR1820040129204514652" localSheetId="9" hidden="1">'[5]Spread Sheet'!#REF!</definedName>
    <definedName name="BLPR1820040129204514652" localSheetId="2" hidden="1">'[5]Spread Sheet'!#REF!</definedName>
    <definedName name="BLPR1820040129204514652" localSheetId="23" hidden="1">'[5]Spread Sheet'!#REF!</definedName>
    <definedName name="BLPR1820040129204514652" localSheetId="13" hidden="1">'[5]Spread Sheet'!#REF!</definedName>
    <definedName name="BLPR1820040129204514652" localSheetId="29" hidden="1">'[5]Spread Sheet'!#REF!</definedName>
    <definedName name="BLPR1820040129204514652" hidden="1">'[5]Spread Sheet'!#REF!</definedName>
    <definedName name="BLPR1820040129204514652_1_5" localSheetId="9" hidden="1">'[5]Spread Sheet'!#REF!</definedName>
    <definedName name="BLPR1820040129204514652_1_5" localSheetId="2" hidden="1">'[5]Spread Sheet'!#REF!</definedName>
    <definedName name="BLPR1820040129204514652_1_5" localSheetId="23" hidden="1">'[5]Spread Sheet'!#REF!</definedName>
    <definedName name="BLPR1820040129204514652_1_5" localSheetId="13" hidden="1">'[5]Spread Sheet'!#REF!</definedName>
    <definedName name="BLPR1820040129204514652_1_5" localSheetId="29" hidden="1">'[5]Spread Sheet'!#REF!</definedName>
    <definedName name="BLPR1820040129204514652_1_5" hidden="1">'[5]Spread Sheet'!#REF!</definedName>
    <definedName name="BLPR1820040129204514652_2_5" localSheetId="9" hidden="1">'[5]Spread Sheet'!#REF!</definedName>
    <definedName name="BLPR1820040129204514652_2_5" localSheetId="2" hidden="1">'[5]Spread Sheet'!#REF!</definedName>
    <definedName name="BLPR1820040129204514652_2_5" localSheetId="23" hidden="1">'[5]Spread Sheet'!#REF!</definedName>
    <definedName name="BLPR1820040129204514652_2_5" localSheetId="13" hidden="1">'[5]Spread Sheet'!#REF!</definedName>
    <definedName name="BLPR1820040129204514652_2_5" localSheetId="29" hidden="1">'[5]Spread Sheet'!#REF!</definedName>
    <definedName name="BLPR1820040129204514652_2_5" hidden="1">'[5]Spread Sheet'!#REF!</definedName>
    <definedName name="BLPR1820040129204514652_3_5" localSheetId="9" hidden="1">'[5]Spread Sheet'!#REF!</definedName>
    <definedName name="BLPR1820040129204514652_3_5" localSheetId="2" hidden="1">'[5]Spread Sheet'!#REF!</definedName>
    <definedName name="BLPR1820040129204514652_3_5" localSheetId="23" hidden="1">'[5]Spread Sheet'!#REF!</definedName>
    <definedName name="BLPR1820040129204514652_3_5" localSheetId="13" hidden="1">'[5]Spread Sheet'!#REF!</definedName>
    <definedName name="BLPR1820040129204514652_3_5" localSheetId="29" hidden="1">'[5]Spread Sheet'!#REF!</definedName>
    <definedName name="BLPR1820040129204514652_3_5" hidden="1">'[5]Spread Sheet'!#REF!</definedName>
    <definedName name="BLPR1820040129204514652_4_5" localSheetId="9" hidden="1">'[5]Spread Sheet'!#REF!</definedName>
    <definedName name="BLPR1820040129204514652_4_5" localSheetId="2" hidden="1">'[5]Spread Sheet'!#REF!</definedName>
    <definedName name="BLPR1820040129204514652_4_5" localSheetId="23" hidden="1">'[5]Spread Sheet'!#REF!</definedName>
    <definedName name="BLPR1820040129204514652_4_5" localSheetId="13" hidden="1">'[5]Spread Sheet'!#REF!</definedName>
    <definedName name="BLPR1820040129204514652_4_5" localSheetId="29" hidden="1">'[5]Spread Sheet'!#REF!</definedName>
    <definedName name="BLPR1820040129204514652_4_5" hidden="1">'[5]Spread Sheet'!#REF!</definedName>
    <definedName name="BLPR1820040129204514652_5_5" localSheetId="9" hidden="1">'[5]Spread Sheet'!#REF!</definedName>
    <definedName name="BLPR1820040129204514652_5_5" localSheetId="2" hidden="1">'[5]Spread Sheet'!#REF!</definedName>
    <definedName name="BLPR1820040129204514652_5_5" localSheetId="23" hidden="1">'[5]Spread Sheet'!#REF!</definedName>
    <definedName name="BLPR1820040129204514652_5_5" localSheetId="13" hidden="1">'[5]Spread Sheet'!#REF!</definedName>
    <definedName name="BLPR1820040129204514652_5_5" localSheetId="29" hidden="1">'[5]Spread Sheet'!#REF!</definedName>
    <definedName name="BLPR1820040129204514652_5_5" hidden="1">'[5]Spread Sheet'!#REF!</definedName>
    <definedName name="BLPR1920040129204514652" localSheetId="9" hidden="1">'[5]Spread Sheet'!#REF!</definedName>
    <definedName name="BLPR1920040129204514652" localSheetId="2" hidden="1">'[5]Spread Sheet'!#REF!</definedName>
    <definedName name="BLPR1920040129204514652" localSheetId="23" hidden="1">'[5]Spread Sheet'!#REF!</definedName>
    <definedName name="BLPR1920040129204514652" localSheetId="13" hidden="1">'[5]Spread Sheet'!#REF!</definedName>
    <definedName name="BLPR1920040129204514652" localSheetId="29" hidden="1">'[5]Spread Sheet'!#REF!</definedName>
    <definedName name="BLPR1920040129204514652" hidden="1">'[5]Spread Sheet'!#REF!</definedName>
    <definedName name="BLPR1920040129204514652_1_5" localSheetId="9" hidden="1">'[5]Spread Sheet'!#REF!</definedName>
    <definedName name="BLPR1920040129204514652_1_5" localSheetId="2" hidden="1">'[5]Spread Sheet'!#REF!</definedName>
    <definedName name="BLPR1920040129204514652_1_5" localSheetId="23" hidden="1">'[5]Spread Sheet'!#REF!</definedName>
    <definedName name="BLPR1920040129204514652_1_5" localSheetId="13" hidden="1">'[5]Spread Sheet'!#REF!</definedName>
    <definedName name="BLPR1920040129204514652_1_5" localSheetId="29" hidden="1">'[5]Spread Sheet'!#REF!</definedName>
    <definedName name="BLPR1920040129204514652_1_5" hidden="1">'[5]Spread Sheet'!#REF!</definedName>
    <definedName name="BLPR1920040129204514652_2_5" localSheetId="9" hidden="1">'[5]Spread Sheet'!#REF!</definedName>
    <definedName name="BLPR1920040129204514652_2_5" localSheetId="2" hidden="1">'[5]Spread Sheet'!#REF!</definedName>
    <definedName name="BLPR1920040129204514652_2_5" localSheetId="23" hidden="1">'[5]Spread Sheet'!#REF!</definedName>
    <definedName name="BLPR1920040129204514652_2_5" localSheetId="13" hidden="1">'[5]Spread Sheet'!#REF!</definedName>
    <definedName name="BLPR1920040129204514652_2_5" localSheetId="29" hidden="1">'[5]Spread Sheet'!#REF!</definedName>
    <definedName name="BLPR1920040129204514652_2_5" hidden="1">'[5]Spread Sheet'!#REF!</definedName>
    <definedName name="BLPR1920040129204514652_3_5" localSheetId="9" hidden="1">'[5]Spread Sheet'!#REF!</definedName>
    <definedName name="BLPR1920040129204514652_3_5" localSheetId="2" hidden="1">'[5]Spread Sheet'!#REF!</definedName>
    <definedName name="BLPR1920040129204514652_3_5" localSheetId="23" hidden="1">'[5]Spread Sheet'!#REF!</definedName>
    <definedName name="BLPR1920040129204514652_3_5" localSheetId="13" hidden="1">'[5]Spread Sheet'!#REF!</definedName>
    <definedName name="BLPR1920040129204514652_3_5" localSheetId="29" hidden="1">'[5]Spread Sheet'!#REF!</definedName>
    <definedName name="BLPR1920040129204514652_3_5" hidden="1">'[5]Spread Sheet'!#REF!</definedName>
    <definedName name="BLPR1920040129204514652_4_5" localSheetId="9" hidden="1">'[5]Spread Sheet'!#REF!</definedName>
    <definedName name="BLPR1920040129204514652_4_5" localSheetId="2" hidden="1">'[5]Spread Sheet'!#REF!</definedName>
    <definedName name="BLPR1920040129204514652_4_5" localSheetId="23" hidden="1">'[5]Spread Sheet'!#REF!</definedName>
    <definedName name="BLPR1920040129204514652_4_5" localSheetId="13" hidden="1">'[5]Spread Sheet'!#REF!</definedName>
    <definedName name="BLPR1920040129204514652_4_5" localSheetId="29" hidden="1">'[5]Spread Sheet'!#REF!</definedName>
    <definedName name="BLPR1920040129204514652_4_5" hidden="1">'[5]Spread Sheet'!#REF!</definedName>
    <definedName name="BLPR1920040129204514652_5_5" localSheetId="9" hidden="1">'[5]Spread Sheet'!#REF!</definedName>
    <definedName name="BLPR1920040129204514652_5_5" localSheetId="2" hidden="1">'[5]Spread Sheet'!#REF!</definedName>
    <definedName name="BLPR1920040129204514652_5_5" localSheetId="23" hidden="1">'[5]Spread Sheet'!#REF!</definedName>
    <definedName name="BLPR1920040129204514652_5_5" localSheetId="13" hidden="1">'[5]Spread Sheet'!#REF!</definedName>
    <definedName name="BLPR1920040129204514652_5_5" localSheetId="29" hidden="1">'[5]Spread Sheet'!#REF!</definedName>
    <definedName name="BLPR1920040129204514652_5_5" hidden="1">'[5]Spread Sheet'!#REF!</definedName>
    <definedName name="BLPR2020040129204514652" localSheetId="9" hidden="1">'[5]Spread Sheet'!#REF!</definedName>
    <definedName name="BLPR2020040129204514652" localSheetId="2" hidden="1">'[5]Spread Sheet'!#REF!</definedName>
    <definedName name="BLPR2020040129204514652" localSheetId="23" hidden="1">'[5]Spread Sheet'!#REF!</definedName>
    <definedName name="BLPR2020040129204514652" localSheetId="13" hidden="1">'[5]Spread Sheet'!#REF!</definedName>
    <definedName name="BLPR2020040129204514652" localSheetId="29" hidden="1">'[5]Spread Sheet'!#REF!</definedName>
    <definedName name="BLPR2020040129204514652" hidden="1">'[5]Spread Sheet'!#REF!</definedName>
    <definedName name="BLPR2020040129204514652_1_5" localSheetId="9" hidden="1">'[5]Spread Sheet'!#REF!</definedName>
    <definedName name="BLPR2020040129204514652_1_5" localSheetId="2" hidden="1">'[5]Spread Sheet'!#REF!</definedName>
    <definedName name="BLPR2020040129204514652_1_5" localSheetId="23" hidden="1">'[5]Spread Sheet'!#REF!</definedName>
    <definedName name="BLPR2020040129204514652_1_5" localSheetId="13" hidden="1">'[5]Spread Sheet'!#REF!</definedName>
    <definedName name="BLPR2020040129204514652_1_5" localSheetId="29" hidden="1">'[5]Spread Sheet'!#REF!</definedName>
    <definedName name="BLPR2020040129204514652_1_5" hidden="1">'[5]Spread Sheet'!#REF!</definedName>
    <definedName name="BLPR2020040129204514652_2_5" localSheetId="9" hidden="1">'[5]Spread Sheet'!#REF!</definedName>
    <definedName name="BLPR2020040129204514652_2_5" localSheetId="2" hidden="1">'[5]Spread Sheet'!#REF!</definedName>
    <definedName name="BLPR2020040129204514652_2_5" localSheetId="23" hidden="1">'[5]Spread Sheet'!#REF!</definedName>
    <definedName name="BLPR2020040129204514652_2_5" localSheetId="13" hidden="1">'[5]Spread Sheet'!#REF!</definedName>
    <definedName name="BLPR2020040129204514652_2_5" localSheetId="29" hidden="1">'[5]Spread Sheet'!#REF!</definedName>
    <definedName name="BLPR2020040129204514652_2_5" hidden="1">'[5]Spread Sheet'!#REF!</definedName>
    <definedName name="BLPR2020040129204514652_3_5" localSheetId="9" hidden="1">'[5]Spread Sheet'!#REF!</definedName>
    <definedName name="BLPR2020040129204514652_3_5" localSheetId="2" hidden="1">'[5]Spread Sheet'!#REF!</definedName>
    <definedName name="BLPR2020040129204514652_3_5" localSheetId="23" hidden="1">'[5]Spread Sheet'!#REF!</definedName>
    <definedName name="BLPR2020040129204514652_3_5" localSheetId="13" hidden="1">'[5]Spread Sheet'!#REF!</definedName>
    <definedName name="BLPR2020040129204514652_3_5" localSheetId="29" hidden="1">'[5]Spread Sheet'!#REF!</definedName>
    <definedName name="BLPR2020040129204514652_3_5" hidden="1">'[5]Spread Sheet'!#REF!</definedName>
    <definedName name="BLPR2020040129204514652_4_5" localSheetId="9" hidden="1">'[5]Spread Sheet'!#REF!</definedName>
    <definedName name="BLPR2020040129204514652_4_5" localSheetId="2" hidden="1">'[5]Spread Sheet'!#REF!</definedName>
    <definedName name="BLPR2020040129204514652_4_5" localSheetId="23" hidden="1">'[5]Spread Sheet'!#REF!</definedName>
    <definedName name="BLPR2020040129204514652_4_5" localSheetId="13" hidden="1">'[5]Spread Sheet'!#REF!</definedName>
    <definedName name="BLPR2020040129204514652_4_5" localSheetId="29" hidden="1">'[5]Spread Sheet'!#REF!</definedName>
    <definedName name="BLPR2020040129204514652_4_5" hidden="1">'[5]Spread Sheet'!#REF!</definedName>
    <definedName name="BLPR2020040129204514652_5_5" localSheetId="9" hidden="1">'[5]Spread Sheet'!#REF!</definedName>
    <definedName name="BLPR2020040129204514652_5_5" localSheetId="2" hidden="1">'[5]Spread Sheet'!#REF!</definedName>
    <definedName name="BLPR2020040129204514652_5_5" localSheetId="23" hidden="1">'[5]Spread Sheet'!#REF!</definedName>
    <definedName name="BLPR2020040129204514652_5_5" localSheetId="13" hidden="1">'[5]Spread Sheet'!#REF!</definedName>
    <definedName name="BLPR2020040129204514652_5_5" localSheetId="29" hidden="1">'[5]Spread Sheet'!#REF!</definedName>
    <definedName name="BLPR2020040129204514652_5_5" hidden="1">'[5]Spread Sheet'!#REF!</definedName>
    <definedName name="BLPR2120040129204514652" localSheetId="9" hidden="1">'[5]Spread Sheet'!#REF!</definedName>
    <definedName name="BLPR2120040129204514652" localSheetId="2" hidden="1">'[5]Spread Sheet'!#REF!</definedName>
    <definedName name="BLPR2120040129204514652" localSheetId="23" hidden="1">'[5]Spread Sheet'!#REF!</definedName>
    <definedName name="BLPR2120040129204514652" localSheetId="13" hidden="1">'[5]Spread Sheet'!#REF!</definedName>
    <definedName name="BLPR2120040129204514652" localSheetId="29" hidden="1">'[5]Spread Sheet'!#REF!</definedName>
    <definedName name="BLPR2120040129204514652" hidden="1">'[5]Spread Sheet'!#REF!</definedName>
    <definedName name="BLPR2120040129204514652_1_5" localSheetId="9" hidden="1">'[5]Spread Sheet'!#REF!</definedName>
    <definedName name="BLPR2120040129204514652_1_5" localSheetId="2" hidden="1">'[5]Spread Sheet'!#REF!</definedName>
    <definedName name="BLPR2120040129204514652_1_5" localSheetId="23" hidden="1">'[5]Spread Sheet'!#REF!</definedName>
    <definedName name="BLPR2120040129204514652_1_5" localSheetId="13" hidden="1">'[5]Spread Sheet'!#REF!</definedName>
    <definedName name="BLPR2120040129204514652_1_5" localSheetId="29" hidden="1">'[5]Spread Sheet'!#REF!</definedName>
    <definedName name="BLPR2120040129204514652_1_5" hidden="1">'[5]Spread Sheet'!#REF!</definedName>
    <definedName name="BLPR2120040129204514652_2_5" localSheetId="9" hidden="1">'[5]Spread Sheet'!#REF!</definedName>
    <definedName name="BLPR2120040129204514652_2_5" localSheetId="2" hidden="1">'[5]Spread Sheet'!#REF!</definedName>
    <definedName name="BLPR2120040129204514652_2_5" localSheetId="23" hidden="1">'[5]Spread Sheet'!#REF!</definedName>
    <definedName name="BLPR2120040129204514652_2_5" localSheetId="13" hidden="1">'[5]Spread Sheet'!#REF!</definedName>
    <definedName name="BLPR2120040129204514652_2_5" localSheetId="29" hidden="1">'[5]Spread Sheet'!#REF!</definedName>
    <definedName name="BLPR2120040129204514652_2_5" hidden="1">'[5]Spread Sheet'!#REF!</definedName>
    <definedName name="BLPR2120040129204514652_3_5" localSheetId="9" hidden="1">'[5]Spread Sheet'!#REF!</definedName>
    <definedName name="BLPR2120040129204514652_3_5" localSheetId="2" hidden="1">'[5]Spread Sheet'!#REF!</definedName>
    <definedName name="BLPR2120040129204514652_3_5" localSheetId="23" hidden="1">'[5]Spread Sheet'!#REF!</definedName>
    <definedName name="BLPR2120040129204514652_3_5" localSheetId="13" hidden="1">'[5]Spread Sheet'!#REF!</definedName>
    <definedName name="BLPR2120040129204514652_3_5" localSheetId="29" hidden="1">'[5]Spread Sheet'!#REF!</definedName>
    <definedName name="BLPR2120040129204514652_3_5" hidden="1">'[5]Spread Sheet'!#REF!</definedName>
    <definedName name="BLPR2120040129204514652_4_5" localSheetId="9" hidden="1">'[5]Spread Sheet'!#REF!</definedName>
    <definedName name="BLPR2120040129204514652_4_5" localSheetId="2" hidden="1">'[5]Spread Sheet'!#REF!</definedName>
    <definedName name="BLPR2120040129204514652_4_5" localSheetId="23" hidden="1">'[5]Spread Sheet'!#REF!</definedName>
    <definedName name="BLPR2120040129204514652_4_5" localSheetId="13" hidden="1">'[5]Spread Sheet'!#REF!</definedName>
    <definedName name="BLPR2120040129204514652_4_5" localSheetId="29" hidden="1">'[5]Spread Sheet'!#REF!</definedName>
    <definedName name="BLPR2120040129204514652_4_5" hidden="1">'[5]Spread Sheet'!#REF!</definedName>
    <definedName name="BLPR2120040129204514652_5_5" localSheetId="9" hidden="1">'[5]Spread Sheet'!#REF!</definedName>
    <definedName name="BLPR2120040129204514652_5_5" localSheetId="2" hidden="1">'[5]Spread Sheet'!#REF!</definedName>
    <definedName name="BLPR2120040129204514652_5_5" localSheetId="23" hidden="1">'[5]Spread Sheet'!#REF!</definedName>
    <definedName name="BLPR2120040129204514652_5_5" localSheetId="13" hidden="1">'[5]Spread Sheet'!#REF!</definedName>
    <definedName name="BLPR2120040129204514652_5_5" localSheetId="29" hidden="1">'[5]Spread Sheet'!#REF!</definedName>
    <definedName name="BLPR2120040129204514652_5_5" hidden="1">'[5]Spread Sheet'!#REF!</definedName>
    <definedName name="BLPR220040129203645421" localSheetId="9" hidden="1">'[5]Spread Sheet'!#REF!</definedName>
    <definedName name="BLPR220040129203645421" localSheetId="2" hidden="1">'[5]Spread Sheet'!#REF!</definedName>
    <definedName name="BLPR220040129203645421" localSheetId="23" hidden="1">'[5]Spread Sheet'!#REF!</definedName>
    <definedName name="BLPR220040129203645421" localSheetId="13" hidden="1">'[5]Spread Sheet'!#REF!</definedName>
    <definedName name="BLPR220040129203645421" localSheetId="29" hidden="1">'[5]Spread Sheet'!#REF!</definedName>
    <definedName name="BLPR220040129203645421" hidden="1">'[5]Spread Sheet'!#REF!</definedName>
    <definedName name="BLPR220040129203645421_1_4" localSheetId="9" hidden="1">'[5]Spread Sheet'!#REF!</definedName>
    <definedName name="BLPR220040129203645421_1_4" localSheetId="2" hidden="1">'[5]Spread Sheet'!#REF!</definedName>
    <definedName name="BLPR220040129203645421_1_4" localSheetId="23" hidden="1">'[5]Spread Sheet'!#REF!</definedName>
    <definedName name="BLPR220040129203645421_1_4" localSheetId="13" hidden="1">'[5]Spread Sheet'!#REF!</definedName>
    <definedName name="BLPR220040129203645421_1_4" localSheetId="29" hidden="1">'[5]Spread Sheet'!#REF!</definedName>
    <definedName name="BLPR220040129203645421_1_4" hidden="1">'[5]Spread Sheet'!#REF!</definedName>
    <definedName name="BLPR220040129203645421_2_4" localSheetId="9" hidden="1">'[5]Spread Sheet'!#REF!</definedName>
    <definedName name="BLPR220040129203645421_2_4" localSheetId="2" hidden="1">'[5]Spread Sheet'!#REF!</definedName>
    <definedName name="BLPR220040129203645421_2_4" localSheetId="23" hidden="1">'[5]Spread Sheet'!#REF!</definedName>
    <definedName name="BLPR220040129203645421_2_4" localSheetId="13" hidden="1">'[5]Spread Sheet'!#REF!</definedName>
    <definedName name="BLPR220040129203645421_2_4" localSheetId="29" hidden="1">'[5]Spread Sheet'!#REF!</definedName>
    <definedName name="BLPR220040129203645421_2_4" hidden="1">'[5]Spread Sheet'!#REF!</definedName>
    <definedName name="BLPR220040129203645421_3_4" localSheetId="9" hidden="1">'[5]Spread Sheet'!#REF!</definedName>
    <definedName name="BLPR220040129203645421_3_4" localSheetId="2" hidden="1">'[5]Spread Sheet'!#REF!</definedName>
    <definedName name="BLPR220040129203645421_3_4" localSheetId="23" hidden="1">'[5]Spread Sheet'!#REF!</definedName>
    <definedName name="BLPR220040129203645421_3_4" localSheetId="13" hidden="1">'[5]Spread Sheet'!#REF!</definedName>
    <definedName name="BLPR220040129203645421_3_4" localSheetId="29" hidden="1">'[5]Spread Sheet'!#REF!</definedName>
    <definedName name="BLPR220040129203645421_3_4" hidden="1">'[5]Spread Sheet'!#REF!</definedName>
    <definedName name="BLPR220040129203645421_4_4" localSheetId="9" hidden="1">'[5]Spread Sheet'!#REF!</definedName>
    <definedName name="BLPR220040129203645421_4_4" localSheetId="2" hidden="1">'[5]Spread Sheet'!#REF!</definedName>
    <definedName name="BLPR220040129203645421_4_4" localSheetId="23" hidden="1">'[5]Spread Sheet'!#REF!</definedName>
    <definedName name="BLPR220040129203645421_4_4" localSheetId="13" hidden="1">'[5]Spread Sheet'!#REF!</definedName>
    <definedName name="BLPR220040129203645421_4_4" localSheetId="29" hidden="1">'[5]Spread Sheet'!#REF!</definedName>
    <definedName name="BLPR220040129203645421_4_4" hidden="1">'[5]Spread Sheet'!#REF!</definedName>
    <definedName name="BLPR2220040129204514652" localSheetId="9" hidden="1">'[5]Spread Sheet'!#REF!</definedName>
    <definedName name="BLPR2220040129204514652" localSheetId="2" hidden="1">'[5]Spread Sheet'!#REF!</definedName>
    <definedName name="BLPR2220040129204514652" localSheetId="23" hidden="1">'[5]Spread Sheet'!#REF!</definedName>
    <definedName name="BLPR2220040129204514652" localSheetId="13" hidden="1">'[5]Spread Sheet'!#REF!</definedName>
    <definedName name="BLPR2220040129204514652" localSheetId="29" hidden="1">'[5]Spread Sheet'!#REF!</definedName>
    <definedName name="BLPR2220040129204514652" hidden="1">'[5]Spread Sheet'!#REF!</definedName>
    <definedName name="BLPR2220040129204514652_1_5" localSheetId="9" hidden="1">'[5]Spread Sheet'!#REF!</definedName>
    <definedName name="BLPR2220040129204514652_1_5" localSheetId="2" hidden="1">'[5]Spread Sheet'!#REF!</definedName>
    <definedName name="BLPR2220040129204514652_1_5" localSheetId="23" hidden="1">'[5]Spread Sheet'!#REF!</definedName>
    <definedName name="BLPR2220040129204514652_1_5" localSheetId="13" hidden="1">'[5]Spread Sheet'!#REF!</definedName>
    <definedName name="BLPR2220040129204514652_1_5" localSheetId="29" hidden="1">'[5]Spread Sheet'!#REF!</definedName>
    <definedName name="BLPR2220040129204514652_1_5" hidden="1">'[5]Spread Sheet'!#REF!</definedName>
    <definedName name="BLPR2220040129204514652_2_5" localSheetId="9" hidden="1">'[5]Spread Sheet'!#REF!</definedName>
    <definedName name="BLPR2220040129204514652_2_5" localSheetId="2" hidden="1">'[5]Spread Sheet'!#REF!</definedName>
    <definedName name="BLPR2220040129204514652_2_5" localSheetId="23" hidden="1">'[5]Spread Sheet'!#REF!</definedName>
    <definedName name="BLPR2220040129204514652_2_5" localSheetId="13" hidden="1">'[5]Spread Sheet'!#REF!</definedName>
    <definedName name="BLPR2220040129204514652_2_5" localSheetId="29" hidden="1">'[5]Spread Sheet'!#REF!</definedName>
    <definedName name="BLPR2220040129204514652_2_5" hidden="1">'[5]Spread Sheet'!#REF!</definedName>
    <definedName name="BLPR2220040129204514652_3_5" localSheetId="9" hidden="1">'[5]Spread Sheet'!#REF!</definedName>
    <definedName name="BLPR2220040129204514652_3_5" localSheetId="2" hidden="1">'[5]Spread Sheet'!#REF!</definedName>
    <definedName name="BLPR2220040129204514652_3_5" localSheetId="23" hidden="1">'[5]Spread Sheet'!#REF!</definedName>
    <definedName name="BLPR2220040129204514652_3_5" localSheetId="13" hidden="1">'[5]Spread Sheet'!#REF!</definedName>
    <definedName name="BLPR2220040129204514652_3_5" localSheetId="29" hidden="1">'[5]Spread Sheet'!#REF!</definedName>
    <definedName name="BLPR2220040129204514652_3_5" hidden="1">'[5]Spread Sheet'!#REF!</definedName>
    <definedName name="BLPR2220040129204514652_4_5" localSheetId="9" hidden="1">'[5]Spread Sheet'!#REF!</definedName>
    <definedName name="BLPR2220040129204514652_4_5" localSheetId="2" hidden="1">'[5]Spread Sheet'!#REF!</definedName>
    <definedName name="BLPR2220040129204514652_4_5" localSheetId="23" hidden="1">'[5]Spread Sheet'!#REF!</definedName>
    <definedName name="BLPR2220040129204514652_4_5" localSheetId="13" hidden="1">'[5]Spread Sheet'!#REF!</definedName>
    <definedName name="BLPR2220040129204514652_4_5" localSheetId="29" hidden="1">'[5]Spread Sheet'!#REF!</definedName>
    <definedName name="BLPR2220040129204514652_4_5" hidden="1">'[5]Spread Sheet'!#REF!</definedName>
    <definedName name="BLPR2220040129204514652_5_5" localSheetId="9" hidden="1">'[5]Spread Sheet'!#REF!</definedName>
    <definedName name="BLPR2220040129204514652_5_5" localSheetId="2" hidden="1">'[5]Spread Sheet'!#REF!</definedName>
    <definedName name="BLPR2220040129204514652_5_5" localSheetId="23" hidden="1">'[5]Spread Sheet'!#REF!</definedName>
    <definedName name="BLPR2220040129204514652_5_5" localSheetId="13" hidden="1">'[5]Spread Sheet'!#REF!</definedName>
    <definedName name="BLPR2220040129204514652_5_5" localSheetId="29" hidden="1">'[5]Spread Sheet'!#REF!</definedName>
    <definedName name="BLPR2220040129204514652_5_5" hidden="1">'[5]Spread Sheet'!#REF!</definedName>
    <definedName name="BLPR2320040129204514662" localSheetId="9" hidden="1">'[5]Spread Sheet'!#REF!</definedName>
    <definedName name="BLPR2320040129204514662" localSheetId="2" hidden="1">'[5]Spread Sheet'!#REF!</definedName>
    <definedName name="BLPR2320040129204514662" localSheetId="23" hidden="1">'[5]Spread Sheet'!#REF!</definedName>
    <definedName name="BLPR2320040129204514662" localSheetId="13" hidden="1">'[5]Spread Sheet'!#REF!</definedName>
    <definedName name="BLPR2320040129204514662" localSheetId="29" hidden="1">'[5]Spread Sheet'!#REF!</definedName>
    <definedName name="BLPR2320040129204514662" hidden="1">'[5]Spread Sheet'!#REF!</definedName>
    <definedName name="BLPR2320040129204514662_1_5" localSheetId="9" hidden="1">'[5]Spread Sheet'!#REF!</definedName>
    <definedName name="BLPR2320040129204514662_1_5" localSheetId="2" hidden="1">'[5]Spread Sheet'!#REF!</definedName>
    <definedName name="BLPR2320040129204514662_1_5" localSheetId="23" hidden="1">'[5]Spread Sheet'!#REF!</definedName>
    <definedName name="BLPR2320040129204514662_1_5" localSheetId="13" hidden="1">'[5]Spread Sheet'!#REF!</definedName>
    <definedName name="BLPR2320040129204514662_1_5" localSheetId="29" hidden="1">'[5]Spread Sheet'!#REF!</definedName>
    <definedName name="BLPR2320040129204514662_1_5" hidden="1">'[5]Spread Sheet'!#REF!</definedName>
    <definedName name="BLPR2320040129204514662_2_5" localSheetId="9" hidden="1">'[5]Spread Sheet'!#REF!</definedName>
    <definedName name="BLPR2320040129204514662_2_5" localSheetId="2" hidden="1">'[5]Spread Sheet'!#REF!</definedName>
    <definedName name="BLPR2320040129204514662_2_5" localSheetId="23" hidden="1">'[5]Spread Sheet'!#REF!</definedName>
    <definedName name="BLPR2320040129204514662_2_5" localSheetId="13" hidden="1">'[5]Spread Sheet'!#REF!</definedName>
    <definedName name="BLPR2320040129204514662_2_5" localSheetId="29" hidden="1">'[5]Spread Sheet'!#REF!</definedName>
    <definedName name="BLPR2320040129204514662_2_5" hidden="1">'[5]Spread Sheet'!#REF!</definedName>
    <definedName name="BLPR2320040129204514662_3_5" localSheetId="9" hidden="1">'[5]Spread Sheet'!#REF!</definedName>
    <definedName name="BLPR2320040129204514662_3_5" localSheetId="2" hidden="1">'[5]Spread Sheet'!#REF!</definedName>
    <definedName name="BLPR2320040129204514662_3_5" localSheetId="23" hidden="1">'[5]Spread Sheet'!#REF!</definedName>
    <definedName name="BLPR2320040129204514662_3_5" localSheetId="13" hidden="1">'[5]Spread Sheet'!#REF!</definedName>
    <definedName name="BLPR2320040129204514662_3_5" localSheetId="29" hidden="1">'[5]Spread Sheet'!#REF!</definedName>
    <definedName name="BLPR2320040129204514662_3_5" hidden="1">'[5]Spread Sheet'!#REF!</definedName>
    <definedName name="BLPR2320040129204514662_4_5" localSheetId="9" hidden="1">'[5]Spread Sheet'!#REF!</definedName>
    <definedName name="BLPR2320040129204514662_4_5" localSheetId="2" hidden="1">'[5]Spread Sheet'!#REF!</definedName>
    <definedName name="BLPR2320040129204514662_4_5" localSheetId="23" hidden="1">'[5]Spread Sheet'!#REF!</definedName>
    <definedName name="BLPR2320040129204514662_4_5" localSheetId="13" hidden="1">'[5]Spread Sheet'!#REF!</definedName>
    <definedName name="BLPR2320040129204514662_4_5" localSheetId="29" hidden="1">'[5]Spread Sheet'!#REF!</definedName>
    <definedName name="BLPR2320040129204514662_4_5" hidden="1">'[5]Spread Sheet'!#REF!</definedName>
    <definedName name="BLPR2320040129204514662_5_5" localSheetId="9" hidden="1">'[5]Spread Sheet'!#REF!</definedName>
    <definedName name="BLPR2320040129204514662_5_5" localSheetId="2" hidden="1">'[5]Spread Sheet'!#REF!</definedName>
    <definedName name="BLPR2320040129204514662_5_5" localSheetId="23" hidden="1">'[5]Spread Sheet'!#REF!</definedName>
    <definedName name="BLPR2320040129204514662_5_5" localSheetId="13" hidden="1">'[5]Spread Sheet'!#REF!</definedName>
    <definedName name="BLPR2320040129204514662_5_5" localSheetId="29" hidden="1">'[5]Spread Sheet'!#REF!</definedName>
    <definedName name="BLPR2320040129204514662_5_5" hidden="1">'[5]Spread Sheet'!#REF!</definedName>
    <definedName name="BLPR2420040129204514662" localSheetId="9" hidden="1">'[5]Spread Sheet'!#REF!</definedName>
    <definedName name="BLPR2420040129204514662" localSheetId="2" hidden="1">'[5]Spread Sheet'!#REF!</definedName>
    <definedName name="BLPR2420040129204514662" localSheetId="23" hidden="1">'[5]Spread Sheet'!#REF!</definedName>
    <definedName name="BLPR2420040129204514662" localSheetId="13" hidden="1">'[5]Spread Sheet'!#REF!</definedName>
    <definedName name="BLPR2420040129204514662" localSheetId="29" hidden="1">'[5]Spread Sheet'!#REF!</definedName>
    <definedName name="BLPR2420040129204514662" hidden="1">'[5]Spread Sheet'!#REF!</definedName>
    <definedName name="BLPR2420040129204514662_1_5" localSheetId="9" hidden="1">'[5]Spread Sheet'!#REF!</definedName>
    <definedName name="BLPR2420040129204514662_1_5" localSheetId="2" hidden="1">'[5]Spread Sheet'!#REF!</definedName>
    <definedName name="BLPR2420040129204514662_1_5" localSheetId="23" hidden="1">'[5]Spread Sheet'!#REF!</definedName>
    <definedName name="BLPR2420040129204514662_1_5" localSheetId="13" hidden="1">'[5]Spread Sheet'!#REF!</definedName>
    <definedName name="BLPR2420040129204514662_1_5" localSheetId="29" hidden="1">'[5]Spread Sheet'!#REF!</definedName>
    <definedName name="BLPR2420040129204514662_1_5" hidden="1">'[5]Spread Sheet'!#REF!</definedName>
    <definedName name="BLPR2420040129204514662_2_5" localSheetId="9" hidden="1">'[5]Spread Sheet'!#REF!</definedName>
    <definedName name="BLPR2420040129204514662_2_5" localSheetId="2" hidden="1">'[5]Spread Sheet'!#REF!</definedName>
    <definedName name="BLPR2420040129204514662_2_5" localSheetId="23" hidden="1">'[5]Spread Sheet'!#REF!</definedName>
    <definedName name="BLPR2420040129204514662_2_5" localSheetId="13" hidden="1">'[5]Spread Sheet'!#REF!</definedName>
    <definedName name="BLPR2420040129204514662_2_5" localSheetId="29" hidden="1">'[5]Spread Sheet'!#REF!</definedName>
    <definedName name="BLPR2420040129204514662_2_5" hidden="1">'[5]Spread Sheet'!#REF!</definedName>
    <definedName name="BLPR2420040129204514662_3_5" localSheetId="9" hidden="1">'[5]Spread Sheet'!#REF!</definedName>
    <definedName name="BLPR2420040129204514662_3_5" localSheetId="2" hidden="1">'[5]Spread Sheet'!#REF!</definedName>
    <definedName name="BLPR2420040129204514662_3_5" localSheetId="23" hidden="1">'[5]Spread Sheet'!#REF!</definedName>
    <definedName name="BLPR2420040129204514662_3_5" localSheetId="13" hidden="1">'[5]Spread Sheet'!#REF!</definedName>
    <definedName name="BLPR2420040129204514662_3_5" localSheetId="29" hidden="1">'[5]Spread Sheet'!#REF!</definedName>
    <definedName name="BLPR2420040129204514662_3_5" hidden="1">'[5]Spread Sheet'!#REF!</definedName>
    <definedName name="BLPR2420040129204514662_4_5" localSheetId="9" hidden="1">'[5]Spread Sheet'!#REF!</definedName>
    <definedName name="BLPR2420040129204514662_4_5" localSheetId="2" hidden="1">'[5]Spread Sheet'!#REF!</definedName>
    <definedName name="BLPR2420040129204514662_4_5" localSheetId="23" hidden="1">'[5]Spread Sheet'!#REF!</definedName>
    <definedName name="BLPR2420040129204514662_4_5" localSheetId="13" hidden="1">'[5]Spread Sheet'!#REF!</definedName>
    <definedName name="BLPR2420040129204514662_4_5" localSheetId="29" hidden="1">'[5]Spread Sheet'!#REF!</definedName>
    <definedName name="BLPR2420040129204514662_4_5" hidden="1">'[5]Spread Sheet'!#REF!</definedName>
    <definedName name="BLPR2420040129204514662_5_5" localSheetId="9" hidden="1">'[5]Spread Sheet'!#REF!</definedName>
    <definedName name="BLPR2420040129204514662_5_5" localSheetId="2" hidden="1">'[5]Spread Sheet'!#REF!</definedName>
    <definedName name="BLPR2420040129204514662_5_5" localSheetId="23" hidden="1">'[5]Spread Sheet'!#REF!</definedName>
    <definedName name="BLPR2420040129204514662_5_5" localSheetId="13" hidden="1">'[5]Spread Sheet'!#REF!</definedName>
    <definedName name="BLPR2420040129204514662_5_5" localSheetId="29" hidden="1">'[5]Spread Sheet'!#REF!</definedName>
    <definedName name="BLPR2420040129204514662_5_5" hidden="1">'[5]Spread Sheet'!#REF!</definedName>
    <definedName name="BLPR2520040129204514662" localSheetId="9" hidden="1">'[5]Spread Sheet'!#REF!</definedName>
    <definedName name="BLPR2520040129204514662" localSheetId="2" hidden="1">'[5]Spread Sheet'!#REF!</definedName>
    <definedName name="BLPR2520040129204514662" localSheetId="23" hidden="1">'[5]Spread Sheet'!#REF!</definedName>
    <definedName name="BLPR2520040129204514662" localSheetId="13" hidden="1">'[5]Spread Sheet'!#REF!</definedName>
    <definedName name="BLPR2520040129204514662" localSheetId="29" hidden="1">'[5]Spread Sheet'!#REF!</definedName>
    <definedName name="BLPR2520040129204514662" hidden="1">'[5]Spread Sheet'!#REF!</definedName>
    <definedName name="BLPR2520040129204514662_1_5" localSheetId="9" hidden="1">'[5]Spread Sheet'!#REF!</definedName>
    <definedName name="BLPR2520040129204514662_1_5" localSheetId="2" hidden="1">'[5]Spread Sheet'!#REF!</definedName>
    <definedName name="BLPR2520040129204514662_1_5" localSheetId="23" hidden="1">'[5]Spread Sheet'!#REF!</definedName>
    <definedName name="BLPR2520040129204514662_1_5" localSheetId="13" hidden="1">'[5]Spread Sheet'!#REF!</definedName>
    <definedName name="BLPR2520040129204514662_1_5" localSheetId="29" hidden="1">'[5]Spread Sheet'!#REF!</definedName>
    <definedName name="BLPR2520040129204514662_1_5" hidden="1">'[5]Spread Sheet'!#REF!</definedName>
    <definedName name="BLPR2520040129204514662_2_5" localSheetId="9" hidden="1">'[5]Spread Sheet'!#REF!</definedName>
    <definedName name="BLPR2520040129204514662_2_5" localSheetId="2" hidden="1">'[5]Spread Sheet'!#REF!</definedName>
    <definedName name="BLPR2520040129204514662_2_5" localSheetId="23" hidden="1">'[5]Spread Sheet'!#REF!</definedName>
    <definedName name="BLPR2520040129204514662_2_5" localSheetId="13" hidden="1">'[5]Spread Sheet'!#REF!</definedName>
    <definedName name="BLPR2520040129204514662_2_5" localSheetId="29" hidden="1">'[5]Spread Sheet'!#REF!</definedName>
    <definedName name="BLPR2520040129204514662_2_5" hidden="1">'[5]Spread Sheet'!#REF!</definedName>
    <definedName name="BLPR2520040129204514662_3_5" localSheetId="9" hidden="1">'[5]Spread Sheet'!#REF!</definedName>
    <definedName name="BLPR2520040129204514662_3_5" localSheetId="2" hidden="1">'[5]Spread Sheet'!#REF!</definedName>
    <definedName name="BLPR2520040129204514662_3_5" localSheetId="23" hidden="1">'[5]Spread Sheet'!#REF!</definedName>
    <definedName name="BLPR2520040129204514662_3_5" localSheetId="13" hidden="1">'[5]Spread Sheet'!#REF!</definedName>
    <definedName name="BLPR2520040129204514662_3_5" localSheetId="29" hidden="1">'[5]Spread Sheet'!#REF!</definedName>
    <definedName name="BLPR2520040129204514662_3_5" hidden="1">'[5]Spread Sheet'!#REF!</definedName>
    <definedName name="BLPR2520040129204514662_4_5" localSheetId="9" hidden="1">'[5]Spread Sheet'!#REF!</definedName>
    <definedName name="BLPR2520040129204514662_4_5" localSheetId="2" hidden="1">'[5]Spread Sheet'!#REF!</definedName>
    <definedName name="BLPR2520040129204514662_4_5" localSheetId="23" hidden="1">'[5]Spread Sheet'!#REF!</definedName>
    <definedName name="BLPR2520040129204514662_4_5" localSheetId="13" hidden="1">'[5]Spread Sheet'!#REF!</definedName>
    <definedName name="BLPR2520040129204514662_4_5" localSheetId="29" hidden="1">'[5]Spread Sheet'!#REF!</definedName>
    <definedName name="BLPR2520040129204514662_4_5" hidden="1">'[5]Spread Sheet'!#REF!</definedName>
    <definedName name="BLPR2520040129204514662_5_5" localSheetId="9" hidden="1">'[5]Spread Sheet'!#REF!</definedName>
    <definedName name="BLPR2520040129204514662_5_5" localSheetId="2" hidden="1">'[5]Spread Sheet'!#REF!</definedName>
    <definedName name="BLPR2520040129204514662_5_5" localSheetId="23" hidden="1">'[5]Spread Sheet'!#REF!</definedName>
    <definedName name="BLPR2520040129204514662_5_5" localSheetId="13" hidden="1">'[5]Spread Sheet'!#REF!</definedName>
    <definedName name="BLPR2520040129204514662_5_5" localSheetId="29" hidden="1">'[5]Spread Sheet'!#REF!</definedName>
    <definedName name="BLPR2520040129204514662_5_5" hidden="1">'[5]Spread Sheet'!#REF!</definedName>
    <definedName name="BLPR2620040129204514662" localSheetId="9" hidden="1">'[5]Spread Sheet'!#REF!</definedName>
    <definedName name="BLPR2620040129204514662" localSheetId="2" hidden="1">'[5]Spread Sheet'!#REF!</definedName>
    <definedName name="BLPR2620040129204514662" localSheetId="23" hidden="1">'[5]Spread Sheet'!#REF!</definedName>
    <definedName name="BLPR2620040129204514662" localSheetId="13" hidden="1">'[5]Spread Sheet'!#REF!</definedName>
    <definedName name="BLPR2620040129204514662" localSheetId="29" hidden="1">'[5]Spread Sheet'!#REF!</definedName>
    <definedName name="BLPR2620040129204514662" hidden="1">'[5]Spread Sheet'!#REF!</definedName>
    <definedName name="BLPR2620040129204514662_1_5" localSheetId="9" hidden="1">'[5]Spread Sheet'!#REF!</definedName>
    <definedName name="BLPR2620040129204514662_1_5" localSheetId="2" hidden="1">'[5]Spread Sheet'!#REF!</definedName>
    <definedName name="BLPR2620040129204514662_1_5" localSheetId="23" hidden="1">'[5]Spread Sheet'!#REF!</definedName>
    <definedName name="BLPR2620040129204514662_1_5" localSheetId="13" hidden="1">'[5]Spread Sheet'!#REF!</definedName>
    <definedName name="BLPR2620040129204514662_1_5" localSheetId="29" hidden="1">'[5]Spread Sheet'!#REF!</definedName>
    <definedName name="BLPR2620040129204514662_1_5" hidden="1">'[5]Spread Sheet'!#REF!</definedName>
    <definedName name="BLPR2620040129204514662_2_5" localSheetId="9" hidden="1">'[5]Spread Sheet'!#REF!</definedName>
    <definedName name="BLPR2620040129204514662_2_5" localSheetId="2" hidden="1">'[5]Spread Sheet'!#REF!</definedName>
    <definedName name="BLPR2620040129204514662_2_5" localSheetId="23" hidden="1">'[5]Spread Sheet'!#REF!</definedName>
    <definedName name="BLPR2620040129204514662_2_5" localSheetId="13" hidden="1">'[5]Spread Sheet'!#REF!</definedName>
    <definedName name="BLPR2620040129204514662_2_5" localSheetId="29" hidden="1">'[5]Spread Sheet'!#REF!</definedName>
    <definedName name="BLPR2620040129204514662_2_5" hidden="1">'[5]Spread Sheet'!#REF!</definedName>
    <definedName name="BLPR2620040129204514662_3_5" localSheetId="9" hidden="1">'[5]Spread Sheet'!#REF!</definedName>
    <definedName name="BLPR2620040129204514662_3_5" localSheetId="2" hidden="1">'[5]Spread Sheet'!#REF!</definedName>
    <definedName name="BLPR2620040129204514662_3_5" localSheetId="23" hidden="1">'[5]Spread Sheet'!#REF!</definedName>
    <definedName name="BLPR2620040129204514662_3_5" localSheetId="13" hidden="1">'[5]Spread Sheet'!#REF!</definedName>
    <definedName name="BLPR2620040129204514662_3_5" localSheetId="29" hidden="1">'[5]Spread Sheet'!#REF!</definedName>
    <definedName name="BLPR2620040129204514662_3_5" hidden="1">'[5]Spread Sheet'!#REF!</definedName>
    <definedName name="BLPR2620040129204514662_4_5" localSheetId="9" hidden="1">'[5]Spread Sheet'!#REF!</definedName>
    <definedName name="BLPR2620040129204514662_4_5" localSheetId="2" hidden="1">'[5]Spread Sheet'!#REF!</definedName>
    <definedName name="BLPR2620040129204514662_4_5" localSheetId="23" hidden="1">'[5]Spread Sheet'!#REF!</definedName>
    <definedName name="BLPR2620040129204514662_4_5" localSheetId="13" hidden="1">'[5]Spread Sheet'!#REF!</definedName>
    <definedName name="BLPR2620040129204514662_4_5" localSheetId="29" hidden="1">'[5]Spread Sheet'!#REF!</definedName>
    <definedName name="BLPR2620040129204514662_4_5" hidden="1">'[5]Spread Sheet'!#REF!</definedName>
    <definedName name="BLPR2620040129204514662_5_5" localSheetId="9" hidden="1">'[5]Spread Sheet'!#REF!</definedName>
    <definedName name="BLPR2620040129204514662_5_5" localSheetId="2" hidden="1">'[5]Spread Sheet'!#REF!</definedName>
    <definedName name="BLPR2620040129204514662_5_5" localSheetId="23" hidden="1">'[5]Spread Sheet'!#REF!</definedName>
    <definedName name="BLPR2620040129204514662_5_5" localSheetId="13" hidden="1">'[5]Spread Sheet'!#REF!</definedName>
    <definedName name="BLPR2620040129204514662_5_5" localSheetId="29" hidden="1">'[5]Spread Sheet'!#REF!</definedName>
    <definedName name="BLPR2620040129204514662_5_5" hidden="1">'[5]Spread Sheet'!#REF!</definedName>
    <definedName name="BLPR2720040129204514662" localSheetId="9" hidden="1">'[5]Spread Sheet'!#REF!</definedName>
    <definedName name="BLPR2720040129204514662" localSheetId="2" hidden="1">'[5]Spread Sheet'!#REF!</definedName>
    <definedName name="BLPR2720040129204514662" localSheetId="23" hidden="1">'[5]Spread Sheet'!#REF!</definedName>
    <definedName name="BLPR2720040129204514662" localSheetId="13" hidden="1">'[5]Spread Sheet'!#REF!</definedName>
    <definedName name="BLPR2720040129204514662" localSheetId="29" hidden="1">'[5]Spread Sheet'!#REF!</definedName>
    <definedName name="BLPR2720040129204514662" hidden="1">'[5]Spread Sheet'!#REF!</definedName>
    <definedName name="BLPR2720040129204514662_1_5" localSheetId="9" hidden="1">'[5]Spread Sheet'!#REF!</definedName>
    <definedName name="BLPR2720040129204514662_1_5" localSheetId="2" hidden="1">'[5]Spread Sheet'!#REF!</definedName>
    <definedName name="BLPR2720040129204514662_1_5" localSheetId="23" hidden="1">'[5]Spread Sheet'!#REF!</definedName>
    <definedName name="BLPR2720040129204514662_1_5" localSheetId="13" hidden="1">'[5]Spread Sheet'!#REF!</definedName>
    <definedName name="BLPR2720040129204514662_1_5" localSheetId="29" hidden="1">'[5]Spread Sheet'!#REF!</definedName>
    <definedName name="BLPR2720040129204514662_1_5" hidden="1">'[5]Spread Sheet'!#REF!</definedName>
    <definedName name="BLPR2720040129204514662_2_5" localSheetId="9" hidden="1">'[5]Spread Sheet'!#REF!</definedName>
    <definedName name="BLPR2720040129204514662_2_5" localSheetId="2" hidden="1">'[5]Spread Sheet'!#REF!</definedName>
    <definedName name="BLPR2720040129204514662_2_5" localSheetId="23" hidden="1">'[5]Spread Sheet'!#REF!</definedName>
    <definedName name="BLPR2720040129204514662_2_5" localSheetId="13" hidden="1">'[5]Spread Sheet'!#REF!</definedName>
    <definedName name="BLPR2720040129204514662_2_5" localSheetId="29" hidden="1">'[5]Spread Sheet'!#REF!</definedName>
    <definedName name="BLPR2720040129204514662_2_5" hidden="1">'[5]Spread Sheet'!#REF!</definedName>
    <definedName name="BLPR2720040129204514662_3_5" localSheetId="9" hidden="1">'[5]Spread Sheet'!#REF!</definedName>
    <definedName name="BLPR2720040129204514662_3_5" localSheetId="2" hidden="1">'[5]Spread Sheet'!#REF!</definedName>
    <definedName name="BLPR2720040129204514662_3_5" localSheetId="23" hidden="1">'[5]Spread Sheet'!#REF!</definedName>
    <definedName name="BLPR2720040129204514662_3_5" localSheetId="13" hidden="1">'[5]Spread Sheet'!#REF!</definedName>
    <definedName name="BLPR2720040129204514662_3_5" localSheetId="29" hidden="1">'[5]Spread Sheet'!#REF!</definedName>
    <definedName name="BLPR2720040129204514662_3_5" hidden="1">'[5]Spread Sheet'!#REF!</definedName>
    <definedName name="BLPR2720040129204514662_4_5" localSheetId="9" hidden="1">'[5]Spread Sheet'!#REF!</definedName>
    <definedName name="BLPR2720040129204514662_4_5" localSheetId="2" hidden="1">'[5]Spread Sheet'!#REF!</definedName>
    <definedName name="BLPR2720040129204514662_4_5" localSheetId="23" hidden="1">'[5]Spread Sheet'!#REF!</definedName>
    <definedName name="BLPR2720040129204514662_4_5" localSheetId="13" hidden="1">'[5]Spread Sheet'!#REF!</definedName>
    <definedName name="BLPR2720040129204514662_4_5" localSheetId="29" hidden="1">'[5]Spread Sheet'!#REF!</definedName>
    <definedName name="BLPR2720040129204514662_4_5" hidden="1">'[5]Spread Sheet'!#REF!</definedName>
    <definedName name="BLPR2720040129204514662_5_5" localSheetId="9" hidden="1">'[5]Spread Sheet'!#REF!</definedName>
    <definedName name="BLPR2720040129204514662_5_5" localSheetId="2" hidden="1">'[5]Spread Sheet'!#REF!</definedName>
    <definedName name="BLPR2720040129204514662_5_5" localSheetId="23" hidden="1">'[5]Spread Sheet'!#REF!</definedName>
    <definedName name="BLPR2720040129204514662_5_5" localSheetId="13" hidden="1">'[5]Spread Sheet'!#REF!</definedName>
    <definedName name="BLPR2720040129204514662_5_5" localSheetId="29" hidden="1">'[5]Spread Sheet'!#REF!</definedName>
    <definedName name="BLPR2720040129204514662_5_5" hidden="1">'[5]Spread Sheet'!#REF!</definedName>
    <definedName name="BLPR2820040129204514662" localSheetId="9" hidden="1">'[5]Spread Sheet'!#REF!</definedName>
    <definedName name="BLPR2820040129204514662" localSheetId="2" hidden="1">'[5]Spread Sheet'!#REF!</definedName>
    <definedName name="BLPR2820040129204514662" localSheetId="23" hidden="1">'[5]Spread Sheet'!#REF!</definedName>
    <definedName name="BLPR2820040129204514662" localSheetId="13" hidden="1">'[5]Spread Sheet'!#REF!</definedName>
    <definedName name="BLPR2820040129204514662" localSheetId="29" hidden="1">'[5]Spread Sheet'!#REF!</definedName>
    <definedName name="BLPR2820040129204514662" hidden="1">'[5]Spread Sheet'!#REF!</definedName>
    <definedName name="BLPR2820040129204514662_1_5" localSheetId="9" hidden="1">'[5]Spread Sheet'!#REF!</definedName>
    <definedName name="BLPR2820040129204514662_1_5" localSheetId="2" hidden="1">'[5]Spread Sheet'!#REF!</definedName>
    <definedName name="BLPR2820040129204514662_1_5" localSheetId="23" hidden="1">'[5]Spread Sheet'!#REF!</definedName>
    <definedName name="BLPR2820040129204514662_1_5" localSheetId="13" hidden="1">'[5]Spread Sheet'!#REF!</definedName>
    <definedName name="BLPR2820040129204514662_1_5" localSheetId="29" hidden="1">'[5]Spread Sheet'!#REF!</definedName>
    <definedName name="BLPR2820040129204514662_1_5" hidden="1">'[5]Spread Sheet'!#REF!</definedName>
    <definedName name="BLPR2820040129204514662_2_5" localSheetId="9" hidden="1">'[5]Spread Sheet'!#REF!</definedName>
    <definedName name="BLPR2820040129204514662_2_5" localSheetId="2" hidden="1">'[5]Spread Sheet'!#REF!</definedName>
    <definedName name="BLPR2820040129204514662_2_5" localSheetId="23" hidden="1">'[5]Spread Sheet'!#REF!</definedName>
    <definedName name="BLPR2820040129204514662_2_5" localSheetId="13" hidden="1">'[5]Spread Sheet'!#REF!</definedName>
    <definedName name="BLPR2820040129204514662_2_5" localSheetId="29" hidden="1">'[5]Spread Sheet'!#REF!</definedName>
    <definedName name="BLPR2820040129204514662_2_5" hidden="1">'[5]Spread Sheet'!#REF!</definedName>
    <definedName name="BLPR2820040129204514662_3_5" localSheetId="9" hidden="1">'[5]Spread Sheet'!#REF!</definedName>
    <definedName name="BLPR2820040129204514662_3_5" localSheetId="2" hidden="1">'[5]Spread Sheet'!#REF!</definedName>
    <definedName name="BLPR2820040129204514662_3_5" localSheetId="23" hidden="1">'[5]Spread Sheet'!#REF!</definedName>
    <definedName name="BLPR2820040129204514662_3_5" localSheetId="13" hidden="1">'[5]Spread Sheet'!#REF!</definedName>
    <definedName name="BLPR2820040129204514662_3_5" localSheetId="29" hidden="1">'[5]Spread Sheet'!#REF!</definedName>
    <definedName name="BLPR2820040129204514662_3_5" hidden="1">'[5]Spread Sheet'!#REF!</definedName>
    <definedName name="BLPR2820040129204514662_4_5" localSheetId="9" hidden="1">'[5]Spread Sheet'!#REF!</definedName>
    <definedName name="BLPR2820040129204514662_4_5" localSheetId="2" hidden="1">'[5]Spread Sheet'!#REF!</definedName>
    <definedName name="BLPR2820040129204514662_4_5" localSheetId="23" hidden="1">'[5]Spread Sheet'!#REF!</definedName>
    <definedName name="BLPR2820040129204514662_4_5" localSheetId="13" hidden="1">'[5]Spread Sheet'!#REF!</definedName>
    <definedName name="BLPR2820040129204514662_4_5" localSheetId="29" hidden="1">'[5]Spread Sheet'!#REF!</definedName>
    <definedName name="BLPR2820040129204514662_4_5" hidden="1">'[5]Spread Sheet'!#REF!</definedName>
    <definedName name="BLPR2820040129204514662_5_5" localSheetId="9" hidden="1">'[5]Spread Sheet'!#REF!</definedName>
    <definedName name="BLPR2820040129204514662_5_5" localSheetId="2" hidden="1">'[5]Spread Sheet'!#REF!</definedName>
    <definedName name="BLPR2820040129204514662_5_5" localSheetId="23" hidden="1">'[5]Spread Sheet'!#REF!</definedName>
    <definedName name="BLPR2820040129204514662_5_5" localSheetId="13" hidden="1">'[5]Spread Sheet'!#REF!</definedName>
    <definedName name="BLPR2820040129204514662_5_5" localSheetId="29" hidden="1">'[5]Spread Sheet'!#REF!</definedName>
    <definedName name="BLPR2820040129204514662_5_5" hidden="1">'[5]Spread Sheet'!#REF!</definedName>
    <definedName name="BLPR2920040129204514662" localSheetId="9" hidden="1">'[5]Spread Sheet'!#REF!</definedName>
    <definedName name="BLPR2920040129204514662" localSheetId="2" hidden="1">'[5]Spread Sheet'!#REF!</definedName>
    <definedName name="BLPR2920040129204514662" localSheetId="23" hidden="1">'[5]Spread Sheet'!#REF!</definedName>
    <definedName name="BLPR2920040129204514662" localSheetId="13" hidden="1">'[5]Spread Sheet'!#REF!</definedName>
    <definedName name="BLPR2920040129204514662" localSheetId="29" hidden="1">'[5]Spread Sheet'!#REF!</definedName>
    <definedName name="BLPR2920040129204514662" hidden="1">'[5]Spread Sheet'!#REF!</definedName>
    <definedName name="BLPR2920040129204514662_1_5" localSheetId="9" hidden="1">'[5]Spread Sheet'!#REF!</definedName>
    <definedName name="BLPR2920040129204514662_1_5" localSheetId="2" hidden="1">'[5]Spread Sheet'!#REF!</definedName>
    <definedName name="BLPR2920040129204514662_1_5" localSheetId="23" hidden="1">'[5]Spread Sheet'!#REF!</definedName>
    <definedName name="BLPR2920040129204514662_1_5" localSheetId="13" hidden="1">'[5]Spread Sheet'!#REF!</definedName>
    <definedName name="BLPR2920040129204514662_1_5" localSheetId="29" hidden="1">'[5]Spread Sheet'!#REF!</definedName>
    <definedName name="BLPR2920040129204514662_1_5" hidden="1">'[5]Spread Sheet'!#REF!</definedName>
    <definedName name="BLPR2920040129204514662_2_5" localSheetId="9" hidden="1">'[5]Spread Sheet'!#REF!</definedName>
    <definedName name="BLPR2920040129204514662_2_5" localSheetId="2" hidden="1">'[5]Spread Sheet'!#REF!</definedName>
    <definedName name="BLPR2920040129204514662_2_5" localSheetId="23" hidden="1">'[5]Spread Sheet'!#REF!</definedName>
    <definedName name="BLPR2920040129204514662_2_5" localSheetId="13" hidden="1">'[5]Spread Sheet'!#REF!</definedName>
    <definedName name="BLPR2920040129204514662_2_5" localSheetId="29" hidden="1">'[5]Spread Sheet'!#REF!</definedName>
    <definedName name="BLPR2920040129204514662_2_5" hidden="1">'[5]Spread Sheet'!#REF!</definedName>
    <definedName name="BLPR2920040129204514662_3_5" localSheetId="9" hidden="1">'[5]Spread Sheet'!#REF!</definedName>
    <definedName name="BLPR2920040129204514662_3_5" localSheetId="2" hidden="1">'[5]Spread Sheet'!#REF!</definedName>
    <definedName name="BLPR2920040129204514662_3_5" localSheetId="23" hidden="1">'[5]Spread Sheet'!#REF!</definedName>
    <definedName name="BLPR2920040129204514662_3_5" localSheetId="13" hidden="1">'[5]Spread Sheet'!#REF!</definedName>
    <definedName name="BLPR2920040129204514662_3_5" localSheetId="29" hidden="1">'[5]Spread Sheet'!#REF!</definedName>
    <definedName name="BLPR2920040129204514662_3_5" hidden="1">'[5]Spread Sheet'!#REF!</definedName>
    <definedName name="BLPR2920040129204514662_4_5" localSheetId="9" hidden="1">'[5]Spread Sheet'!#REF!</definedName>
    <definedName name="BLPR2920040129204514662_4_5" localSheetId="2" hidden="1">'[5]Spread Sheet'!#REF!</definedName>
    <definedName name="BLPR2920040129204514662_4_5" localSheetId="23" hidden="1">'[5]Spread Sheet'!#REF!</definedName>
    <definedName name="BLPR2920040129204514662_4_5" localSheetId="13" hidden="1">'[5]Spread Sheet'!#REF!</definedName>
    <definedName name="BLPR2920040129204514662_4_5" localSheetId="29" hidden="1">'[5]Spread Sheet'!#REF!</definedName>
    <definedName name="BLPR2920040129204514662_4_5" hidden="1">'[5]Spread Sheet'!#REF!</definedName>
    <definedName name="BLPR2920040129204514662_5_5" localSheetId="9" hidden="1">'[5]Spread Sheet'!#REF!</definedName>
    <definedName name="BLPR2920040129204514662_5_5" localSheetId="2" hidden="1">'[5]Spread Sheet'!#REF!</definedName>
    <definedName name="BLPR2920040129204514662_5_5" localSheetId="23" hidden="1">'[5]Spread Sheet'!#REF!</definedName>
    <definedName name="BLPR2920040129204514662_5_5" localSheetId="13" hidden="1">'[5]Spread Sheet'!#REF!</definedName>
    <definedName name="BLPR2920040129204514662_5_5" localSheetId="29" hidden="1">'[5]Spread Sheet'!#REF!</definedName>
    <definedName name="BLPR2920040129204514662_5_5" hidden="1">'[5]Spread Sheet'!#REF!</definedName>
    <definedName name="BLPR3020040129204514672" localSheetId="9" hidden="1">'[5]Spread Sheet'!#REF!</definedName>
    <definedName name="BLPR3020040129204514672" localSheetId="2" hidden="1">'[5]Spread Sheet'!#REF!</definedName>
    <definedName name="BLPR3020040129204514672" localSheetId="23" hidden="1">'[5]Spread Sheet'!#REF!</definedName>
    <definedName name="BLPR3020040129204514672" localSheetId="13" hidden="1">'[5]Spread Sheet'!#REF!</definedName>
    <definedName name="BLPR3020040129204514672" localSheetId="29" hidden="1">'[5]Spread Sheet'!#REF!</definedName>
    <definedName name="BLPR3020040129204514672" hidden="1">'[5]Spread Sheet'!#REF!</definedName>
    <definedName name="BLPR3020040129204514672_1_5" localSheetId="9" hidden="1">'[5]Spread Sheet'!#REF!</definedName>
    <definedName name="BLPR3020040129204514672_1_5" localSheetId="2" hidden="1">'[5]Spread Sheet'!#REF!</definedName>
    <definedName name="BLPR3020040129204514672_1_5" localSheetId="23" hidden="1">'[5]Spread Sheet'!#REF!</definedName>
    <definedName name="BLPR3020040129204514672_1_5" localSheetId="13" hidden="1">'[5]Spread Sheet'!#REF!</definedName>
    <definedName name="BLPR3020040129204514672_1_5" localSheetId="29" hidden="1">'[5]Spread Sheet'!#REF!</definedName>
    <definedName name="BLPR3020040129204514672_1_5" hidden="1">'[5]Spread Sheet'!#REF!</definedName>
    <definedName name="BLPR3020040129204514672_2_5" localSheetId="9" hidden="1">'[5]Spread Sheet'!#REF!</definedName>
    <definedName name="BLPR3020040129204514672_2_5" localSheetId="2" hidden="1">'[5]Spread Sheet'!#REF!</definedName>
    <definedName name="BLPR3020040129204514672_2_5" localSheetId="23" hidden="1">'[5]Spread Sheet'!#REF!</definedName>
    <definedName name="BLPR3020040129204514672_2_5" localSheetId="13" hidden="1">'[5]Spread Sheet'!#REF!</definedName>
    <definedName name="BLPR3020040129204514672_2_5" localSheetId="29" hidden="1">'[5]Spread Sheet'!#REF!</definedName>
    <definedName name="BLPR3020040129204514672_2_5" hidden="1">'[5]Spread Sheet'!#REF!</definedName>
    <definedName name="BLPR3020040129204514672_3_5" localSheetId="9" hidden="1">'[5]Spread Sheet'!#REF!</definedName>
    <definedName name="BLPR3020040129204514672_3_5" localSheetId="2" hidden="1">'[5]Spread Sheet'!#REF!</definedName>
    <definedName name="BLPR3020040129204514672_3_5" localSheetId="23" hidden="1">'[5]Spread Sheet'!#REF!</definedName>
    <definedName name="BLPR3020040129204514672_3_5" localSheetId="13" hidden="1">'[5]Spread Sheet'!#REF!</definedName>
    <definedName name="BLPR3020040129204514672_3_5" localSheetId="29" hidden="1">'[5]Spread Sheet'!#REF!</definedName>
    <definedName name="BLPR3020040129204514672_3_5" hidden="1">'[5]Spread Sheet'!#REF!</definedName>
    <definedName name="BLPR3020040129204514672_4_5" localSheetId="9" hidden="1">'[5]Spread Sheet'!#REF!</definedName>
    <definedName name="BLPR3020040129204514672_4_5" localSheetId="2" hidden="1">'[5]Spread Sheet'!#REF!</definedName>
    <definedName name="BLPR3020040129204514672_4_5" localSheetId="23" hidden="1">'[5]Spread Sheet'!#REF!</definedName>
    <definedName name="BLPR3020040129204514672_4_5" localSheetId="13" hidden="1">'[5]Spread Sheet'!#REF!</definedName>
    <definedName name="BLPR3020040129204514672_4_5" localSheetId="29" hidden="1">'[5]Spread Sheet'!#REF!</definedName>
    <definedName name="BLPR3020040129204514672_4_5" hidden="1">'[5]Spread Sheet'!#REF!</definedName>
    <definedName name="BLPR3020040129204514672_5_5" localSheetId="9" hidden="1">'[5]Spread Sheet'!#REF!</definedName>
    <definedName name="BLPR3020040129204514672_5_5" localSheetId="2" hidden="1">'[5]Spread Sheet'!#REF!</definedName>
    <definedName name="BLPR3020040129204514672_5_5" localSheetId="23" hidden="1">'[5]Spread Sheet'!#REF!</definedName>
    <definedName name="BLPR3020040129204514672_5_5" localSheetId="13" hidden="1">'[5]Spread Sheet'!#REF!</definedName>
    <definedName name="BLPR3020040129204514672_5_5" localSheetId="29" hidden="1">'[5]Spread Sheet'!#REF!</definedName>
    <definedName name="BLPR3020040129204514672_5_5" hidden="1">'[5]Spread Sheet'!#REF!</definedName>
    <definedName name="BLPR3120040129204514692" localSheetId="9" hidden="1">'[5]Spread Sheet'!#REF!</definedName>
    <definedName name="BLPR3120040129204514692" localSheetId="2" hidden="1">'[5]Spread Sheet'!#REF!</definedName>
    <definedName name="BLPR3120040129204514692" localSheetId="23" hidden="1">'[5]Spread Sheet'!#REF!</definedName>
    <definedName name="BLPR3120040129204514692" localSheetId="13" hidden="1">'[5]Spread Sheet'!#REF!</definedName>
    <definedName name="BLPR3120040129204514692" localSheetId="29" hidden="1">'[5]Spread Sheet'!#REF!</definedName>
    <definedName name="BLPR3120040129204514692" hidden="1">'[5]Spread Sheet'!#REF!</definedName>
    <definedName name="BLPR3120040129204514692_1_1" localSheetId="9" hidden="1">'[5]Spread Sheet'!#REF!</definedName>
    <definedName name="BLPR3120040129204514692_1_1" localSheetId="2" hidden="1">'[5]Spread Sheet'!#REF!</definedName>
    <definedName name="BLPR3120040129204514692_1_1" localSheetId="23" hidden="1">'[5]Spread Sheet'!#REF!</definedName>
    <definedName name="BLPR3120040129204514692_1_1" localSheetId="13" hidden="1">'[5]Spread Sheet'!#REF!</definedName>
    <definedName name="BLPR3120040129204514692_1_1" localSheetId="29" hidden="1">'[5]Spread Sheet'!#REF!</definedName>
    <definedName name="BLPR3120040129204514692_1_1" hidden="1">'[5]Spread Sheet'!#REF!</definedName>
    <definedName name="BLPR320040129203645431" localSheetId="9" hidden="1">'[5]Spread Sheet'!#REF!</definedName>
    <definedName name="BLPR320040129203645431" localSheetId="2" hidden="1">'[5]Spread Sheet'!#REF!</definedName>
    <definedName name="BLPR320040129203645431" localSheetId="23" hidden="1">'[5]Spread Sheet'!#REF!</definedName>
    <definedName name="BLPR320040129203645431" localSheetId="13" hidden="1">'[5]Spread Sheet'!#REF!</definedName>
    <definedName name="BLPR320040129203645431" localSheetId="29" hidden="1">'[5]Spread Sheet'!#REF!</definedName>
    <definedName name="BLPR320040129203645431" hidden="1">'[5]Spread Sheet'!#REF!</definedName>
    <definedName name="BLPR320040129203645431_1_4" localSheetId="9" hidden="1">'[5]Spread Sheet'!#REF!</definedName>
    <definedName name="BLPR320040129203645431_1_4" localSheetId="2" hidden="1">'[5]Spread Sheet'!#REF!</definedName>
    <definedName name="BLPR320040129203645431_1_4" localSheetId="23" hidden="1">'[5]Spread Sheet'!#REF!</definedName>
    <definedName name="BLPR320040129203645431_1_4" localSheetId="13" hidden="1">'[5]Spread Sheet'!#REF!</definedName>
    <definedName name="BLPR320040129203645431_1_4" localSheetId="29" hidden="1">'[5]Spread Sheet'!#REF!</definedName>
    <definedName name="BLPR320040129203645431_1_4" hidden="1">'[5]Spread Sheet'!#REF!</definedName>
    <definedName name="BLPR320040129203645431_2_4" localSheetId="9" hidden="1">'[5]Spread Sheet'!#REF!</definedName>
    <definedName name="BLPR320040129203645431_2_4" localSheetId="2" hidden="1">'[5]Spread Sheet'!#REF!</definedName>
    <definedName name="BLPR320040129203645431_2_4" localSheetId="23" hidden="1">'[5]Spread Sheet'!#REF!</definedName>
    <definedName name="BLPR320040129203645431_2_4" localSheetId="13" hidden="1">'[5]Spread Sheet'!#REF!</definedName>
    <definedName name="BLPR320040129203645431_2_4" localSheetId="29" hidden="1">'[5]Spread Sheet'!#REF!</definedName>
    <definedName name="BLPR320040129203645431_2_4" hidden="1">'[5]Spread Sheet'!#REF!</definedName>
    <definedName name="BLPR320040129203645431_3_4" localSheetId="9" hidden="1">'[5]Spread Sheet'!#REF!</definedName>
    <definedName name="BLPR320040129203645431_3_4" localSheetId="2" hidden="1">'[5]Spread Sheet'!#REF!</definedName>
    <definedName name="BLPR320040129203645431_3_4" localSheetId="23" hidden="1">'[5]Spread Sheet'!#REF!</definedName>
    <definedName name="BLPR320040129203645431_3_4" localSheetId="13" hidden="1">'[5]Spread Sheet'!#REF!</definedName>
    <definedName name="BLPR320040129203645431_3_4" localSheetId="29" hidden="1">'[5]Spread Sheet'!#REF!</definedName>
    <definedName name="BLPR320040129203645431_3_4" hidden="1">'[5]Spread Sheet'!#REF!</definedName>
    <definedName name="BLPR320040129203645431_4_4" localSheetId="9" hidden="1">'[5]Spread Sheet'!#REF!</definedName>
    <definedName name="BLPR320040129203645431_4_4" localSheetId="2" hidden="1">'[5]Spread Sheet'!#REF!</definedName>
    <definedName name="BLPR320040129203645431_4_4" localSheetId="23" hidden="1">'[5]Spread Sheet'!#REF!</definedName>
    <definedName name="BLPR320040129203645431_4_4" localSheetId="13" hidden="1">'[5]Spread Sheet'!#REF!</definedName>
    <definedName name="BLPR320040129203645431_4_4" localSheetId="29" hidden="1">'[5]Spread Sheet'!#REF!</definedName>
    <definedName name="BLPR320040129203645431_4_4" hidden="1">'[5]Spread Sheet'!#REF!</definedName>
    <definedName name="BLPR3220040129204514692" localSheetId="9" hidden="1">'[5]Spread Sheet'!#REF!</definedName>
    <definedName name="BLPR3220040129204514692" localSheetId="2" hidden="1">'[5]Spread Sheet'!#REF!</definedName>
    <definedName name="BLPR3220040129204514692" localSheetId="23" hidden="1">'[5]Spread Sheet'!#REF!</definedName>
    <definedName name="BLPR3220040129204514692" localSheetId="13" hidden="1">'[5]Spread Sheet'!#REF!</definedName>
    <definedName name="BLPR3220040129204514692" localSheetId="29" hidden="1">'[5]Spread Sheet'!#REF!</definedName>
    <definedName name="BLPR3220040129204514692" hidden="1">'[5]Spread Sheet'!#REF!</definedName>
    <definedName name="BLPR3220040129204514692_1_1" localSheetId="9" hidden="1">'[5]Spread Sheet'!#REF!</definedName>
    <definedName name="BLPR3220040129204514692_1_1" localSheetId="2" hidden="1">'[5]Spread Sheet'!#REF!</definedName>
    <definedName name="BLPR3220040129204514692_1_1" localSheetId="23" hidden="1">'[5]Spread Sheet'!#REF!</definedName>
    <definedName name="BLPR3220040129204514692_1_1" localSheetId="13" hidden="1">'[5]Spread Sheet'!#REF!</definedName>
    <definedName name="BLPR3220040129204514692_1_1" localSheetId="29" hidden="1">'[5]Spread Sheet'!#REF!</definedName>
    <definedName name="BLPR3220040129204514692_1_1" hidden="1">'[5]Spread Sheet'!#REF!</definedName>
    <definedName name="BLPR3320040129204514702" localSheetId="9" hidden="1">'[5]Spread Sheet'!#REF!</definedName>
    <definedName name="BLPR3320040129204514702" localSheetId="2" hidden="1">'[5]Spread Sheet'!#REF!</definedName>
    <definedName name="BLPR3320040129204514702" localSheetId="23" hidden="1">'[5]Spread Sheet'!#REF!</definedName>
    <definedName name="BLPR3320040129204514702" localSheetId="13" hidden="1">'[5]Spread Sheet'!#REF!</definedName>
    <definedName name="BLPR3320040129204514702" localSheetId="29" hidden="1">'[5]Spread Sheet'!#REF!</definedName>
    <definedName name="BLPR3320040129204514702" hidden="1">'[5]Spread Sheet'!#REF!</definedName>
    <definedName name="BLPR3320040129204514702_1_1" localSheetId="9" hidden="1">'[5]Spread Sheet'!#REF!</definedName>
    <definedName name="BLPR3320040129204514702_1_1" localSheetId="2" hidden="1">'[5]Spread Sheet'!#REF!</definedName>
    <definedName name="BLPR3320040129204514702_1_1" localSheetId="23" hidden="1">'[5]Spread Sheet'!#REF!</definedName>
    <definedName name="BLPR3320040129204514702_1_1" localSheetId="13" hidden="1">'[5]Spread Sheet'!#REF!</definedName>
    <definedName name="BLPR3320040129204514702_1_1" localSheetId="29" hidden="1">'[5]Spread Sheet'!#REF!</definedName>
    <definedName name="BLPR3320040129204514702_1_1" hidden="1">'[5]Spread Sheet'!#REF!</definedName>
    <definedName name="BLPR3420040129204514702" localSheetId="9" hidden="1">'[5]Spread Sheet'!#REF!</definedName>
    <definedName name="BLPR3420040129204514702" localSheetId="2" hidden="1">'[5]Spread Sheet'!#REF!</definedName>
    <definedName name="BLPR3420040129204514702" localSheetId="23" hidden="1">'[5]Spread Sheet'!#REF!</definedName>
    <definedName name="BLPR3420040129204514702" localSheetId="13" hidden="1">'[5]Spread Sheet'!#REF!</definedName>
    <definedName name="BLPR3420040129204514702" localSheetId="29" hidden="1">'[5]Spread Sheet'!#REF!</definedName>
    <definedName name="BLPR3420040129204514702" hidden="1">'[5]Spread Sheet'!#REF!</definedName>
    <definedName name="BLPR3420040129204514702_1_1" localSheetId="9" hidden="1">'[5]Spread Sheet'!#REF!</definedName>
    <definedName name="BLPR3420040129204514702_1_1" localSheetId="2" hidden="1">'[5]Spread Sheet'!#REF!</definedName>
    <definedName name="BLPR3420040129204514702_1_1" localSheetId="23" hidden="1">'[5]Spread Sheet'!#REF!</definedName>
    <definedName name="BLPR3420040129204514702_1_1" localSheetId="13" hidden="1">'[5]Spread Sheet'!#REF!</definedName>
    <definedName name="BLPR3420040129204514702_1_1" localSheetId="29" hidden="1">'[5]Spread Sheet'!#REF!</definedName>
    <definedName name="BLPR3420040129204514702_1_1" hidden="1">'[5]Spread Sheet'!#REF!</definedName>
    <definedName name="BLPR3520040129204514702" localSheetId="9" hidden="1">'[5]Spread Sheet'!#REF!</definedName>
    <definedName name="BLPR3520040129204514702" localSheetId="2" hidden="1">'[5]Spread Sheet'!#REF!</definedName>
    <definedName name="BLPR3520040129204514702" localSheetId="23" hidden="1">'[5]Spread Sheet'!#REF!</definedName>
    <definedName name="BLPR3520040129204514702" localSheetId="13" hidden="1">'[5]Spread Sheet'!#REF!</definedName>
    <definedName name="BLPR3520040129204514702" localSheetId="29" hidden="1">'[5]Spread Sheet'!#REF!</definedName>
    <definedName name="BLPR3520040129204514702" hidden="1">'[5]Spread Sheet'!#REF!</definedName>
    <definedName name="BLPR3520040129204514702_1_1" localSheetId="9" hidden="1">'[5]Spread Sheet'!#REF!</definedName>
    <definedName name="BLPR3520040129204514702_1_1" localSheetId="2" hidden="1">'[5]Spread Sheet'!#REF!</definedName>
    <definedName name="BLPR3520040129204514702_1_1" localSheetId="23" hidden="1">'[5]Spread Sheet'!#REF!</definedName>
    <definedName name="BLPR3520040129204514702_1_1" localSheetId="13" hidden="1">'[5]Spread Sheet'!#REF!</definedName>
    <definedName name="BLPR3520040129204514702_1_1" localSheetId="29" hidden="1">'[5]Spread Sheet'!#REF!</definedName>
    <definedName name="BLPR3520040129204514702_1_1" hidden="1">'[5]Spread Sheet'!#REF!</definedName>
    <definedName name="BLPR420040129203645431" localSheetId="9" hidden="1">'[5]Spread Sheet'!#REF!</definedName>
    <definedName name="BLPR420040129203645431" localSheetId="2" hidden="1">'[5]Spread Sheet'!#REF!</definedName>
    <definedName name="BLPR420040129203645431" localSheetId="23" hidden="1">'[5]Spread Sheet'!#REF!</definedName>
    <definedName name="BLPR420040129203645431" localSheetId="13" hidden="1">'[5]Spread Sheet'!#REF!</definedName>
    <definedName name="BLPR420040129203645431" localSheetId="29" hidden="1">'[5]Spread Sheet'!#REF!</definedName>
    <definedName name="BLPR420040129203645431" hidden="1">'[5]Spread Sheet'!#REF!</definedName>
    <definedName name="BLPR420040129203645431_1_4" localSheetId="9" hidden="1">'[5]Spread Sheet'!#REF!</definedName>
    <definedName name="BLPR420040129203645431_1_4" localSheetId="2" hidden="1">'[5]Spread Sheet'!#REF!</definedName>
    <definedName name="BLPR420040129203645431_1_4" localSheetId="23" hidden="1">'[5]Spread Sheet'!#REF!</definedName>
    <definedName name="BLPR420040129203645431_1_4" localSheetId="13" hidden="1">'[5]Spread Sheet'!#REF!</definedName>
    <definedName name="BLPR420040129203645431_1_4" localSheetId="29" hidden="1">'[5]Spread Sheet'!#REF!</definedName>
    <definedName name="BLPR420040129203645431_1_4" hidden="1">'[5]Spread Sheet'!#REF!</definedName>
    <definedName name="BLPR420040129203645431_2_4" localSheetId="9" hidden="1">'[5]Spread Sheet'!#REF!</definedName>
    <definedName name="BLPR420040129203645431_2_4" localSheetId="2" hidden="1">'[5]Spread Sheet'!#REF!</definedName>
    <definedName name="BLPR420040129203645431_2_4" localSheetId="23" hidden="1">'[5]Spread Sheet'!#REF!</definedName>
    <definedName name="BLPR420040129203645431_2_4" localSheetId="13" hidden="1">'[5]Spread Sheet'!#REF!</definedName>
    <definedName name="BLPR420040129203645431_2_4" localSheetId="29" hidden="1">'[5]Spread Sheet'!#REF!</definedName>
    <definedName name="BLPR420040129203645431_2_4" hidden="1">'[5]Spread Sheet'!#REF!</definedName>
    <definedName name="BLPR420040129203645431_3_4" localSheetId="9" hidden="1">'[5]Spread Sheet'!#REF!</definedName>
    <definedName name="BLPR420040129203645431_3_4" localSheetId="2" hidden="1">'[5]Spread Sheet'!#REF!</definedName>
    <definedName name="BLPR420040129203645431_3_4" localSheetId="23" hidden="1">'[5]Spread Sheet'!#REF!</definedName>
    <definedName name="BLPR420040129203645431_3_4" localSheetId="13" hidden="1">'[5]Spread Sheet'!#REF!</definedName>
    <definedName name="BLPR420040129203645431_3_4" localSheetId="29" hidden="1">'[5]Spread Sheet'!#REF!</definedName>
    <definedName name="BLPR420040129203645431_3_4" hidden="1">'[5]Spread Sheet'!#REF!</definedName>
    <definedName name="BLPR420040129203645431_4_4" localSheetId="9" hidden="1">'[5]Spread Sheet'!#REF!</definedName>
    <definedName name="BLPR420040129203645431_4_4" localSheetId="2" hidden="1">'[5]Spread Sheet'!#REF!</definedName>
    <definedName name="BLPR420040129203645431_4_4" localSheetId="23" hidden="1">'[5]Spread Sheet'!#REF!</definedName>
    <definedName name="BLPR420040129203645431_4_4" localSheetId="13" hidden="1">'[5]Spread Sheet'!#REF!</definedName>
    <definedName name="BLPR420040129203645431_4_4" localSheetId="29" hidden="1">'[5]Spread Sheet'!#REF!</definedName>
    <definedName name="BLPR420040129203645431_4_4" hidden="1">'[5]Spread Sheet'!#REF!</definedName>
    <definedName name="BLPR520040129203645441" localSheetId="9" hidden="1">'[5]Spread Sheet'!#REF!</definedName>
    <definedName name="BLPR520040129203645441" localSheetId="2" hidden="1">'[5]Spread Sheet'!#REF!</definedName>
    <definedName name="BLPR520040129203645441" localSheetId="23" hidden="1">'[5]Spread Sheet'!#REF!</definedName>
    <definedName name="BLPR520040129203645441" localSheetId="13" hidden="1">'[5]Spread Sheet'!#REF!</definedName>
    <definedName name="BLPR520040129203645441" localSheetId="29" hidden="1">'[5]Spread Sheet'!#REF!</definedName>
    <definedName name="BLPR520040129203645441" hidden="1">'[5]Spread Sheet'!#REF!</definedName>
    <definedName name="BLPR520040129203645441_1_4" localSheetId="9" hidden="1">'[5]Spread Sheet'!#REF!</definedName>
    <definedName name="BLPR520040129203645441_1_4" localSheetId="2" hidden="1">'[5]Spread Sheet'!#REF!</definedName>
    <definedName name="BLPR520040129203645441_1_4" localSheetId="23" hidden="1">'[5]Spread Sheet'!#REF!</definedName>
    <definedName name="BLPR520040129203645441_1_4" localSheetId="13" hidden="1">'[5]Spread Sheet'!#REF!</definedName>
    <definedName name="BLPR520040129203645441_1_4" localSheetId="29" hidden="1">'[5]Spread Sheet'!#REF!</definedName>
    <definedName name="BLPR520040129203645441_1_4" hidden="1">'[5]Spread Sheet'!#REF!</definedName>
    <definedName name="BLPR520040129203645441_2_4" localSheetId="9" hidden="1">'[5]Spread Sheet'!#REF!</definedName>
    <definedName name="BLPR520040129203645441_2_4" localSheetId="2" hidden="1">'[5]Spread Sheet'!#REF!</definedName>
    <definedName name="BLPR520040129203645441_2_4" localSheetId="23" hidden="1">'[5]Spread Sheet'!#REF!</definedName>
    <definedName name="BLPR520040129203645441_2_4" localSheetId="13" hidden="1">'[5]Spread Sheet'!#REF!</definedName>
    <definedName name="BLPR520040129203645441_2_4" localSheetId="29" hidden="1">'[5]Spread Sheet'!#REF!</definedName>
    <definedName name="BLPR520040129203645441_2_4" hidden="1">'[5]Spread Sheet'!#REF!</definedName>
    <definedName name="BLPR520040129203645441_3_4" localSheetId="9" hidden="1">'[5]Spread Sheet'!#REF!</definedName>
    <definedName name="BLPR520040129203645441_3_4" localSheetId="2" hidden="1">'[5]Spread Sheet'!#REF!</definedName>
    <definedName name="BLPR520040129203645441_3_4" localSheetId="23" hidden="1">'[5]Spread Sheet'!#REF!</definedName>
    <definedName name="BLPR520040129203645441_3_4" localSheetId="13" hidden="1">'[5]Spread Sheet'!#REF!</definedName>
    <definedName name="BLPR520040129203645441_3_4" localSheetId="29" hidden="1">'[5]Spread Sheet'!#REF!</definedName>
    <definedName name="BLPR520040129203645441_3_4" hidden="1">'[5]Spread Sheet'!#REF!</definedName>
    <definedName name="BLPR520040129203645441_4_4" localSheetId="9" hidden="1">'[5]Spread Sheet'!#REF!</definedName>
    <definedName name="BLPR520040129203645441_4_4" localSheetId="2" hidden="1">'[5]Spread Sheet'!#REF!</definedName>
    <definedName name="BLPR520040129203645441_4_4" localSheetId="23" hidden="1">'[5]Spread Sheet'!#REF!</definedName>
    <definedName name="BLPR520040129203645441_4_4" localSheetId="13" hidden="1">'[5]Spread Sheet'!#REF!</definedName>
    <definedName name="BLPR520040129203645441_4_4" localSheetId="29" hidden="1">'[5]Spread Sheet'!#REF!</definedName>
    <definedName name="BLPR520040129203645441_4_4" hidden="1">'[5]Spread Sheet'!#REF!</definedName>
    <definedName name="BLPR620040129204149993" localSheetId="9" hidden="1">'[5]Spread Sheet'!#REF!</definedName>
    <definedName name="BLPR620040129204149993" localSheetId="2" hidden="1">'[5]Spread Sheet'!#REF!</definedName>
    <definedName name="BLPR620040129204149993" localSheetId="23" hidden="1">'[5]Spread Sheet'!#REF!</definedName>
    <definedName name="BLPR620040129204149993" localSheetId="13" hidden="1">'[5]Spread Sheet'!#REF!</definedName>
    <definedName name="BLPR620040129204149993" localSheetId="29" hidden="1">'[5]Spread Sheet'!#REF!</definedName>
    <definedName name="BLPR620040129204149993" hidden="1">'[5]Spread Sheet'!#REF!</definedName>
    <definedName name="BLPR620040129204149993_1_5" localSheetId="9" hidden="1">'[5]Spread Sheet'!#REF!</definedName>
    <definedName name="BLPR620040129204149993_1_5" localSheetId="2" hidden="1">'[5]Spread Sheet'!#REF!</definedName>
    <definedName name="BLPR620040129204149993_1_5" localSheetId="23" hidden="1">'[5]Spread Sheet'!#REF!</definedName>
    <definedName name="BLPR620040129204149993_1_5" localSheetId="13" hidden="1">'[5]Spread Sheet'!#REF!</definedName>
    <definedName name="BLPR620040129204149993_1_5" localSheetId="29" hidden="1">'[5]Spread Sheet'!#REF!</definedName>
    <definedName name="BLPR620040129204149993_1_5" hidden="1">'[5]Spread Sheet'!#REF!</definedName>
    <definedName name="BLPR620040129204149993_2_5" localSheetId="9" hidden="1">'[5]Spread Sheet'!#REF!</definedName>
    <definedName name="BLPR620040129204149993_2_5" localSheetId="2" hidden="1">'[5]Spread Sheet'!#REF!</definedName>
    <definedName name="BLPR620040129204149993_2_5" localSheetId="23" hidden="1">'[5]Spread Sheet'!#REF!</definedName>
    <definedName name="BLPR620040129204149993_2_5" localSheetId="13" hidden="1">'[5]Spread Sheet'!#REF!</definedName>
    <definedName name="BLPR620040129204149993_2_5" localSheetId="29" hidden="1">'[5]Spread Sheet'!#REF!</definedName>
    <definedName name="BLPR620040129204149993_2_5" hidden="1">'[5]Spread Sheet'!#REF!</definedName>
    <definedName name="BLPR620040129204149993_3_5" localSheetId="9" hidden="1">'[5]Spread Sheet'!#REF!</definedName>
    <definedName name="BLPR620040129204149993_3_5" localSheetId="2" hidden="1">'[5]Spread Sheet'!#REF!</definedName>
    <definedName name="BLPR620040129204149993_3_5" localSheetId="23" hidden="1">'[5]Spread Sheet'!#REF!</definedName>
    <definedName name="BLPR620040129204149993_3_5" localSheetId="13" hidden="1">'[5]Spread Sheet'!#REF!</definedName>
    <definedName name="BLPR620040129204149993_3_5" localSheetId="29" hidden="1">'[5]Spread Sheet'!#REF!</definedName>
    <definedName name="BLPR620040129204149993_3_5" hidden="1">'[5]Spread Sheet'!#REF!</definedName>
    <definedName name="BLPR620040129204149993_4_5" localSheetId="9" hidden="1">'[5]Spread Sheet'!#REF!</definedName>
    <definedName name="BLPR620040129204149993_4_5" localSheetId="2" hidden="1">'[5]Spread Sheet'!#REF!</definedName>
    <definedName name="BLPR620040129204149993_4_5" localSheetId="23" hidden="1">'[5]Spread Sheet'!#REF!</definedName>
    <definedName name="BLPR620040129204149993_4_5" localSheetId="13" hidden="1">'[5]Spread Sheet'!#REF!</definedName>
    <definedName name="BLPR620040129204149993_4_5" localSheetId="29" hidden="1">'[5]Spread Sheet'!#REF!</definedName>
    <definedName name="BLPR620040129204149993_4_5" hidden="1">'[5]Spread Sheet'!#REF!</definedName>
    <definedName name="BLPR620040129204149993_5_5" localSheetId="9" hidden="1">'[5]Spread Sheet'!#REF!</definedName>
    <definedName name="BLPR620040129204149993_5_5" localSheetId="2" hidden="1">'[5]Spread Sheet'!#REF!</definedName>
    <definedName name="BLPR620040129204149993_5_5" localSheetId="23" hidden="1">'[5]Spread Sheet'!#REF!</definedName>
    <definedName name="BLPR620040129204149993_5_5" localSheetId="13" hidden="1">'[5]Spread Sheet'!#REF!</definedName>
    <definedName name="BLPR620040129204149993_5_5" localSheetId="29" hidden="1">'[5]Spread Sheet'!#REF!</definedName>
    <definedName name="BLPR620040129204149993_5_5" hidden="1">'[5]Spread Sheet'!#REF!</definedName>
    <definedName name="BLPR720040129204514631" localSheetId="9" hidden="1">'[5]Spread Sheet'!#REF!</definedName>
    <definedName name="BLPR720040129204514631" localSheetId="2" hidden="1">'[5]Spread Sheet'!#REF!</definedName>
    <definedName name="BLPR720040129204514631" localSheetId="23" hidden="1">'[5]Spread Sheet'!#REF!</definedName>
    <definedName name="BLPR720040129204514631" localSheetId="13" hidden="1">'[5]Spread Sheet'!#REF!</definedName>
    <definedName name="BLPR720040129204514631" localSheetId="29" hidden="1">'[5]Spread Sheet'!#REF!</definedName>
    <definedName name="BLPR720040129204514631" hidden="1">'[5]Spread Sheet'!#REF!</definedName>
    <definedName name="BLPR720040129204514631_1_5" localSheetId="9" hidden="1">'[5]Spread Sheet'!#REF!</definedName>
    <definedName name="BLPR720040129204514631_1_5" localSheetId="2" hidden="1">'[5]Spread Sheet'!#REF!</definedName>
    <definedName name="BLPR720040129204514631_1_5" localSheetId="23" hidden="1">'[5]Spread Sheet'!#REF!</definedName>
    <definedName name="BLPR720040129204514631_1_5" localSheetId="13" hidden="1">'[5]Spread Sheet'!#REF!</definedName>
    <definedName name="BLPR720040129204514631_1_5" localSheetId="29" hidden="1">'[5]Spread Sheet'!#REF!</definedName>
    <definedName name="BLPR720040129204514631_1_5" hidden="1">'[5]Spread Sheet'!#REF!</definedName>
    <definedName name="BLPR720040129204514631_2_5" localSheetId="9" hidden="1">'[5]Spread Sheet'!#REF!</definedName>
    <definedName name="BLPR720040129204514631_2_5" localSheetId="2" hidden="1">'[5]Spread Sheet'!#REF!</definedName>
    <definedName name="BLPR720040129204514631_2_5" localSheetId="23" hidden="1">'[5]Spread Sheet'!#REF!</definedName>
    <definedName name="BLPR720040129204514631_2_5" localSheetId="13" hidden="1">'[5]Spread Sheet'!#REF!</definedName>
    <definedName name="BLPR720040129204514631_2_5" localSheetId="29" hidden="1">'[5]Spread Sheet'!#REF!</definedName>
    <definedName name="BLPR720040129204514631_2_5" hidden="1">'[5]Spread Sheet'!#REF!</definedName>
    <definedName name="BLPR720040129204514631_3_5" localSheetId="9" hidden="1">'[5]Spread Sheet'!#REF!</definedName>
    <definedName name="BLPR720040129204514631_3_5" localSheetId="2" hidden="1">'[5]Spread Sheet'!#REF!</definedName>
    <definedName name="BLPR720040129204514631_3_5" localSheetId="23" hidden="1">'[5]Spread Sheet'!#REF!</definedName>
    <definedName name="BLPR720040129204514631_3_5" localSheetId="13" hidden="1">'[5]Spread Sheet'!#REF!</definedName>
    <definedName name="BLPR720040129204514631_3_5" localSheetId="29" hidden="1">'[5]Spread Sheet'!#REF!</definedName>
    <definedName name="BLPR720040129204514631_3_5" hidden="1">'[5]Spread Sheet'!#REF!</definedName>
    <definedName name="BLPR720040129204514631_4_5" localSheetId="9" hidden="1">'[5]Spread Sheet'!#REF!</definedName>
    <definedName name="BLPR720040129204514631_4_5" localSheetId="2" hidden="1">'[5]Spread Sheet'!#REF!</definedName>
    <definedName name="BLPR720040129204514631_4_5" localSheetId="23" hidden="1">'[5]Spread Sheet'!#REF!</definedName>
    <definedName name="BLPR720040129204514631_4_5" localSheetId="13" hidden="1">'[5]Spread Sheet'!#REF!</definedName>
    <definedName name="BLPR720040129204514631_4_5" localSheetId="29" hidden="1">'[5]Spread Sheet'!#REF!</definedName>
    <definedName name="BLPR720040129204514631_4_5" hidden="1">'[5]Spread Sheet'!#REF!</definedName>
    <definedName name="BLPR720040129204514631_5_5" localSheetId="9" hidden="1">'[5]Spread Sheet'!#REF!</definedName>
    <definedName name="BLPR720040129204514631_5_5" localSheetId="2" hidden="1">'[5]Spread Sheet'!#REF!</definedName>
    <definedName name="BLPR720040129204514631_5_5" localSheetId="23" hidden="1">'[5]Spread Sheet'!#REF!</definedName>
    <definedName name="BLPR720040129204514631_5_5" localSheetId="13" hidden="1">'[5]Spread Sheet'!#REF!</definedName>
    <definedName name="BLPR720040129204514631_5_5" localSheetId="29" hidden="1">'[5]Spread Sheet'!#REF!</definedName>
    <definedName name="BLPR720040129204514631_5_5" hidden="1">'[5]Spread Sheet'!#REF!</definedName>
    <definedName name="BLPR820040129204514642" localSheetId="9" hidden="1">'[5]Spread Sheet'!#REF!</definedName>
    <definedName name="BLPR820040129204514642" localSheetId="2" hidden="1">'[5]Spread Sheet'!#REF!</definedName>
    <definedName name="BLPR820040129204514642" localSheetId="23" hidden="1">'[5]Spread Sheet'!#REF!</definedName>
    <definedName name="BLPR820040129204514642" localSheetId="13" hidden="1">'[5]Spread Sheet'!#REF!</definedName>
    <definedName name="BLPR820040129204514642" localSheetId="29" hidden="1">'[5]Spread Sheet'!#REF!</definedName>
    <definedName name="BLPR820040129204514642" hidden="1">'[5]Spread Sheet'!#REF!</definedName>
    <definedName name="BLPR820040129204514642_1_5" localSheetId="9" hidden="1">'[5]Spread Sheet'!#REF!</definedName>
    <definedName name="BLPR820040129204514642_1_5" localSheetId="2" hidden="1">'[5]Spread Sheet'!#REF!</definedName>
    <definedName name="BLPR820040129204514642_1_5" localSheetId="23" hidden="1">'[5]Spread Sheet'!#REF!</definedName>
    <definedName name="BLPR820040129204514642_1_5" localSheetId="13" hidden="1">'[5]Spread Sheet'!#REF!</definedName>
    <definedName name="BLPR820040129204514642_1_5" localSheetId="29" hidden="1">'[5]Spread Sheet'!#REF!</definedName>
    <definedName name="BLPR820040129204514642_1_5" hidden="1">'[5]Spread Sheet'!#REF!</definedName>
    <definedName name="BLPR820040129204514642_2_5" localSheetId="9" hidden="1">'[5]Spread Sheet'!#REF!</definedName>
    <definedName name="BLPR820040129204514642_2_5" localSheetId="2" hidden="1">'[5]Spread Sheet'!#REF!</definedName>
    <definedName name="BLPR820040129204514642_2_5" localSheetId="23" hidden="1">'[5]Spread Sheet'!#REF!</definedName>
    <definedName name="BLPR820040129204514642_2_5" localSheetId="13" hidden="1">'[5]Spread Sheet'!#REF!</definedName>
    <definedName name="BLPR820040129204514642_2_5" localSheetId="29" hidden="1">'[5]Spread Sheet'!#REF!</definedName>
    <definedName name="BLPR820040129204514642_2_5" hidden="1">'[5]Spread Sheet'!#REF!</definedName>
    <definedName name="BLPR820040129204514642_3_5" localSheetId="9" hidden="1">'[5]Spread Sheet'!#REF!</definedName>
    <definedName name="BLPR820040129204514642_3_5" localSheetId="2" hidden="1">'[5]Spread Sheet'!#REF!</definedName>
    <definedName name="BLPR820040129204514642_3_5" localSheetId="23" hidden="1">'[5]Spread Sheet'!#REF!</definedName>
    <definedName name="BLPR820040129204514642_3_5" localSheetId="13" hidden="1">'[5]Spread Sheet'!#REF!</definedName>
    <definedName name="BLPR820040129204514642_3_5" localSheetId="29" hidden="1">'[5]Spread Sheet'!#REF!</definedName>
    <definedName name="BLPR820040129204514642_3_5" hidden="1">'[5]Spread Sheet'!#REF!</definedName>
    <definedName name="BLPR820040129204514642_4_5" localSheetId="9" hidden="1">'[5]Spread Sheet'!#REF!</definedName>
    <definedName name="BLPR820040129204514642_4_5" localSheetId="2" hidden="1">'[5]Spread Sheet'!#REF!</definedName>
    <definedName name="BLPR820040129204514642_4_5" localSheetId="23" hidden="1">'[5]Spread Sheet'!#REF!</definedName>
    <definedName name="BLPR820040129204514642_4_5" localSheetId="13" hidden="1">'[5]Spread Sheet'!#REF!</definedName>
    <definedName name="BLPR820040129204514642_4_5" localSheetId="29" hidden="1">'[5]Spread Sheet'!#REF!</definedName>
    <definedName name="BLPR820040129204514642_4_5" hidden="1">'[5]Spread Sheet'!#REF!</definedName>
    <definedName name="BLPR820040129204514642_5_5" localSheetId="9" hidden="1">'[5]Spread Sheet'!#REF!</definedName>
    <definedName name="BLPR820040129204514642_5_5" localSheetId="2" hidden="1">'[5]Spread Sheet'!#REF!</definedName>
    <definedName name="BLPR820040129204514642_5_5" localSheetId="23" hidden="1">'[5]Spread Sheet'!#REF!</definedName>
    <definedName name="BLPR820040129204514642_5_5" localSheetId="13" hidden="1">'[5]Spread Sheet'!#REF!</definedName>
    <definedName name="BLPR820040129204514642_5_5" localSheetId="29" hidden="1">'[5]Spread Sheet'!#REF!</definedName>
    <definedName name="BLPR820040129204514642_5_5" hidden="1">'[5]Spread Sheet'!#REF!</definedName>
    <definedName name="BLPR920040129204514642" localSheetId="9" hidden="1">'[5]Spread Sheet'!#REF!</definedName>
    <definedName name="BLPR920040129204514642" localSheetId="2" hidden="1">'[5]Spread Sheet'!#REF!</definedName>
    <definedName name="BLPR920040129204514642" localSheetId="23" hidden="1">'[5]Spread Sheet'!#REF!</definedName>
    <definedName name="BLPR920040129204514642" localSheetId="13" hidden="1">'[5]Spread Sheet'!#REF!</definedName>
    <definedName name="BLPR920040129204514642" localSheetId="29" hidden="1">'[5]Spread Sheet'!#REF!</definedName>
    <definedName name="BLPR920040129204514642" hidden="1">'[5]Spread Sheet'!#REF!</definedName>
    <definedName name="BLPR920040129204514642_1_5" localSheetId="9" hidden="1">'[5]Spread Sheet'!#REF!</definedName>
    <definedName name="BLPR920040129204514642_1_5" localSheetId="2" hidden="1">'[5]Spread Sheet'!#REF!</definedName>
    <definedName name="BLPR920040129204514642_1_5" localSheetId="23" hidden="1">'[5]Spread Sheet'!#REF!</definedName>
    <definedName name="BLPR920040129204514642_1_5" localSheetId="13" hidden="1">'[5]Spread Sheet'!#REF!</definedName>
    <definedName name="BLPR920040129204514642_1_5" localSheetId="29" hidden="1">'[5]Spread Sheet'!#REF!</definedName>
    <definedName name="BLPR920040129204514642_1_5" hidden="1">'[5]Spread Sheet'!#REF!</definedName>
    <definedName name="BLPR920040129204514642_2_5" localSheetId="9" hidden="1">'[5]Spread Sheet'!#REF!</definedName>
    <definedName name="BLPR920040129204514642_2_5" localSheetId="2" hidden="1">'[5]Spread Sheet'!#REF!</definedName>
    <definedName name="BLPR920040129204514642_2_5" localSheetId="23" hidden="1">'[5]Spread Sheet'!#REF!</definedName>
    <definedName name="BLPR920040129204514642_2_5" localSheetId="13" hidden="1">'[5]Spread Sheet'!#REF!</definedName>
    <definedName name="BLPR920040129204514642_2_5" localSheetId="29" hidden="1">'[5]Spread Sheet'!#REF!</definedName>
    <definedName name="BLPR920040129204514642_2_5" hidden="1">'[5]Spread Sheet'!#REF!</definedName>
    <definedName name="BLPR920040129204514642_3_5" localSheetId="9" hidden="1">'[5]Spread Sheet'!#REF!</definedName>
    <definedName name="BLPR920040129204514642_3_5" localSheetId="2" hidden="1">'[5]Spread Sheet'!#REF!</definedName>
    <definedName name="BLPR920040129204514642_3_5" localSheetId="23" hidden="1">'[5]Spread Sheet'!#REF!</definedName>
    <definedName name="BLPR920040129204514642_3_5" localSheetId="13" hidden="1">'[5]Spread Sheet'!#REF!</definedName>
    <definedName name="BLPR920040129204514642_3_5" localSheetId="29" hidden="1">'[5]Spread Sheet'!#REF!</definedName>
    <definedName name="BLPR920040129204514642_3_5" hidden="1">'[5]Spread Sheet'!#REF!</definedName>
    <definedName name="BLPR920040129204514642_4_5" localSheetId="9" hidden="1">'[5]Spread Sheet'!#REF!</definedName>
    <definedName name="BLPR920040129204514642_4_5" localSheetId="2" hidden="1">'[5]Spread Sheet'!#REF!</definedName>
    <definedName name="BLPR920040129204514642_4_5" localSheetId="23" hidden="1">'[5]Spread Sheet'!#REF!</definedName>
    <definedName name="BLPR920040129204514642_4_5" localSheetId="13" hidden="1">'[5]Spread Sheet'!#REF!</definedName>
    <definedName name="BLPR920040129204514642_4_5" localSheetId="29" hidden="1">'[5]Spread Sheet'!#REF!</definedName>
    <definedName name="BLPR920040129204514642_4_5" hidden="1">'[5]Spread Sheet'!#REF!</definedName>
    <definedName name="BLPR920040129204514642_5_5" localSheetId="9" hidden="1">'[5]Spread Sheet'!#REF!</definedName>
    <definedName name="BLPR920040129204514642_5_5" localSheetId="2" hidden="1">'[5]Spread Sheet'!#REF!</definedName>
    <definedName name="BLPR920040129204514642_5_5" localSheetId="23" hidden="1">'[5]Spread Sheet'!#REF!</definedName>
    <definedName name="BLPR920040129204514642_5_5" localSheetId="13" hidden="1">'[5]Spread Sheet'!#REF!</definedName>
    <definedName name="BLPR920040129204514642_5_5" localSheetId="29" hidden="1">'[5]Spread Sheet'!#REF!</definedName>
    <definedName name="BLPR920040129204514642_5_5" hidden="1">'[5]Spread Sheet'!#REF!</definedName>
    <definedName name="cb_sChart41E9A35_opts" hidden="1">"1, 9, 1, False, 2, False, False, , 0, False, True, 1, 1"</definedName>
    <definedName name="cb_sChart68E08A4_opts" hidden="1">"1, 1, 1, False, 2, True, False, , 0, False, False, 2, 2"</definedName>
    <definedName name="cb_sChart6F544DD_opts" hidden="1">"1, 3, 1, False, 2, False, False, , 0, False, False, 2, 1"</definedName>
    <definedName name="cb_sChart74FE4B0_opts" hidden="1">"1, 4, 1, False, 2, True, False, , 0, False, False, 1, 1"</definedName>
    <definedName name="cb_sChart74FE8FC_opts" hidden="1">"1, 4, 1, False, 2, True, False, , 0, False, False, 1, 1"</definedName>
    <definedName name="cb_sChartF046D89_opts" hidden="1">"1, 1, 1, False, 2, True, False, , 1, False, False, 1, 1"</definedName>
    <definedName name="cb_sChartF048B26_opts" hidden="1">"1, 5, 1, False, 2, False, False, , 1, False, False, 1, 2"</definedName>
    <definedName name="cb_sChartF2B7B01_opts" hidden="1">"1, 1, 1, False, 2, True, False, , 1, False, False, 1, 1"</definedName>
    <definedName name="ccccc" localSheetId="30" hidden="1">{#N/A,#N/A,FALSE,"Costi per Gruppo ";#N/A,#N/A,FALSE,"New-RegularBevel";#N/A,#N/A,FALSE,"Optiva-Optiva2";#N/A,#N/A,FALSE,"Cathlon-Monoblok";#N/A,#N/A,FALSE,"Stylets";#N/A,#N/A,FALSE,"Totali"}</definedName>
    <definedName name="ccccc" localSheetId="9" hidden="1">{#N/A,#N/A,FALSE,"Costi per Gruppo ";#N/A,#N/A,FALSE,"New-RegularBevel";#N/A,#N/A,FALSE,"Optiva-Optiva2";#N/A,#N/A,FALSE,"Cathlon-Monoblok";#N/A,#N/A,FALSE,"Stylets";#N/A,#N/A,FALSE,"Totali"}</definedName>
    <definedName name="ccccc" hidden="1">{#N/A,#N/A,FALSE,"Costi per Gruppo ";#N/A,#N/A,FALSE,"New-RegularBevel";#N/A,#N/A,FALSE,"Optiva-Optiva2";#N/A,#N/A,FALSE,"Cathlon-Monoblok";#N/A,#N/A,FALSE,"Stylets";#N/A,#N/A,FALSE,"Totali"}</definedName>
    <definedName name="flowname_weekly" localSheetId="30" hidden="1">{#N/A,#N/A,TRUE,"Table1";#N/A,#N/A,TRUE,"Table2";#N/A,#N/A,TRUE,"Table3";#N/A,#N/A,TRUE,"Table4";#N/A,#N/A,TRUE,"Table5";#N/A,#N/A,TRUE,"Table6";#N/A,#N/A,TRUE,"Table7";#N/A,#N/A,TRUE,"Table8";#N/A,#N/A,TRUE,"Table9";#N/A,#N/A,TRUE,"Table10";#N/A,#N/A,TRUE,"Table11";#N/A,#N/A,TRUE,"Table12";#N/A,#N/A,TRUE,"Table13";#N/A,#N/A,TRUE,"Table14"}</definedName>
    <definedName name="flowname_weekly" localSheetId="9" hidden="1">{#N/A,#N/A,TRUE,"Table1";#N/A,#N/A,TRUE,"Table2";#N/A,#N/A,TRUE,"Table3";#N/A,#N/A,TRUE,"Table4";#N/A,#N/A,TRUE,"Table5";#N/A,#N/A,TRUE,"Table6";#N/A,#N/A,TRUE,"Table7";#N/A,#N/A,TRUE,"Table8";#N/A,#N/A,TRUE,"Table9";#N/A,#N/A,TRUE,"Table10";#N/A,#N/A,TRUE,"Table11";#N/A,#N/A,TRUE,"Table12";#N/A,#N/A,TRUE,"Table13";#N/A,#N/A,TRUE,"Table14"}</definedName>
    <definedName name="flowname_weekly" hidden="1">{#N/A,#N/A,TRUE,"Table1";#N/A,#N/A,TRUE,"Table2";#N/A,#N/A,TRUE,"Table3";#N/A,#N/A,TRUE,"Table4";#N/A,#N/A,TRUE,"Table5";#N/A,#N/A,TRUE,"Table6";#N/A,#N/A,TRUE,"Table7";#N/A,#N/A,TRUE,"Table8";#N/A,#N/A,TRUE,"Table9";#N/A,#N/A,TRUE,"Table10";#N/A,#N/A,TRUE,"Table11";#N/A,#N/A,TRUE,"Table12";#N/A,#N/A,TRUE,"Table13";#N/A,#N/A,TRUE,"Table14"}</definedName>
    <definedName name="HTML_CodePage" hidden="1">1252</definedName>
    <definedName name="HTML_Control" localSheetId="30" hidden="1">{"'SERC'!$E$1:$M$37"}</definedName>
    <definedName name="HTML_Control" localSheetId="9" hidden="1">{"'SERC'!$E$1:$M$37"}</definedName>
    <definedName name="HTML_Control" hidden="1">{"'SERC'!$E$1:$M$37"}</definedName>
    <definedName name="HTML_OBDlg2" hidden="1">FALSE</definedName>
    <definedName name="HTML_OBDlg3" hidden="1">TRUE</definedName>
    <definedName name="HTML_OBDlg4" hidden="1">TRUE</definedName>
    <definedName name="HTML_OS" hidden="1">0</definedName>
    <definedName name="HTML_PathFile" hidden="1">"Z:\News_2001\kb01030515"</definedName>
    <definedName name="HTML_PathTemplate" hidden="1">"Z:\gochart.htm"</definedName>
    <definedName name="HTML1_1" hidden="1">"[TB9.XLS]St_tot_94_95!$A$1:$J$428"</definedName>
    <definedName name="HTML1_10" hidden="1">""</definedName>
    <definedName name="HTML1_11" hidden="1">1</definedName>
    <definedName name="HTML1_12" hidden="1">"F:\USERS\ECON\Census95\Int\T9ST.htm"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"2/17/98"</definedName>
    <definedName name="HTML1_9" hidden="1">"BPH"</definedName>
    <definedName name="HTML2_1" hidden="1">"[TB9.XLS]St_tot_94_95!$A$1:$J$427"</definedName>
    <definedName name="HTML2_10" hidden="1">""</definedName>
    <definedName name="HTML2_11" hidden="1">1</definedName>
    <definedName name="HTML2_12" hidden="1">"F:\USERS\ECON\Census95\Int\T9ST.htm"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"2/17/98"</definedName>
    <definedName name="HTML2_9" hidden="1">"BPH"</definedName>
    <definedName name="HTML3_1" hidden="1">"[TB9.XLS]St_tot_94_95!$A$1:$H$427"</definedName>
    <definedName name="HTML3_10" hidden="1">""</definedName>
    <definedName name="HTML3_11" hidden="1">1</definedName>
    <definedName name="HTML3_12" hidden="1">"F:\USERS\ECON\Census95\Int\T9st.htm"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"2/17/98"</definedName>
    <definedName name="HTML3_9" hidden="1">"BPH"</definedName>
    <definedName name="HTMLCount" hidden="1">3</definedName>
    <definedName name="INTERNET" localSheetId="30"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INTERNET" localSheetId="9"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INTERNET"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USTABLE_RATE_LOANS_FDIC" hidden="1">"c6375"</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AL_DIVIDEND" hidden="1">"c229"</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IZ_SEG_ASSETS" hidden="1">"c90"</definedName>
    <definedName name="IQ_BIZ_SEG_EBT" hidden="1">"c91"</definedName>
    <definedName name="IQ_BIZ_SEG_GP" hidden="1">"c92"</definedName>
    <definedName name="IQ_BIZ_SEG_NI" hidden="1">"c93"</definedName>
    <definedName name="IQ_BIZ_SEG_OPER_INC" hidden="1">"c94"</definedName>
    <definedName name="IQ_BIZ_SEG_REV" hidden="1">"c95"</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ROK_COMISSION" hidden="1">"c98"</definedName>
    <definedName name="IQ_BROKERED_DEPOSITS_FDIC" hidden="1">"c6486"</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IN_PROCESS_FDIC" hidden="1">"c6386"</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NET_OPER_ASSETS_BR" hidden="1">"c3595"</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RT_DEBT" hidden="1">"c224"</definedName>
    <definedName name="IQ_CONVEXITY" hidden="1">"c2182"</definedName>
    <definedName name="IQ_CONVEYED_TO_OTHERS_FDIC" hidden="1">"c6534"</definedName>
    <definedName name="IQ_CORE_CAPITAL_RATIO_FDIC" hidden="1">"c6745"</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CHARGE_OFFS_FDIC" hidden="1">"c6652"</definedName>
    <definedName name="IQ_CREDIT_CARD_FEE" hidden="1">"c231"</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COVERAGE_NET_CHARGE_OFFS_FDIC" hidden="1">"c6735"</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GROWTH_1" hidden="1">"c157"</definedName>
    <definedName name="IQ_EBIT_GROWTH_2" hidden="1">"c161"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ET_INT" hidden="1">"c360"</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NET_INT" hidden="1">"c368"</definedName>
    <definedName name="IQ_EBITDA_CAPEX_OVER_TOTAL_IE" hidden="1">"c1370"</definedName>
    <definedName name="IQ_EBITDA_EST" hidden="1">"c369"</definedName>
    <definedName name="IQ_EBITDA_GROWTH_1" hidden="1">"c156"</definedName>
    <definedName name="IQ_EBITDA_GROWTH_2" hidden="1">"c160"</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ET_INT" hidden="1">"c373"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"c189"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"c165"</definedName>
    <definedName name="IQ_EV_OVER_REVENUE_EST_1" hidden="1">"c166"</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AMOUNT" hidden="1">"c240"</definedName>
    <definedName name="IQ_FIVE_PERCENT_OWNER" hidden="1">"c442"</definedName>
    <definedName name="IQ_FIVE_YEAR_FIXED_AND_FLOATING_RATE_FDIC" hidden="1">"c6422"</definedName>
    <definedName name="IQ_FIVE_YEAR_MORTGAGE_PASS_THROUGHS_FDIC" hidden="1">"c6414"</definedName>
    <definedName name="IQ_FIVEPERCENT_OWNER" hidden="1">"c239"</definedName>
    <definedName name="IQ_FIVEPERCENT_PERCENT" hidden="1">"c443"</definedName>
    <definedName name="IQ_FIVEPERCENT_SHARES" hidden="1">"c444"</definedName>
    <definedName name="IQ_FIXED_ASSET_TURNS" hidden="1">"c445"</definedName>
    <definedName name="IQ_FLOAT" hidden="1">"c225"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C" hidden="1">"c464"</definedName>
    <definedName name="IQ_GAIN_ASSETS_REC_BNK" hidden="1">"c465"</definedName>
    <definedName name="IQ_GAIN_ASSETS_REC_BR" hidden="1">"c466"</definedName>
    <definedName name="IQ_GAIN_ASSETS_REC_FIN" hidden="1">"c467"</definedName>
    <definedName name="IQ_GAIN_ASSETS_REC_INS" hidden="1">"c468"</definedName>
    <definedName name="IQ_GAIN_ASSETS_REC_REIT" hidden="1">"c469"</definedName>
    <definedName name="IQ_GAIN_ASSETS_REC_UTI" hidden="1">"c470"</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C" hidden="1">"c487"</definedName>
    <definedName name="IQ_GAIN_INVEST_REC_BNK" hidden="1">"c488"</definedName>
    <definedName name="IQ_GAIN_INVEST_REC_BR" hidden="1">"c489"</definedName>
    <definedName name="IQ_GAIN_INVEST_REC_FIN" hidden="1">"c490"</definedName>
    <definedName name="IQ_GAIN_INVEST_REC_INS" hidden="1">"c491"</definedName>
    <definedName name="IQ_GAIN_INVEST_REC_REIT" hidden="1">"c492"</definedName>
    <definedName name="IQ_GAIN_INVEST_REC_UTI" hidden="1">"c493"</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"c505"</definedName>
    <definedName name="IQ_GEO_SEG_EBT" hidden="1">"c506"</definedName>
    <definedName name="IQ_GEO_SEG_GP" hidden="1">"c507"</definedName>
    <definedName name="IQ_GEO_SEG_NI" hidden="1">"c508"</definedName>
    <definedName name="IQ_GEO_SEG_OPER_INC" hidden="1">"c509"</definedName>
    <definedName name="IQ_GEO_SEG_REV" hidden="1">"c510"</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GW" hidden="1">"c519"</definedName>
    <definedName name="IQ_GROSS_INTAN" hidden="1">"c520"</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 hidden="1">"c531"</definedName>
    <definedName name="IQ_GW_AMORT_BR" hidden="1">"c532"</definedName>
    <definedName name="IQ_GW_AMORT_CF" hidden="1">"c533"</definedName>
    <definedName name="IQ_GW_AMORT_CF_BNK" hidden="1">"c534"</definedName>
    <definedName name="IQ_GW_AMORT_CF_BR" hidden="1">"c535"</definedName>
    <definedName name="IQ_GW_AMORT_CF_FIN" hidden="1">"c536"</definedName>
    <definedName name="IQ_GW_AMORT_CF_INS" hidden="1">"c537"</definedName>
    <definedName name="IQ_GW_AMORT_CF_REIT" hidden="1">"c538"</definedName>
    <definedName name="IQ_GW_AMORT_CF_UTI" hidden="1">"c539"</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_TARGET_PRICE" hidden="1">"c1651"</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 hidden="1">"c1534"</definedName>
    <definedName name="IQ_INSIDER_3MTH_BOUGHT_PCT" hidden="1">"c1534"</definedName>
    <definedName name="IQ_INSIDER_3MTH_NET" hidden="1">"c1535"</definedName>
    <definedName name="IQ_INSIDER_3MTH_NET_PCT" hidden="1">"c1535"</definedName>
    <definedName name="IQ_INSIDER_3MTH_SOLD" hidden="1">"c1533"</definedName>
    <definedName name="IQ_INSIDER_3MTH_SOLD_PCT" hidden="1">"c1533"</definedName>
    <definedName name="IQ_INSIDER_6MTH_BOUGHT" hidden="1">"c1537"</definedName>
    <definedName name="IQ_INSIDER_6MTH_BOUGHT_PCT" hidden="1">"c1537"</definedName>
    <definedName name="IQ_INSIDER_6MTH_NET" hidden="1">"c1538"</definedName>
    <definedName name="IQ_INSIDER_6MTH_NET_PCT" hidden="1">"c1538"</definedName>
    <definedName name="IQ_INSIDER_6MTH_SOLD" hidden="1">"c1536"</definedName>
    <definedName name="IQ_INSIDER_6MTH_SOLD_PCT" hidden="1">"c1536"</definedName>
    <definedName name="IQ_INSIDER_AMOUNT" hidden="1">"c238"</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AMOUNT" hidden="1">"c236"</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_AMORT" hidden="1">"c605"</definedName>
    <definedName name="IQ_INTAN_AMORT_BR" hidden="1">"c606"</definedName>
    <definedName name="IQ_INTAN_AMORT_CF" hidden="1">"c607"</definedName>
    <definedName name="IQ_INTAN_AMORT_CF_BNK" hidden="1">"c608"</definedName>
    <definedName name="IQ_INTAN_AMORT_CF_BR" hidden="1">"c609"</definedName>
    <definedName name="IQ_INTAN_AMORT_CF_FIN" hidden="1">"c610"</definedName>
    <definedName name="IQ_INTAN_AMORT_CF_INS" hidden="1">"c611"</definedName>
    <definedName name="IQ_INTAN_AMORT_CF_REIT" hidden="1">"c612"</definedName>
    <definedName name="IQ_INTAN_AMORT_CF_UTI" hidden="1">"c613"</definedName>
    <definedName name="IQ_INTAN_AMORT_FIN" hidden="1">"c614"</definedName>
    <definedName name="IQ_INTAN_AMORT_INS" hidden="1">"c615"</definedName>
    <definedName name="IQ_INTAN_AMORT_REIT" hidden="1">"c616"</definedName>
    <definedName name="IQ_INTAN_AMORT_UTI" hidden="1">"c617"</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PARENT" hidden="1">"c2144"</definedName>
    <definedName name="IQ_LAND" hidden="1">"c645"</definedName>
    <definedName name="IQ_LAST_EBIT_MARGIN" hidden="1">"c151"</definedName>
    <definedName name="IQ_LAST_EBITDA_MARGIN" hidden="1">"c150"</definedName>
    <definedName name="IQ_LAST_GROSS_MARGIN" hidden="1">"c149"</definedName>
    <definedName name="IQ_LAST_NET_INC_MARGIN" hidden="1">"c152"</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_SENIOR_DEBT" hidden="1">"c702"</definedName>
    <definedName name="IQ_LT_SUB_DEBT" hidden="1">"c703"</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41085.5125347222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"c158"</definedName>
    <definedName name="IQ_NET_INC_GROWTH_2" hidden="1">"c162"</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PTIONS_OS" hidden="1">"c858"</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_BR" hidden="1">"c5566"</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NON_REC" hidden="1">"c968"</definedName>
    <definedName name="IQ_OTHER_NON_REC_BNK" hidden="1">"c969"</definedName>
    <definedName name="IQ_OTHER_NON_REC_BR" hidden="1">"c970"</definedName>
    <definedName name="IQ_OTHER_NON_REC_FIN" hidden="1">"c971"</definedName>
    <definedName name="IQ_OTHER_NON_REC_INS" hidden="1">"c972"</definedName>
    <definedName name="IQ_OTHER_NON_REC_REIT" hidden="1">"c973"</definedName>
    <definedName name="IQ_OTHER_NON_REC_SUPPL" hidden="1">"c974"</definedName>
    <definedName name="IQ_OTHER_NON_REC_SUPPL_BNK" hidden="1">"c975"</definedName>
    <definedName name="IQ_OTHER_NON_REC_SUPPL_BR" hidden="1">"c976"</definedName>
    <definedName name="IQ_OTHER_NON_REC_SUPPL_FIN" hidden="1">"c977"</definedName>
    <definedName name="IQ_OTHER_NON_REC_SUPPL_INS" hidden="1">"c978"</definedName>
    <definedName name="IQ_OTHER_NON_REC_SUPPL_REIT" hidden="1">"c979"</definedName>
    <definedName name="IQ_OTHER_NON_REC_SUPPL_UTI" hidden="1">"c980"</definedName>
    <definedName name="IQ_OTHER_NON_REC_UTI" hidden="1">"c981"</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TRANSACTIONS_FDIC" hidden="1">"c6504"</definedName>
    <definedName name="IQ_OTHER_UNUSAL" hidden="1">"c998"</definedName>
    <definedName name="IQ_OTHER_UNUSAL_BNK" hidden="1">"c999"</definedName>
    <definedName name="IQ_OTHER_UNUSAL_BR" hidden="1">"c1000"</definedName>
    <definedName name="IQ_OTHER_UNUSAL_FIN" hidden="1">"c1001"</definedName>
    <definedName name="IQ_OTHER_UNUSAL_INS" hidden="1">"c1002"</definedName>
    <definedName name="IQ_OTHER_UNUSAL_REIT" hidden="1">"c1003"</definedName>
    <definedName name="IQ_OTHER_UNUSAL_SUPPL" hidden="1">"c1004"</definedName>
    <definedName name="IQ_OTHER_UNUSAL_SUPPL_BNK" hidden="1">"c1005"</definedName>
    <definedName name="IQ_OTHER_UNUSAL_SUPPL_BR" hidden="1">"c1006"</definedName>
    <definedName name="IQ_OTHER_UNUSAL_SUPPL_FIN" hidden="1">"c1007"</definedName>
    <definedName name="IQ_OTHER_UNUSAL_SUPPL_INS" hidden="1">"c1008"</definedName>
    <definedName name="IQ_OTHER_UNUSAL_SUPPL_REIT" hidden="1">"c1009"</definedName>
    <definedName name="IQ_OTHER_UNUSAL_SUPPL_UTI" hidden="1">"c1010"</definedName>
    <definedName name="IQ_OTHER_UNUSAL_UTI" hidden="1">"c1011"</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FLOAT" hidden="1">"c227"</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"c1412"</definedName>
    <definedName name="IQ_PRICE_OVER_EPS_EST" hidden="1">"c174"</definedName>
    <definedName name="IQ_PRICE_OVER_EPS_EST_1" hidden="1">"c175"</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VG_STORE_SIZE_GROSS" hidden="1">"c2066"</definedName>
    <definedName name="IQ_RETAIL_AVG_STORE_SIZE_NET" hidden="1">"c2067"</definedName>
    <definedName name="IQ_RETAIL_CLOSED_STORES" hidden="1">"c2063"</definedName>
    <definedName name="IQ_RETAIL_DEPOSITS_FDIC" hidden="1">"c6488"</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EST" hidden="1">"c1126"</definedName>
    <definedName name="IQ_REVENUE_EST_1" hidden="1">"c190"</definedName>
    <definedName name="IQ_REVENUE_GROWTH_1" hidden="1">"c155"</definedName>
    <definedName name="IQ_REVENUE_GROWTH_2" hidden="1">"c159"</definedName>
    <definedName name="IQ_REVENUE_HIGH_EST" hidden="1">"c1127"</definedName>
    <definedName name="IQ_REVENUE_LOW_EST" hidden="1">"c1128"</definedName>
    <definedName name="IQ_REVENUE_MEDIAN_EST" hidden="1">"c1662"</definedName>
    <definedName name="IQ_REVENUE_NUM_EST" hidden="1">"c1129"</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INTEREST_VOLUME" hidden="1">"c228"</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CF" hidden="1">"c1203"</definedName>
    <definedName name="IQ_STOCK_BASED_COMP" hidden="1">"c1204"</definedName>
    <definedName name="IQ_STRIKE_PRICE_ISSUED" hidden="1">"c1645"</definedName>
    <definedName name="IQ_STRIKE_PRICE_OS" hidden="1">"c1646"</definedName>
    <definedName name="IQ_STW" hidden="1">"c2166"</definedName>
    <definedName name="IQ_SUB_DEBT_FDIC" hidden="1">"c6346"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MPLATE_BS" hidden="1">"c1211"</definedName>
    <definedName name="IQ_TEMPLATE_CF" hidden="1">"c1212"</definedName>
    <definedName name="IQ_TEMPLATE_IS" hidden="1">"c1213"</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ER_ONE_RATIO" hidden="1">"c1229"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S" hidden="1">"c2119"</definedName>
    <definedName name="IQ_TOTAL_TIME_DEPOSITS_FDIC" hidden="1">"c6497"</definedName>
    <definedName name="IQ_TOTAL_TIME_SAVINGS_DEPOSITS_FDIC" hidden="1">"c6498"</definedName>
    <definedName name="IQ_TOTAL_UNUSAL" hidden="1">"c1308"</definedName>
    <definedName name="IQ_TOTAL_UNUSED_COMMITMENTS_FDIC" hidden="1">"c6536"</definedName>
    <definedName name="IQ_TOTAL_UNUSUAL" hidden="1">"c1508"</definedName>
    <definedName name="IQ_TOTAL_UNUSUAL_BR" hidden="1">"c5517"</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DIVIDED_PROFITS_FDIC" hidden="1">"c6352"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HIGH" hidden="1">"c1337"</definedName>
    <definedName name="IQ_YEARLOW" hidden="1">"c1338"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ijul" localSheetId="30" hidden="1">#REF!</definedName>
    <definedName name="jijul" localSheetId="9" hidden="1">#REF!</definedName>
    <definedName name="jijul" localSheetId="2" hidden="1">#REF!</definedName>
    <definedName name="jijul" localSheetId="23" hidden="1">#REF!</definedName>
    <definedName name="jijul" localSheetId="13" hidden="1">#REF!</definedName>
    <definedName name="jijul" localSheetId="29" hidden="1">#REF!</definedName>
    <definedName name="jijul" hidden="1">#REF!</definedName>
    <definedName name="p" localSheetId="30" hidden="1">{#N/A,#N/A,TRUE,"Acq-Ass";#N/A,#N/A,TRUE,"Acq-IS";#N/A,#N/A,TRUE,"Acq-BS";#N/A,#N/A,TRUE,"Acq-CF"}</definedName>
    <definedName name="p" localSheetId="9" hidden="1">{#N/A,#N/A,TRUE,"Acq-Ass";#N/A,#N/A,TRUE,"Acq-IS";#N/A,#N/A,TRUE,"Acq-BS";#N/A,#N/A,TRUE,"Acq-CF"}</definedName>
    <definedName name="p" hidden="1">{#N/A,#N/A,TRUE,"Acq-Ass";#N/A,#N/A,TRUE,"Acq-IS";#N/A,#N/A,TRUE,"Acq-BS";#N/A,#N/A,TRUE,"Acq-CF"}</definedName>
    <definedName name="_xlnm.Print_Area" localSheetId="5">'Collection Lag'!$A$2:$C$44</definedName>
    <definedName name="_xlnm.Print_Area" localSheetId="9">'Fuel Expenses'!$A$1:$D$94</definedName>
    <definedName name="_xlnm.Print_Area" localSheetId="2">'Lead Lag Days Summary'!$A$1:$H$85</definedName>
    <definedName name="_xlnm.Print_Titles" localSheetId="9">'Fuel Expenses'!$1:$11</definedName>
    <definedName name="_xlnm.Print_Titles" localSheetId="23">'Misc Tax'!$1:$11</definedName>
    <definedName name="_xlnm.Print_Titles" localSheetId="15">'Other O&amp;M'!$1:$9</definedName>
    <definedName name="_xlnm.Print_Titles" localSheetId="22">'Property Tax'!$1:$11</definedName>
    <definedName name="_xlnm.Print_Titles" localSheetId="13">'Purchased Gas'!$1:$13</definedName>
    <definedName name="_xlnm.Print_Titles" localSheetId="8">'Purchased Power'!$1:$7</definedName>
    <definedName name="_xlnm.Print_Titles" localSheetId="14">Storms!$1:$9</definedName>
    <definedName name="print4" localSheetId="30"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print4" localSheetId="9"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print4"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ratings1" localSheetId="30" hidden="1">{#N/A,#N/A,FALSE,"Capitaliztion Matrix";#N/A,#N/A,FALSE,"4YR P&amp;L";#N/A,#N/A,FALSE,"Program Contributions";#N/A,#N/A,FALSE,"P&amp;L Trans YR 2";#N/A,#N/A,FALSE,"Rev &amp; EBITDA YR2";#N/A,#N/A,FALSE,"P&amp;L Trans YR 1";#N/A,#N/A,FALSE,"Rev &amp; EBITDA YR1"}</definedName>
    <definedName name="ratings1" localSheetId="9" hidden="1">{#N/A,#N/A,FALSE,"Capitaliztion Matrix";#N/A,#N/A,FALSE,"4YR P&amp;L";#N/A,#N/A,FALSE,"Program Contributions";#N/A,#N/A,FALSE,"P&amp;L Trans YR 2";#N/A,#N/A,FALSE,"Rev &amp; EBITDA YR2";#N/A,#N/A,FALSE,"P&amp;L Trans YR 1";#N/A,#N/A,FALSE,"Rev &amp; EBITDA YR1"}</definedName>
    <definedName name="ratings1" hidden="1">{#N/A,#N/A,FALSE,"Capitaliztion Matrix";#N/A,#N/A,FALSE,"4YR P&amp;L";#N/A,#N/A,FALSE,"Program Contributions";#N/A,#N/A,FALSE,"P&amp;L Trans YR 2";#N/A,#N/A,FALSE,"Rev &amp; EBITDA YR2";#N/A,#N/A,FALSE,"P&amp;L Trans YR 1";#N/A,#N/A,FALSE,"Rev &amp; EBITDA YR1"}</definedName>
    <definedName name="sdaf" localSheetId="30" hidden="1">{#N/A,#N/A,FALSE,"Capitaliztion Matrix";#N/A,#N/A,FALSE,"4YR P&amp;L";#N/A,#N/A,FALSE,"Program Contributions";#N/A,#N/A,FALSE,"P&amp;L Trans YR 2";#N/A,#N/A,FALSE,"Rev &amp; EBITDA YR2";#N/A,#N/A,FALSE,"P&amp;L Trans YR 1";#N/A,#N/A,FALSE,"Rev &amp; EBITDA YR1"}</definedName>
    <definedName name="sdaf" localSheetId="9" hidden="1">{#N/A,#N/A,FALSE,"Capitaliztion Matrix";#N/A,#N/A,FALSE,"4YR P&amp;L";#N/A,#N/A,FALSE,"Program Contributions";#N/A,#N/A,FALSE,"P&amp;L Trans YR 2";#N/A,#N/A,FALSE,"Rev &amp; EBITDA YR2";#N/A,#N/A,FALSE,"P&amp;L Trans YR 1";#N/A,#N/A,FALSE,"Rev &amp; EBITDA YR1"}</definedName>
    <definedName name="sdaf" hidden="1">{#N/A,#N/A,FALSE,"Capitaliztion Matrix";#N/A,#N/A,FALSE,"4YR P&amp;L";#N/A,#N/A,FALSE,"Program Contributions";#N/A,#N/A,FALSE,"P&amp;L Trans YR 2";#N/A,#N/A,FALSE,"Rev &amp; EBITDA YR2";#N/A,#N/A,FALSE,"P&amp;L Trans YR 1";#N/A,#N/A,FALSE,"Rev &amp; EBITDA YR1"}</definedName>
    <definedName name="sencount" hidden="1">1</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opt" localSheetId="30" hidden="1">#REF!</definedName>
    <definedName name="solver_opt" localSheetId="9" hidden="1">#REF!</definedName>
    <definedName name="solver_opt" localSheetId="2" hidden="1">#REF!</definedName>
    <definedName name="solver_opt" localSheetId="23" hidden="1">#REF!</definedName>
    <definedName name="solver_opt" localSheetId="13" hidden="1">#REF!</definedName>
    <definedName name="solver_opt" localSheetId="29" hidden="1">#REF!</definedName>
    <definedName name="solver_opt" hidden="1">#REF!</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test" localSheetId="30"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test" localSheetId="9"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test"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vaffas" localSheetId="30" hidden="1">{#N/A,#N/A,FALSE,"New-RegularBevel";#N/A,#N/A,FALSE,"Optiva-Optiva2";#N/A,#N/A,FALSE,"Cathlon-Monoblok";#N/A,#N/A,FALSE,"Stylets"}</definedName>
    <definedName name="vaffas" localSheetId="9" hidden="1">{#N/A,#N/A,FALSE,"New-RegularBevel";#N/A,#N/A,FALSE,"Optiva-Optiva2";#N/A,#N/A,FALSE,"Cathlon-Monoblok";#N/A,#N/A,FALSE,"Stylets"}</definedName>
    <definedName name="vaffas" hidden="1">{#N/A,#N/A,FALSE,"New-RegularBevel";#N/A,#N/A,FALSE,"Optiva-Optiva2";#N/A,#N/A,FALSE,"Cathlon-Monoblok";#N/A,#N/A,FALSE,"Stylets"}</definedName>
    <definedName name="vvvv" localSheetId="30" hidden="1">{#N/A,#N/A,FALSE,"New-RegularBevel";#N/A,#N/A,FALSE,"Optiva-Optiva2";#N/A,#N/A,FALSE,"Cathlon-Monoblok";#N/A,#N/A,FALSE,"Stylets"}</definedName>
    <definedName name="vvvv" localSheetId="9" hidden="1">{#N/A,#N/A,FALSE,"New-RegularBevel";#N/A,#N/A,FALSE,"Optiva-Optiva2";#N/A,#N/A,FALSE,"Cathlon-Monoblok";#N/A,#N/A,FALSE,"Stylets"}</definedName>
    <definedName name="vvvv" hidden="1">{#N/A,#N/A,FALSE,"New-RegularBevel";#N/A,#N/A,FALSE,"Optiva-Optiva2";#N/A,#N/A,FALSE,"Cathlon-Monoblok";#N/A,#N/A,FALSE,"Stylets"}</definedName>
    <definedName name="vvvvv" localSheetId="30" hidden="1">{#N/A,#N/A,FALSE,"Costi per Gruppo ";#N/A,#N/A,FALSE,"New-RegularBevel";#N/A,#N/A,FALSE,"Optiva-Optiva2";#N/A,#N/A,FALSE,"Cathlon-Monoblok";#N/A,#N/A,FALSE,"Stylets";#N/A,#N/A,FALSE,"Totali"}</definedName>
    <definedName name="vvvvv" localSheetId="9" hidden="1">{#N/A,#N/A,FALSE,"Costi per Gruppo ";#N/A,#N/A,FALSE,"New-RegularBevel";#N/A,#N/A,FALSE,"Optiva-Optiva2";#N/A,#N/A,FALSE,"Cathlon-Monoblok";#N/A,#N/A,FALSE,"Stylets";#N/A,#N/A,FALSE,"Totali"}</definedName>
    <definedName name="vvvvv" hidden="1">{#N/A,#N/A,FALSE,"Costi per Gruppo ";#N/A,#N/A,FALSE,"New-RegularBevel";#N/A,#N/A,FALSE,"Optiva-Optiva2";#N/A,#N/A,FALSE,"Cathlon-Monoblok";#N/A,#N/A,FALSE,"Stylets";#N/A,#N/A,FALSE,"Totali"}</definedName>
    <definedName name="wavylws" localSheetId="30"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avylws" localSheetId="9"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avylws"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ishlws" localSheetId="30"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ishlws" localSheetId="9"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ishlws"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rn.AcqState." localSheetId="30" hidden="1">{#N/A,#N/A,TRUE,"Acq-Ass";#N/A,#N/A,TRUE,"Acq-IS";#N/A,#N/A,TRUE,"Acq-BS";#N/A,#N/A,TRUE,"Acq-CF"}</definedName>
    <definedName name="wrn.AcqState." localSheetId="9" hidden="1">{#N/A,#N/A,TRUE,"Acq-Ass";#N/A,#N/A,TRUE,"Acq-IS";#N/A,#N/A,TRUE,"Acq-BS";#N/A,#N/A,TRUE,"Acq-CF"}</definedName>
    <definedName name="wrn.AcqState." hidden="1">{#N/A,#N/A,TRUE,"Acq-Ass";#N/A,#N/A,TRUE,"Acq-IS";#N/A,#N/A,TRUE,"Acq-BS";#N/A,#N/A,TRUE,"Acq-CF"}</definedName>
    <definedName name="wrn.AcqState._2" localSheetId="30" hidden="1">{#N/A,#N/A,TRUE,"Acq-Ass";#N/A,#N/A,TRUE,"Acq-IS";#N/A,#N/A,TRUE,"Acq-BS";#N/A,#N/A,TRUE,"Acq-CF"}</definedName>
    <definedName name="wrn.AcqState._2" localSheetId="9" hidden="1">{#N/A,#N/A,TRUE,"Acq-Ass";#N/A,#N/A,TRUE,"Acq-IS";#N/A,#N/A,TRUE,"Acq-BS";#N/A,#N/A,TRUE,"Acq-CF"}</definedName>
    <definedName name="wrn.AcqState._2" hidden="1">{#N/A,#N/A,TRUE,"Acq-Ass";#N/A,#N/A,TRUE,"Acq-IS";#N/A,#N/A,TRUE,"Acq-BS";#N/A,#N/A,TRUE,"Acq-CF"}</definedName>
    <definedName name="wrn.AcqState._22" localSheetId="30" hidden="1">{#N/A,#N/A,TRUE,"Acq-Ass";#N/A,#N/A,TRUE,"Acq-IS";#N/A,#N/A,TRUE,"Acq-BS";#N/A,#N/A,TRUE,"Acq-CF"}</definedName>
    <definedName name="wrn.AcqState._22" localSheetId="9" hidden="1">{#N/A,#N/A,TRUE,"Acq-Ass";#N/A,#N/A,TRUE,"Acq-IS";#N/A,#N/A,TRUE,"Acq-BS";#N/A,#N/A,TRUE,"Acq-CF"}</definedName>
    <definedName name="wrn.AcqState._22" hidden="1">{#N/A,#N/A,TRUE,"Acq-Ass";#N/A,#N/A,TRUE,"Acq-IS";#N/A,#N/A,TRUE,"Acq-BS";#N/A,#N/A,TRUE,"Acq-CF"}</definedName>
    <definedName name="wrn.AcqState.2" localSheetId="30" hidden="1">{#N/A,#N/A,TRUE,"Acq-Ass";#N/A,#N/A,TRUE,"Acq-IS";#N/A,#N/A,TRUE,"Acq-BS";#N/A,#N/A,TRUE,"Acq-CF"}</definedName>
    <definedName name="wrn.AcqState.2" localSheetId="9" hidden="1">{#N/A,#N/A,TRUE,"Acq-Ass";#N/A,#N/A,TRUE,"Acq-IS";#N/A,#N/A,TRUE,"Acq-BS";#N/A,#N/A,TRUE,"Acq-CF"}</definedName>
    <definedName name="wrn.AcqState.2" hidden="1">{#N/A,#N/A,TRUE,"Acq-Ass";#N/A,#N/A,TRUE,"Acq-IS";#N/A,#N/A,TRUE,"Acq-BS";#N/A,#N/A,TRUE,"Acq-CF"}</definedName>
    <definedName name="wrn.Acquiror." localSheetId="30" hidden="1">{#N/A,#N/A,TRUE,"Acq-Ass";#N/A,#N/A,TRUE,"Acq-IS";#N/A,#N/A,TRUE,"Acq-BS";#N/A,#N/A,TRUE,"Acq-CF";#N/A,#N/A,TRUE,"Acq-Proj";#N/A,#N/A,TRUE,"Acq-CapEx";#N/A,#N/A,TRUE,"Acq-Debt";#N/A,#N/A,TRUE,"Acq-Int";#N/A,#N/A,TRUE,"Acq-BD";#N/A,#N/A,TRUE,"Acq-TD";#N/A,#N/A,TRUE,"Acq-Taxes";#N/A,#N/A,TRUE,"Acq-Credit";#N/A,#N/A,TRUE,"Acq-Val";#N/A,#N/A,TRUE,"Acq-Mult Val"}</definedName>
    <definedName name="wrn.Acquiror." localSheetId="9" hidden="1">{#N/A,#N/A,TRUE,"Acq-Ass";#N/A,#N/A,TRUE,"Acq-IS";#N/A,#N/A,TRUE,"Acq-BS";#N/A,#N/A,TRUE,"Acq-CF";#N/A,#N/A,TRUE,"Acq-Proj";#N/A,#N/A,TRUE,"Acq-CapEx";#N/A,#N/A,TRUE,"Acq-Debt";#N/A,#N/A,TRUE,"Acq-Int";#N/A,#N/A,TRUE,"Acq-BD";#N/A,#N/A,TRUE,"Acq-TD";#N/A,#N/A,TRUE,"Acq-Taxes";#N/A,#N/A,TRUE,"Acq-Credit";#N/A,#N/A,TRUE,"Acq-Val";#N/A,#N/A,TRUE,"Acq-Mult Val"}</definedName>
    <definedName name="wrn.Acquiror." hidden="1">{#N/A,#N/A,TRUE,"Acq-Ass";#N/A,#N/A,TRUE,"Acq-IS";#N/A,#N/A,TRUE,"Acq-BS";#N/A,#N/A,TRUE,"Acq-CF";#N/A,#N/A,TRUE,"Acq-Proj";#N/A,#N/A,TRUE,"Acq-CapEx";#N/A,#N/A,TRUE,"Acq-Debt";#N/A,#N/A,TRUE,"Acq-Int";#N/A,#N/A,TRUE,"Acq-BD";#N/A,#N/A,TRUE,"Acq-TD";#N/A,#N/A,TRUE,"Acq-Taxes";#N/A,#N/A,TRUE,"Acq-Credit";#N/A,#N/A,TRUE,"Acq-Val";#N/A,#N/A,TRUE,"Acq-Mult Val"}</definedName>
    <definedName name="wrn.Acquiror._2" localSheetId="30" hidden="1">{#N/A,#N/A,TRUE,"Acq-Ass";#N/A,#N/A,TRUE,"Acq-IS";#N/A,#N/A,TRUE,"Acq-BS";#N/A,#N/A,TRUE,"Acq-CF";#N/A,#N/A,TRUE,"Acq-Proj";#N/A,#N/A,TRUE,"Acq-CapEx";#N/A,#N/A,TRUE,"Acq-Debt";#N/A,#N/A,TRUE,"Acq-Int";#N/A,#N/A,TRUE,"Acq-BD";#N/A,#N/A,TRUE,"Acq-TD";#N/A,#N/A,TRUE,"Acq-Taxes";#N/A,#N/A,TRUE,"Acq-Credit";#N/A,#N/A,TRUE,"Acq-Val";#N/A,#N/A,TRUE,"Acq-Mult Val"}</definedName>
    <definedName name="wrn.Acquiror._2" localSheetId="9" hidden="1">{#N/A,#N/A,TRUE,"Acq-Ass";#N/A,#N/A,TRUE,"Acq-IS";#N/A,#N/A,TRUE,"Acq-BS";#N/A,#N/A,TRUE,"Acq-CF";#N/A,#N/A,TRUE,"Acq-Proj";#N/A,#N/A,TRUE,"Acq-CapEx";#N/A,#N/A,TRUE,"Acq-Debt";#N/A,#N/A,TRUE,"Acq-Int";#N/A,#N/A,TRUE,"Acq-BD";#N/A,#N/A,TRUE,"Acq-TD";#N/A,#N/A,TRUE,"Acq-Taxes";#N/A,#N/A,TRUE,"Acq-Credit";#N/A,#N/A,TRUE,"Acq-Val";#N/A,#N/A,TRUE,"Acq-Mult Val"}</definedName>
    <definedName name="wrn.Acquiror._2" hidden="1">{#N/A,#N/A,TRUE,"Acq-Ass";#N/A,#N/A,TRUE,"Acq-IS";#N/A,#N/A,TRUE,"Acq-BS";#N/A,#N/A,TRUE,"Acq-CF";#N/A,#N/A,TRUE,"Acq-Proj";#N/A,#N/A,TRUE,"Acq-CapEx";#N/A,#N/A,TRUE,"Acq-Debt";#N/A,#N/A,TRUE,"Acq-Int";#N/A,#N/A,TRUE,"Acq-BD";#N/A,#N/A,TRUE,"Acq-TD";#N/A,#N/A,TRUE,"Acq-Taxes";#N/A,#N/A,TRUE,"Acq-Credit";#N/A,#N/A,TRUE,"Acq-Val";#N/A,#N/A,TRUE,"Acq-Mult Val"}</definedName>
    <definedName name="wrn.Acquiror._22" localSheetId="30" hidden="1">{#N/A,#N/A,TRUE,"Acq-Ass";#N/A,#N/A,TRUE,"Acq-IS";#N/A,#N/A,TRUE,"Acq-BS";#N/A,#N/A,TRUE,"Acq-CF";#N/A,#N/A,TRUE,"Acq-Proj";#N/A,#N/A,TRUE,"Acq-CapEx";#N/A,#N/A,TRUE,"Acq-Debt";#N/A,#N/A,TRUE,"Acq-Int";#N/A,#N/A,TRUE,"Acq-BD";#N/A,#N/A,TRUE,"Acq-TD";#N/A,#N/A,TRUE,"Acq-Taxes";#N/A,#N/A,TRUE,"Acq-Credit";#N/A,#N/A,TRUE,"Acq-Val";#N/A,#N/A,TRUE,"Acq-Mult Val"}</definedName>
    <definedName name="wrn.Acquiror._22" localSheetId="9" hidden="1">{#N/A,#N/A,TRUE,"Acq-Ass";#N/A,#N/A,TRUE,"Acq-IS";#N/A,#N/A,TRUE,"Acq-BS";#N/A,#N/A,TRUE,"Acq-CF";#N/A,#N/A,TRUE,"Acq-Proj";#N/A,#N/A,TRUE,"Acq-CapEx";#N/A,#N/A,TRUE,"Acq-Debt";#N/A,#N/A,TRUE,"Acq-Int";#N/A,#N/A,TRUE,"Acq-BD";#N/A,#N/A,TRUE,"Acq-TD";#N/A,#N/A,TRUE,"Acq-Taxes";#N/A,#N/A,TRUE,"Acq-Credit";#N/A,#N/A,TRUE,"Acq-Val";#N/A,#N/A,TRUE,"Acq-Mult Val"}</definedName>
    <definedName name="wrn.Acquiror._22" hidden="1">{#N/A,#N/A,TRUE,"Acq-Ass";#N/A,#N/A,TRUE,"Acq-IS";#N/A,#N/A,TRUE,"Acq-BS";#N/A,#N/A,TRUE,"Acq-CF";#N/A,#N/A,TRUE,"Acq-Proj";#N/A,#N/A,TRUE,"Acq-CapEx";#N/A,#N/A,TRUE,"Acq-Debt";#N/A,#N/A,TRUE,"Acq-Int";#N/A,#N/A,TRUE,"Acq-BD";#N/A,#N/A,TRUE,"Acq-TD";#N/A,#N/A,TRUE,"Acq-Taxes";#N/A,#N/A,TRUE,"Acq-Credit";#N/A,#N/A,TRUE,"Acq-Val";#N/A,#N/A,TRUE,"Acq-Mult Val"}</definedName>
    <definedName name="wrn.Acquiror.2" localSheetId="30" hidden="1">{#N/A,#N/A,TRUE,"Acq-Ass";#N/A,#N/A,TRUE,"Acq-IS";#N/A,#N/A,TRUE,"Acq-BS";#N/A,#N/A,TRUE,"Acq-CF";#N/A,#N/A,TRUE,"Acq-Proj";#N/A,#N/A,TRUE,"Acq-CapEx";#N/A,#N/A,TRUE,"Acq-Debt";#N/A,#N/A,TRUE,"Acq-Int";#N/A,#N/A,TRUE,"Acq-BD";#N/A,#N/A,TRUE,"Acq-TD";#N/A,#N/A,TRUE,"Acq-Taxes";#N/A,#N/A,TRUE,"Acq-Credit";#N/A,#N/A,TRUE,"Acq-Val";#N/A,#N/A,TRUE,"Acq-Mult Val"}</definedName>
    <definedName name="wrn.Acquiror.2" localSheetId="9" hidden="1">{#N/A,#N/A,TRUE,"Acq-Ass";#N/A,#N/A,TRUE,"Acq-IS";#N/A,#N/A,TRUE,"Acq-BS";#N/A,#N/A,TRUE,"Acq-CF";#N/A,#N/A,TRUE,"Acq-Proj";#N/A,#N/A,TRUE,"Acq-CapEx";#N/A,#N/A,TRUE,"Acq-Debt";#N/A,#N/A,TRUE,"Acq-Int";#N/A,#N/A,TRUE,"Acq-BD";#N/A,#N/A,TRUE,"Acq-TD";#N/A,#N/A,TRUE,"Acq-Taxes";#N/A,#N/A,TRUE,"Acq-Credit";#N/A,#N/A,TRUE,"Acq-Val";#N/A,#N/A,TRUE,"Acq-Mult Val"}</definedName>
    <definedName name="wrn.Acquiror.2" hidden="1">{#N/A,#N/A,TRUE,"Acq-Ass";#N/A,#N/A,TRUE,"Acq-IS";#N/A,#N/A,TRUE,"Acq-BS";#N/A,#N/A,TRUE,"Acq-CF";#N/A,#N/A,TRUE,"Acq-Proj";#N/A,#N/A,TRUE,"Acq-CapEx";#N/A,#N/A,TRUE,"Acq-Debt";#N/A,#N/A,TRUE,"Acq-Int";#N/A,#N/A,TRUE,"Acq-BD";#N/A,#N/A,TRUE,"Acq-TD";#N/A,#N/A,TRUE,"Acq-Taxes";#N/A,#N/A,TRUE,"Acq-Credit";#N/A,#N/A,TRUE,"Acq-Val";#N/A,#N/A,TRUE,"Acq-Mult Val"}</definedName>
    <definedName name="wrn.AcqVal." localSheetId="30" hidden="1">{#N/A,#N/A,FALSE,"Acq-Val";#N/A,#N/A,FALSE,"Acq-Mult Val"}</definedName>
    <definedName name="wrn.AcqVal." localSheetId="9" hidden="1">{#N/A,#N/A,FALSE,"Acq-Val";#N/A,#N/A,FALSE,"Acq-Mult Val"}</definedName>
    <definedName name="wrn.AcqVal." hidden="1">{#N/A,#N/A,FALSE,"Acq-Val";#N/A,#N/A,FALSE,"Acq-Mult Val"}</definedName>
    <definedName name="wrn.AcqVal._2" localSheetId="30" hidden="1">{#N/A,#N/A,FALSE,"Acq-Val";#N/A,#N/A,FALSE,"Acq-Mult Val"}</definedName>
    <definedName name="wrn.AcqVal._2" localSheetId="9" hidden="1">{#N/A,#N/A,FALSE,"Acq-Val";#N/A,#N/A,FALSE,"Acq-Mult Val"}</definedName>
    <definedName name="wrn.AcqVal._2" hidden="1">{#N/A,#N/A,FALSE,"Acq-Val";#N/A,#N/A,FALSE,"Acq-Mult Val"}</definedName>
    <definedName name="wrn.AcqVal._22" localSheetId="30" hidden="1">{#N/A,#N/A,FALSE,"Acq-Val";#N/A,#N/A,FALSE,"Acq-Mult Val"}</definedName>
    <definedName name="wrn.AcqVal._22" localSheetId="9" hidden="1">{#N/A,#N/A,FALSE,"Acq-Val";#N/A,#N/A,FALSE,"Acq-Mult Val"}</definedName>
    <definedName name="wrn.AcqVal._22" hidden="1">{#N/A,#N/A,FALSE,"Acq-Val";#N/A,#N/A,FALSE,"Acq-Mult Val"}</definedName>
    <definedName name="wrn.AcqVal.2" localSheetId="30" hidden="1">{#N/A,#N/A,FALSE,"Acq-Val";#N/A,#N/A,FALSE,"Acq-Mult Val"}</definedName>
    <definedName name="wrn.AcqVal.2" localSheetId="9" hidden="1">{#N/A,#N/A,FALSE,"Acq-Val";#N/A,#N/A,FALSE,"Acq-Mult Val"}</definedName>
    <definedName name="wrn.AcqVal.2" hidden="1">{#N/A,#N/A,FALSE,"Acq-Val";#N/A,#N/A,FALSE,"Acq-Mult Val"}</definedName>
    <definedName name="wrn.all." localSheetId="30" hidden="1">{#N/A,#N/A,FALSE,"Brad BANM_S";#N/A,#N/A,FALSE,"Brad SAM_BANM";#N/A,#N/A,FALSE,"Brad_LD";#N/A,#N/A,FALSE,"BANM-&gt;S";#N/A,#N/A,FALSE,"BANM_S";#N/A,#N/A,FALSE,"S-&gt;BANM";#N/A,#N/A,FALSE,"SAM_BANM";#N/A,#N/A,FALSE,"BANM";#N/A,#N/A,FALSE,"Sam"}</definedName>
    <definedName name="wrn.all." localSheetId="9" hidden="1">{#N/A,#N/A,FALSE,"Brad BANM_S";#N/A,#N/A,FALSE,"Brad SAM_BANM";#N/A,#N/A,FALSE,"Brad_LD";#N/A,#N/A,FALSE,"BANM-&gt;S";#N/A,#N/A,FALSE,"BANM_S";#N/A,#N/A,FALSE,"S-&gt;BANM";#N/A,#N/A,FALSE,"SAM_BANM";#N/A,#N/A,FALSE,"BANM";#N/A,#N/A,FALSE,"Sam"}</definedName>
    <definedName name="wrn.all." hidden="1">{#N/A,#N/A,FALSE,"Brad BANM_S";#N/A,#N/A,FALSE,"Brad SAM_BANM";#N/A,#N/A,FALSE,"Brad_LD";#N/A,#N/A,FALSE,"BANM-&gt;S";#N/A,#N/A,FALSE,"BANM_S";#N/A,#N/A,FALSE,"S-&gt;BANM";#N/A,#N/A,FALSE,"SAM_BANM";#N/A,#N/A,FALSE,"BANM";#N/A,#N/A,FALSE,"Sam"}</definedName>
    <definedName name="wrn.All._.Financials." localSheetId="30" hidden="1">{#N/A,#N/A,TRUE,"Assumptions";#N/A,#N/A,TRUE,"Op Projection";#N/A,#N/A,TRUE,"Capital";#N/A,#N/A,TRUE,"Income";#N/A,#N/A,TRUE,"Balance";#N/A,#N/A,TRUE,"Sources&amp;Uses"}</definedName>
    <definedName name="wrn.All._.Financials." localSheetId="9" hidden="1">{#N/A,#N/A,TRUE,"Assumptions";#N/A,#N/A,TRUE,"Op Projection";#N/A,#N/A,TRUE,"Capital";#N/A,#N/A,TRUE,"Income";#N/A,#N/A,TRUE,"Balance";#N/A,#N/A,TRUE,"Sources&amp;Uses"}</definedName>
    <definedName name="wrn.All._.Financials." hidden="1">{#N/A,#N/A,TRUE,"Assumptions";#N/A,#N/A,TRUE,"Op Projection";#N/A,#N/A,TRUE,"Capital";#N/A,#N/A,TRUE,"Income";#N/A,#N/A,TRUE,"Balance";#N/A,#N/A,TRUE,"Sources&amp;Uses"}</definedName>
    <definedName name="wrn.Balance._.Sheets." localSheetId="30" hidden="1">{#N/A,#N/A,FALSE,"Bal sht";"Qtrly Bal Sht",#N/A,FALSE,"Bal sht - QTR"}</definedName>
    <definedName name="wrn.Balance._.Sheets." localSheetId="9" hidden="1">{#N/A,#N/A,FALSE,"Bal sht";"Qtrly Bal Sht",#N/A,FALSE,"Bal sht - QTR"}</definedName>
    <definedName name="wrn.Balance._.Sheets." hidden="1">{#N/A,#N/A,FALSE,"Bal sht";"Qtrly Bal Sht",#N/A,FALSE,"Bal sht - QTR"}</definedName>
    <definedName name="wrn.Board._.Forecast." localSheetId="30" hidden="1">{#N/A,#N/A,FALSE,"CONS";#N/A,#N/A,FALSE,"CONS-AN";#N/A,#N/A,FALSE,"CONS-INT";#N/A,#N/A,FALSE,"CONS-LWS";#N/A,#N/A,FALSE,"CONS-AFF";#N/A,#N/A,FALSE,"CONS-LMA";#N/A,#N/A,FALSE,"CONS-LP";#N/A,#N/A,FALSE,"KXAN";#N/A,#N/A,FALSE,"WANE";#N/A,#N/A,FALSE,"WAVY";#N/A,#N/A,FALSE,"WISH";#N/A,#N/A,FALSE,"WIVB";#N/A,#N/A,FALSE,"WLFI";#N/A,#N/A,FALSE,"WNLO";#N/A,#N/A,FALSE,"WOOD";#N/A,#N/A,FALSE,"WTNH";#N/A,#N/A,FALSE,"WWLP";#N/A,#N/A,FALSE,"WAPA";#N/A,#N/A,FALSE,"KNVA";#N/A,#N/A,FALSE,"WCTX";#N/A,#N/A,FALSE,"WOTV";#N/A,#N/A,FALSE,"WVBT";#N/A,#N/A,FALSE,"WXSP";#N/A,#N/A,FALSE,"WAND";#N/A,#N/A,FALSE,"iKXAN";#N/A,#N/A,FALSE,"iWANE";#N/A,#N/A,FALSE,"iWAPA";#N/A,#N/A,FALSE,"iWAVY";#N/A,#N/A,FALSE,"iWISH";#N/A,#N/A,FALSE,"iWIVB";#N/A,#N/A,FALSE,"iWOOD";#N/A,#N/A,FALSE,"iWTNH";#N/A,#N/A,FALSE,"iWWLP";#N/A,#N/A,FALSE,"iWCTX";#N/A,#N/A,FALSE,"WANE-LW";#N/A,#N/A,FALSE,"WAVY-LW";#N/A,#N/A,FALSE,"WISH-LW";#N/A,#N/A,FALSE,"CORP"}</definedName>
    <definedName name="wrn.Board._.Forecast." localSheetId="9" hidden="1">{#N/A,#N/A,FALSE,"CONS";#N/A,#N/A,FALSE,"CONS-AN";#N/A,#N/A,FALSE,"CONS-INT";#N/A,#N/A,FALSE,"CONS-LWS";#N/A,#N/A,FALSE,"CONS-AFF";#N/A,#N/A,FALSE,"CONS-LMA";#N/A,#N/A,FALSE,"CONS-LP";#N/A,#N/A,FALSE,"KXAN";#N/A,#N/A,FALSE,"WANE";#N/A,#N/A,FALSE,"WAVY";#N/A,#N/A,FALSE,"WISH";#N/A,#N/A,FALSE,"WIVB";#N/A,#N/A,FALSE,"WLFI";#N/A,#N/A,FALSE,"WNLO";#N/A,#N/A,FALSE,"WOOD";#N/A,#N/A,FALSE,"WTNH";#N/A,#N/A,FALSE,"WWLP";#N/A,#N/A,FALSE,"WAPA";#N/A,#N/A,FALSE,"KNVA";#N/A,#N/A,FALSE,"WCTX";#N/A,#N/A,FALSE,"WOTV";#N/A,#N/A,FALSE,"WVBT";#N/A,#N/A,FALSE,"WXSP";#N/A,#N/A,FALSE,"WAND";#N/A,#N/A,FALSE,"iKXAN";#N/A,#N/A,FALSE,"iWANE";#N/A,#N/A,FALSE,"iWAPA";#N/A,#N/A,FALSE,"iWAVY";#N/A,#N/A,FALSE,"iWISH";#N/A,#N/A,FALSE,"iWIVB";#N/A,#N/A,FALSE,"iWOOD";#N/A,#N/A,FALSE,"iWTNH";#N/A,#N/A,FALSE,"iWWLP";#N/A,#N/A,FALSE,"iWCTX";#N/A,#N/A,FALSE,"WANE-LW";#N/A,#N/A,FALSE,"WAVY-LW";#N/A,#N/A,FALSE,"WISH-LW";#N/A,#N/A,FALSE,"CORP"}</definedName>
    <definedName name="wrn.Board._.Forecast." hidden="1">{#N/A,#N/A,FALSE,"CONS";#N/A,#N/A,FALSE,"CONS-AN";#N/A,#N/A,FALSE,"CONS-INT";#N/A,#N/A,FALSE,"CONS-LWS";#N/A,#N/A,FALSE,"CONS-AFF";#N/A,#N/A,FALSE,"CONS-LMA";#N/A,#N/A,FALSE,"CONS-LP";#N/A,#N/A,FALSE,"KXAN";#N/A,#N/A,FALSE,"WANE";#N/A,#N/A,FALSE,"WAVY";#N/A,#N/A,FALSE,"WISH";#N/A,#N/A,FALSE,"WIVB";#N/A,#N/A,FALSE,"WLFI";#N/A,#N/A,FALSE,"WNLO";#N/A,#N/A,FALSE,"WOOD";#N/A,#N/A,FALSE,"WTNH";#N/A,#N/A,FALSE,"WWLP";#N/A,#N/A,FALSE,"WAPA";#N/A,#N/A,FALSE,"KNVA";#N/A,#N/A,FALSE,"WCTX";#N/A,#N/A,FALSE,"WOTV";#N/A,#N/A,FALSE,"WVBT";#N/A,#N/A,FALSE,"WXSP";#N/A,#N/A,FALSE,"WAND";#N/A,#N/A,FALSE,"iKXAN";#N/A,#N/A,FALSE,"iWANE";#N/A,#N/A,FALSE,"iWAPA";#N/A,#N/A,FALSE,"iWAVY";#N/A,#N/A,FALSE,"iWISH";#N/A,#N/A,FALSE,"iWIVB";#N/A,#N/A,FALSE,"iWOOD";#N/A,#N/A,FALSE,"iWTNH";#N/A,#N/A,FALSE,"iWWLP";#N/A,#N/A,FALSE,"iWCTX";#N/A,#N/A,FALSE,"WANE-LW";#N/A,#N/A,FALSE,"WAVY-LW";#N/A,#N/A,FALSE,"WISH-LW";#N/A,#N/A,FALSE,"CORP"}</definedName>
    <definedName name="wrn.CANWEST._.GLOBAL." localSheetId="30" hidden="1">{"BS",#N/A,FALSE;"RE",#N/A,FALSE;"IS",#N/A,FALSE;"CASH",#N/A,FALSE}</definedName>
    <definedName name="wrn.CANWEST._.GLOBAL." localSheetId="9" hidden="1">{"BS",#N/A,FALSE;"RE",#N/A,FALSE;"IS",#N/A,FALSE;"CASH",#N/A,FALSE}</definedName>
    <definedName name="wrn.CANWEST._.GLOBAL." hidden="1">{"BS",#N/A,FALSE;"RE",#N/A,FALSE;"IS",#N/A,FALSE;"CASH",#N/A,FALSE}</definedName>
    <definedName name="wrn.Combination." localSheetId="30"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 localSheetId="9"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_2" localSheetId="30"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_2" localSheetId="9"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_2"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_22" localSheetId="30"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_22" localSheetId="9"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_22"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2" localSheetId="30"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2" localSheetId="9"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ination.2" hidden="1">{#N/A,#N/A,FALSE,"Combo-Ass ";#N/A,#N/A,FALSE,"Combo-AD sum";#N/A,#N/A,FALSE,"Combo-Syn Sens";#N/A,#N/A,FALSE,"Combo-Contr";#N/A,#N/A,FALSE,"Combo-Credit Sum";#N/A,#N/A,FALSE,"Combo-Credit";#N/A,#N/A,FALSE,"Combo-AD";#N/A,#N/A,FALSE,"Combo-AD";#N/A,#N/A,FALSE,"Combo-AD CF";#N/A,#N/A,FALSE,"Combo-IS";#N/A,#N/A,FALSE,"Combo-BS";#N/A,#N/A,FALSE,"Combo-CF";#N/A,#N/A,FALSE,"Combo-Debt";#N/A,#N/A,FALSE,"Combo-Int";#N/A,#N/A,FALSE,"Combo-CapEx";#N/A,#N/A,FALSE,"Combo-BD";#N/A,#N/A,FALSE,"Combo-TD";#N/A,#N/A,FALSE,"Combo-Taxes";#N/A,#N/A,FALSE,"Combo-Val";#N/A,#N/A,FALSE,"Combo-Mult Va"}</definedName>
    <definedName name="wrn.ComboResults." localSheetId="30" hidden="1">{#N/A,#N/A,FALSE,"Combo-Ass ";#N/A,#N/A,FALSE,"Combo-AD sum";#N/A,#N/A,FALSE,"Combo-Syn Sens";#N/A,#N/A,FALSE,"Combo-Contr";#N/A,#N/A,FALSE,"Combo-Credit Sum";#N/A,#N/A,FALSE,"Combo-Credit";#N/A,#N/A,FALSE,"Combo-AD";#N/A,#N/A,FALSE,"Combo-AD CF"}</definedName>
    <definedName name="wrn.ComboResults." localSheetId="9" hidden="1">{#N/A,#N/A,FALSE,"Combo-Ass ";#N/A,#N/A,FALSE,"Combo-AD sum";#N/A,#N/A,FALSE,"Combo-Syn Sens";#N/A,#N/A,FALSE,"Combo-Contr";#N/A,#N/A,FALSE,"Combo-Credit Sum";#N/A,#N/A,FALSE,"Combo-Credit";#N/A,#N/A,FALSE,"Combo-AD";#N/A,#N/A,FALSE,"Combo-AD CF"}</definedName>
    <definedName name="wrn.ComboResults." hidden="1">{#N/A,#N/A,FALSE,"Combo-Ass ";#N/A,#N/A,FALSE,"Combo-AD sum";#N/A,#N/A,FALSE,"Combo-Syn Sens";#N/A,#N/A,FALSE,"Combo-Contr";#N/A,#N/A,FALSE,"Combo-Credit Sum";#N/A,#N/A,FALSE,"Combo-Credit";#N/A,#N/A,FALSE,"Combo-AD";#N/A,#N/A,FALSE,"Combo-AD CF"}</definedName>
    <definedName name="wrn.ComboResults._2" localSheetId="30" hidden="1">{#N/A,#N/A,FALSE,"Combo-Ass ";#N/A,#N/A,FALSE,"Combo-AD sum";#N/A,#N/A,FALSE,"Combo-Syn Sens";#N/A,#N/A,FALSE,"Combo-Contr";#N/A,#N/A,FALSE,"Combo-Credit Sum";#N/A,#N/A,FALSE,"Combo-Credit";#N/A,#N/A,FALSE,"Combo-AD";#N/A,#N/A,FALSE,"Combo-AD CF"}</definedName>
    <definedName name="wrn.ComboResults._2" localSheetId="9" hidden="1">{#N/A,#N/A,FALSE,"Combo-Ass ";#N/A,#N/A,FALSE,"Combo-AD sum";#N/A,#N/A,FALSE,"Combo-Syn Sens";#N/A,#N/A,FALSE,"Combo-Contr";#N/A,#N/A,FALSE,"Combo-Credit Sum";#N/A,#N/A,FALSE,"Combo-Credit";#N/A,#N/A,FALSE,"Combo-AD";#N/A,#N/A,FALSE,"Combo-AD CF"}</definedName>
    <definedName name="wrn.ComboResults._2" hidden="1">{#N/A,#N/A,FALSE,"Combo-Ass ";#N/A,#N/A,FALSE,"Combo-AD sum";#N/A,#N/A,FALSE,"Combo-Syn Sens";#N/A,#N/A,FALSE,"Combo-Contr";#N/A,#N/A,FALSE,"Combo-Credit Sum";#N/A,#N/A,FALSE,"Combo-Credit";#N/A,#N/A,FALSE,"Combo-AD";#N/A,#N/A,FALSE,"Combo-AD CF"}</definedName>
    <definedName name="wrn.ComboResults._22" localSheetId="30" hidden="1">{#N/A,#N/A,FALSE,"Combo-Ass ";#N/A,#N/A,FALSE,"Combo-AD sum";#N/A,#N/A,FALSE,"Combo-Syn Sens";#N/A,#N/A,FALSE,"Combo-Contr";#N/A,#N/A,FALSE,"Combo-Credit Sum";#N/A,#N/A,FALSE,"Combo-Credit";#N/A,#N/A,FALSE,"Combo-AD";#N/A,#N/A,FALSE,"Combo-AD CF"}</definedName>
    <definedName name="wrn.ComboResults._22" localSheetId="9" hidden="1">{#N/A,#N/A,FALSE,"Combo-Ass ";#N/A,#N/A,FALSE,"Combo-AD sum";#N/A,#N/A,FALSE,"Combo-Syn Sens";#N/A,#N/A,FALSE,"Combo-Contr";#N/A,#N/A,FALSE,"Combo-Credit Sum";#N/A,#N/A,FALSE,"Combo-Credit";#N/A,#N/A,FALSE,"Combo-AD";#N/A,#N/A,FALSE,"Combo-AD CF"}</definedName>
    <definedName name="wrn.ComboResults._22" hidden="1">{#N/A,#N/A,FALSE,"Combo-Ass ";#N/A,#N/A,FALSE,"Combo-AD sum";#N/A,#N/A,FALSE,"Combo-Syn Sens";#N/A,#N/A,FALSE,"Combo-Contr";#N/A,#N/A,FALSE,"Combo-Credit Sum";#N/A,#N/A,FALSE,"Combo-Credit";#N/A,#N/A,FALSE,"Combo-AD";#N/A,#N/A,FALSE,"Combo-AD CF"}</definedName>
    <definedName name="wrn.ComboResults.2" localSheetId="30" hidden="1">{#N/A,#N/A,FALSE,"Combo-Ass ";#N/A,#N/A,FALSE,"Combo-AD sum";#N/A,#N/A,FALSE,"Combo-Syn Sens";#N/A,#N/A,FALSE,"Combo-Contr";#N/A,#N/A,FALSE,"Combo-Credit Sum";#N/A,#N/A,FALSE,"Combo-Credit";#N/A,#N/A,FALSE,"Combo-AD";#N/A,#N/A,FALSE,"Combo-AD CF"}</definedName>
    <definedName name="wrn.ComboResults.2" localSheetId="9" hidden="1">{#N/A,#N/A,FALSE,"Combo-Ass ";#N/A,#N/A,FALSE,"Combo-AD sum";#N/A,#N/A,FALSE,"Combo-Syn Sens";#N/A,#N/A,FALSE,"Combo-Contr";#N/A,#N/A,FALSE,"Combo-Credit Sum";#N/A,#N/A,FALSE,"Combo-Credit";#N/A,#N/A,FALSE,"Combo-AD";#N/A,#N/A,FALSE,"Combo-AD CF"}</definedName>
    <definedName name="wrn.ComboResults.2" hidden="1">{#N/A,#N/A,FALSE,"Combo-Ass ";#N/A,#N/A,FALSE,"Combo-AD sum";#N/A,#N/A,FALSE,"Combo-Syn Sens";#N/A,#N/A,FALSE,"Combo-Contr";#N/A,#N/A,FALSE,"Combo-Credit Sum";#N/A,#N/A,FALSE,"Combo-Credit";#N/A,#N/A,FALSE,"Combo-AD";#N/A,#N/A,FALSE,"Combo-AD CF"}</definedName>
    <definedName name="wrn.ComboState." localSheetId="30" hidden="1">{#N/A,#N/A,FALSE,"Combo-Ass ";#N/A,#N/A,FALSE,"Combo-IS";#N/A,#N/A,FALSE,"Combo-BS";#N/A,#N/A,FALSE,"Combo-CF"}</definedName>
    <definedName name="wrn.ComboState." localSheetId="9" hidden="1">{#N/A,#N/A,FALSE,"Combo-Ass ";#N/A,#N/A,FALSE,"Combo-IS";#N/A,#N/A,FALSE,"Combo-BS";#N/A,#N/A,FALSE,"Combo-CF"}</definedName>
    <definedName name="wrn.ComboState." hidden="1">{#N/A,#N/A,FALSE,"Combo-Ass ";#N/A,#N/A,FALSE,"Combo-IS";#N/A,#N/A,FALSE,"Combo-BS";#N/A,#N/A,FALSE,"Combo-CF"}</definedName>
    <definedName name="wrn.ComboState._2" localSheetId="30" hidden="1">{#N/A,#N/A,FALSE,"Combo-Ass ";#N/A,#N/A,FALSE,"Combo-IS";#N/A,#N/A,FALSE,"Combo-BS";#N/A,#N/A,FALSE,"Combo-CF"}</definedName>
    <definedName name="wrn.ComboState._2" localSheetId="9" hidden="1">{#N/A,#N/A,FALSE,"Combo-Ass ";#N/A,#N/A,FALSE,"Combo-IS";#N/A,#N/A,FALSE,"Combo-BS";#N/A,#N/A,FALSE,"Combo-CF"}</definedName>
    <definedName name="wrn.ComboState._2" hidden="1">{#N/A,#N/A,FALSE,"Combo-Ass ";#N/A,#N/A,FALSE,"Combo-IS";#N/A,#N/A,FALSE,"Combo-BS";#N/A,#N/A,FALSE,"Combo-CF"}</definedName>
    <definedName name="wrn.ComboState._22" localSheetId="30" hidden="1">{#N/A,#N/A,FALSE,"Combo-Ass ";#N/A,#N/A,FALSE,"Combo-IS";#N/A,#N/A,FALSE,"Combo-BS";#N/A,#N/A,FALSE,"Combo-CF"}</definedName>
    <definedName name="wrn.ComboState._22" localSheetId="9" hidden="1">{#N/A,#N/A,FALSE,"Combo-Ass ";#N/A,#N/A,FALSE,"Combo-IS";#N/A,#N/A,FALSE,"Combo-BS";#N/A,#N/A,FALSE,"Combo-CF"}</definedName>
    <definedName name="wrn.ComboState._22" hidden="1">{#N/A,#N/A,FALSE,"Combo-Ass ";#N/A,#N/A,FALSE,"Combo-IS";#N/A,#N/A,FALSE,"Combo-BS";#N/A,#N/A,FALSE,"Combo-CF"}</definedName>
    <definedName name="wrn.ComboState.2" localSheetId="30" hidden="1">{#N/A,#N/A,FALSE,"Combo-Ass ";#N/A,#N/A,FALSE,"Combo-IS";#N/A,#N/A,FALSE,"Combo-BS";#N/A,#N/A,FALSE,"Combo-CF"}</definedName>
    <definedName name="wrn.ComboState.2" localSheetId="9" hidden="1">{#N/A,#N/A,FALSE,"Combo-Ass ";#N/A,#N/A,FALSE,"Combo-IS";#N/A,#N/A,FALSE,"Combo-BS";#N/A,#N/A,FALSE,"Combo-CF"}</definedName>
    <definedName name="wrn.ComboState.2" hidden="1">{#N/A,#N/A,FALSE,"Combo-Ass ";#N/A,#N/A,FALSE,"Combo-IS";#N/A,#N/A,FALSE,"Combo-BS";#N/A,#N/A,FALSE,"Combo-CF"}</definedName>
    <definedName name="wrn.DCF." localSheetId="30" hidden="1">{#N/A,#N/A,FALSE,"Brad_DCFM";#N/A,#N/A,FALSE,"Nick_DCFM";#N/A,#N/A,FALSE,"Mobile_DCFM"}</definedName>
    <definedName name="wrn.DCF." localSheetId="9" hidden="1">{#N/A,#N/A,FALSE,"Brad_DCFM";#N/A,#N/A,FALSE,"Nick_DCFM";#N/A,#N/A,FALSE,"Mobile_DCFM"}</definedName>
    <definedName name="wrn.DCF." hidden="1">{#N/A,#N/A,FALSE,"Brad_DCFM";#N/A,#N/A,FALSE,"Nick_DCFM";#N/A,#N/A,FALSE,"Mobile_DCFM"}</definedName>
    <definedName name="wrn.Detail._.Income._.Statement." localSheetId="30" hidden="1">{"Facility Detail",#N/A,FALSE,"P&amp;L Detail"}</definedName>
    <definedName name="wrn.Detail._.Income._.Statement." localSheetId="9" hidden="1">{"Facility Detail",#N/A,FALSE,"P&amp;L Detail"}</definedName>
    <definedName name="wrn.Detail._.Income._.Statement." hidden="1">{"Facility Detail",#N/A,FALSE,"P&amp;L Detail"}</definedName>
    <definedName name="wrn.Everything." localSheetId="30" hidden="1">{"Inc.St. Annual",#N/A,FALSE,"Inc.St.";"Inc.St. Qtr",#N/A,FALSE,"Inc.St.";#N/A,#N/A,FALSE,"Bal.Sht.";"Cash Flow Annual",#N/A,FALSE,"Cash Flow";"Cash Flow Qtr",#N/A,FALSE,"Cash Flow";#N/A,#N/A,FALSE,"Debt";#N/A,#N/A,FALSE,"DCF";"Summary Annual",#N/A,FALSE,"Summary";"Summary Qtr",#N/A,FALSE,"Summary"}</definedName>
    <definedName name="wrn.Everything." localSheetId="9" hidden="1">{"Inc.St. Annual",#N/A,FALSE,"Inc.St.";"Inc.St. Qtr",#N/A,FALSE,"Inc.St.";#N/A,#N/A,FALSE,"Bal.Sht.";"Cash Flow Annual",#N/A,FALSE,"Cash Flow";"Cash Flow Qtr",#N/A,FALSE,"Cash Flow";#N/A,#N/A,FALSE,"Debt";#N/A,#N/A,FALSE,"DCF";"Summary Annual",#N/A,FALSE,"Summary";"Summary Qtr",#N/A,FALSE,"Summary"}</definedName>
    <definedName name="wrn.Everything." hidden="1">{"Inc.St. Annual",#N/A,FALSE,"Inc.St.";"Inc.St. Qtr",#N/A,FALSE,"Inc.St.";#N/A,#N/A,FALSE,"Bal.Sht.";"Cash Flow Annual",#N/A,FALSE,"Cash Flow";"Cash Flow Qtr",#N/A,FALSE,"Cash Flow";#N/A,#N/A,FALSE,"Debt";#N/A,#N/A,FALSE,"DCF";"Summary Annual",#N/A,FALSE,"Summary";"Summary Qtr",#N/A,FALSE,"Summary"}</definedName>
    <definedName name="wrn.Facility._.Profit._.and._.Loss." localSheetId="30" hidden="1">{"Domestic Prisons - Prior to 1998 - 1",#N/A,FALSE,"Domestic Prisons";"Domestic Prisons - Prior to 1998 - 2",#N/A,FALSE,"Domestic Prisons";"Domestic Prisons - 1998",#N/A,FALSE,"Domestic Prisons";"Domestic Prisons - 1999",#N/A,FALSE,"Domestic Prisons";"Domestic Prisons - 2000",#N/A,FALSE,"Domestic Prisons";"Domestic Prisons - 2001",#N/A,FALSE,"Domestic Prisons"}</definedName>
    <definedName name="wrn.Facility._.Profit._.and._.Loss." localSheetId="9" hidden="1">{"Domestic Prisons - Prior to 1998 - 1",#N/A,FALSE,"Domestic Prisons";"Domestic Prisons - Prior to 1998 - 2",#N/A,FALSE,"Domestic Prisons";"Domestic Prisons - 1998",#N/A,FALSE,"Domestic Prisons";"Domestic Prisons - 1999",#N/A,FALSE,"Domestic Prisons";"Domestic Prisons - 2000",#N/A,FALSE,"Domestic Prisons";"Domestic Prisons - 2001",#N/A,FALSE,"Domestic Prisons"}</definedName>
    <definedName name="wrn.Facility._.Profit._.and._.Loss." hidden="1">{"Domestic Prisons - Prior to 1998 - 1",#N/A,FALSE,"Domestic Prisons";"Domestic Prisons - Prior to 1998 - 2",#N/A,FALSE,"Domestic Prisons";"Domestic Prisons - 1998",#N/A,FALSE,"Domestic Prisons";"Domestic Prisons - 1999",#N/A,FALSE,"Domestic Prisons";"Domestic Prisons - 2000",#N/A,FALSE,"Domestic Prisons";"Domestic Prisons - 2001",#N/A,FALSE,"Domestic Prisons"}</definedName>
    <definedName name="wrn.Financial._.Statements." localSheetId="30" hidden="1">{"Stmt of Ops",#N/A,FALSE,"Statement of Operations";"Stmt of Ops - non-GAAP",#N/A,FALSE,"Stmt of Ops_non GAAP analysis";"BS &amp; CF",#N/A,FALSE,"Balsheet &amp; Cashflow";"CapEx buildup",#N/A,FALSE,"CapEx Buildup";"headcount buildup",#N/A,FALSE,"Headcount Buildup";"expense summary",#N/A,FALSE,"Expense Summary"}</definedName>
    <definedName name="wrn.Financial._.Statements." localSheetId="9" hidden="1">{"Stmt of Ops",#N/A,FALSE,"Statement of Operations";"Stmt of Ops - non-GAAP",#N/A,FALSE,"Stmt of Ops_non GAAP analysis";"BS &amp; CF",#N/A,FALSE,"Balsheet &amp; Cashflow";"CapEx buildup",#N/A,FALSE,"CapEx Buildup";"headcount buildup",#N/A,FALSE,"Headcount Buildup";"expense summary",#N/A,FALSE,"Expense Summary"}</definedName>
    <definedName name="wrn.Financial._.Statements." hidden="1">{"Stmt of Ops",#N/A,FALSE,"Statement of Operations";"Stmt of Ops - non-GAAP",#N/A,FALSE,"Stmt of Ops_non GAAP analysis";"BS &amp; CF",#N/A,FALSE,"Balsheet &amp; Cashflow";"CapEx buildup",#N/A,FALSE,"CapEx Buildup";"headcount buildup",#N/A,FALSE,"Headcount Buildup";"expense summary",#N/A,FALSE,"Expense Summary"}</definedName>
    <definedName name="wrn.ICP." localSheetId="30" hidden="1">{#N/A,#N/A,FALSE,"ICP Europa";#N/A,#N/A,FALSE,"ICP Francia";#N/A,#N/A,FALSE,"ICP Oriente";#N/A,#N/A,FALSE,"ICP Giappone";#N/A,#N/A,FALSE,"ICP Korea";#N/A,#N/A,FALSE,"ICP Riepilogo"}</definedName>
    <definedName name="wrn.ICP." localSheetId="9" hidden="1">{#N/A,#N/A,FALSE,"ICP Europa";#N/A,#N/A,FALSE,"ICP Francia";#N/A,#N/A,FALSE,"ICP Oriente";#N/A,#N/A,FALSE,"ICP Giappone";#N/A,#N/A,FALSE,"ICP Korea";#N/A,#N/A,FALSE,"ICP Riepilogo"}</definedName>
    <definedName name="wrn.ICP." hidden="1">{#N/A,#N/A,FALSE,"ICP Europa";#N/A,#N/A,FALSE,"ICP Francia";#N/A,#N/A,FALSE,"ICP Oriente";#N/A,#N/A,FALSE,"ICP Giappone";#N/A,#N/A,FALSE,"ICP Korea";#N/A,#N/A,FALSE,"ICP Riepilogo"}</definedName>
    <definedName name="wrn.Income._.Statements." localSheetId="30" hidden="1">{"Income Statement",#N/A,FALSE,"P&amp;L - $";"Quarterly Income Statement",#N/A,FALSE,"P&amp;L Detail"}</definedName>
    <definedName name="wrn.Income._.Statements." localSheetId="9" hidden="1">{"Income Statement",#N/A,FALSE,"P&amp;L - $";"Quarterly Income Statement",#N/A,FALSE,"P&amp;L Detail"}</definedName>
    <definedName name="wrn.Income._.Statements." hidden="1">{"Income Statement",#N/A,FALSE,"P&amp;L - $";"Quarterly Income Statement",#N/A,FALSE,"P&amp;L Detail"}</definedName>
    <definedName name="wrn.LUXCOS." localSheetId="30" hidden="1">{"LUX_ASSET",#N/A,FALSE,"CII-Q494.XLS";"LUX_LIAB",#N/A,FALSE,"CII-Q494.XLS";"LUX_INC",#N/A,FALSE,"CII-Q494.XLS";"LUXje",#N/A,FALSE,"CII-Q494.XLS"}</definedName>
    <definedName name="wrn.LUXCOS." localSheetId="9" hidden="1">{"LUX_ASSET",#N/A,FALSE,"CII-Q494.XLS";"LUX_LIAB",#N/A,FALSE,"CII-Q494.XLS";"LUX_INC",#N/A,FALSE,"CII-Q494.XLS";"LUXje",#N/A,FALSE,"CII-Q494.XLS"}</definedName>
    <definedName name="wrn.LUXCOS." hidden="1">{"LUX_ASSET",#N/A,FALSE,"CII-Q494.XLS";"LUX_LIAB",#N/A,FALSE,"CII-Q494.XLS";"LUX_INC",#N/A,FALSE,"CII-Q494.XLS";"LUXje",#N/A,FALSE,"CII-Q494.XLS"}</definedName>
    <definedName name="wrn.Market._.Share._.Report." localSheetId="30" hidden="1">{#N/A,#N/A,FALSE,"Summary";#N/A,#N/A,FALSE,"CONS";#N/A,#N/A,FALSE,"Aff";#N/A,#N/A,FALSE,"LMA";#N/A,#N/A,FALSE,"WAPA";#N/A,#N/A,FALSE,"WISH";#N/A,#N/A,FALSE,"Hartford";#N/A,#N/A,FALSE,"WTNH";#N/A,#N/A,FALSE,"WCTX";#N/A,#N/A,FALSE,"Battle Creek";#N/A,#N/A,FALSE,"WOOD";#N/A,#N/A,FALSE,"WOTV";#N/A,#N/A,FALSE,"WXSP";#N/A,#N/A,FALSE,"Norfolk";#N/A,#N/A,FALSE,"WAVY";#N/A,#N/A,FALSE,"WVBT";#N/A,#N/A,FALSE,"Buffalo";#N/A,#N/A,FALSE,"WIVB";#N/A,#N/A,FALSE,"WNLO";#N/A,#N/A,FALSE,"Austin";#N/A,#N/A,FALSE,"KXAN";#N/A,#N/A,FALSE,"KNVA";#N/A,#N/A,FALSE,"WANE";#N/A,#N/A,FALSE,"WWLP";#N/A,#N/A,FALSE,"WLFI"}</definedName>
    <definedName name="wrn.Market._.Share._.Report." localSheetId="9" hidden="1">{#N/A,#N/A,FALSE,"Summary";#N/A,#N/A,FALSE,"CONS";#N/A,#N/A,FALSE,"Aff";#N/A,#N/A,FALSE,"LMA";#N/A,#N/A,FALSE,"WAPA";#N/A,#N/A,FALSE,"WISH";#N/A,#N/A,FALSE,"Hartford";#N/A,#N/A,FALSE,"WTNH";#N/A,#N/A,FALSE,"WCTX";#N/A,#N/A,FALSE,"Battle Creek";#N/A,#N/A,FALSE,"WOOD";#N/A,#N/A,FALSE,"WOTV";#N/A,#N/A,FALSE,"WXSP";#N/A,#N/A,FALSE,"Norfolk";#N/A,#N/A,FALSE,"WAVY";#N/A,#N/A,FALSE,"WVBT";#N/A,#N/A,FALSE,"Buffalo";#N/A,#N/A,FALSE,"WIVB";#N/A,#N/A,FALSE,"WNLO";#N/A,#N/A,FALSE,"Austin";#N/A,#N/A,FALSE,"KXAN";#N/A,#N/A,FALSE,"KNVA";#N/A,#N/A,FALSE,"WANE";#N/A,#N/A,FALSE,"WWLP";#N/A,#N/A,FALSE,"WLFI"}</definedName>
    <definedName name="wrn.Market._.Share._.Report." hidden="1">{#N/A,#N/A,FALSE,"Summary";#N/A,#N/A,FALSE,"CONS";#N/A,#N/A,FALSE,"Aff";#N/A,#N/A,FALSE,"LMA";#N/A,#N/A,FALSE,"WAPA";#N/A,#N/A,FALSE,"WISH";#N/A,#N/A,FALSE,"Hartford";#N/A,#N/A,FALSE,"WTNH";#N/A,#N/A,FALSE,"WCTX";#N/A,#N/A,FALSE,"Battle Creek";#N/A,#N/A,FALSE,"WOOD";#N/A,#N/A,FALSE,"WOTV";#N/A,#N/A,FALSE,"WXSP";#N/A,#N/A,FALSE,"Norfolk";#N/A,#N/A,FALSE,"WAVY";#N/A,#N/A,FALSE,"WVBT";#N/A,#N/A,FALSE,"Buffalo";#N/A,#N/A,FALSE,"WIVB";#N/A,#N/A,FALSE,"WNLO";#N/A,#N/A,FALSE,"Austin";#N/A,#N/A,FALSE,"KXAN";#N/A,#N/A,FALSE,"KNVA";#N/A,#N/A,FALSE,"WANE";#N/A,#N/A,FALSE,"WWLP";#N/A,#N/A,FALSE,"WLFI"}</definedName>
    <definedName name="wrn.Phase._.in." localSheetId="30" hidden="1">{"Phase in summary",#N/A,FALSE,"P&amp;L Phased"}</definedName>
    <definedName name="wrn.Phase._.in." localSheetId="9" hidden="1">{"Phase in summary",#N/A,FALSE,"P&amp;L Phased"}</definedName>
    <definedName name="wrn.Phase._.in." hidden="1">{"Phase in summary",#N/A,FALSE,"P&amp;L Phased"}</definedName>
    <definedName name="wrn.PL._.Detail." localSheetId="30" hidden="1">{#N/A,#N/A,FALSE,"P&amp;L Detail";#N/A,#N/A,FALSE,"P&amp;L Detail";#N/A,#N/A,FALSE,"P&amp;L Detail"}</definedName>
    <definedName name="wrn.PL._.Detail." localSheetId="9" hidden="1">{#N/A,#N/A,FALSE,"P&amp;L Detail";#N/A,#N/A,FALSE,"P&amp;L Detail";#N/A,#N/A,FALSE,"P&amp;L Detail"}</definedName>
    <definedName name="wrn.PL._.Detail." hidden="1">{#N/A,#N/A,FALSE,"P&amp;L Detail";#N/A,#N/A,FALSE,"P&amp;L Detail";#N/A,#N/A,FALSE,"P&amp;L Detail"}</definedName>
    <definedName name="wrn.Print." localSheetId="30"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 localSheetId="9"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_.All._.Worksheets." localSheetId="30" hidden="1">{#N/A,#N/A,FALSE,"Capitaliztion Matrix";#N/A,#N/A,FALSE,"4YR P&amp;L";#N/A,#N/A,FALSE,"Program Contributions";#N/A,#N/A,FALSE,"P&amp;L Trans YR 2";#N/A,#N/A,FALSE,"Rev &amp; EBITDA YR2";#N/A,#N/A,FALSE,"P&amp;L Trans YR 1";#N/A,#N/A,FALSE,"Rev &amp; EBITDA YR1"}</definedName>
    <definedName name="wrn.Print._.All._.Worksheets." localSheetId="9" hidden="1">{#N/A,#N/A,FALSE,"Capitaliztion Matrix";#N/A,#N/A,FALSE,"4YR P&amp;L";#N/A,#N/A,FALSE,"Program Contributions";#N/A,#N/A,FALSE,"P&amp;L Trans YR 2";#N/A,#N/A,FALSE,"Rev &amp; EBITDA YR2";#N/A,#N/A,FALSE,"P&amp;L Trans YR 1";#N/A,#N/A,FALSE,"Rev &amp; EBITDA YR1"}</definedName>
    <definedName name="wrn.Print._.All._.Worksheets." hidden="1">{#N/A,#N/A,FALSE,"Capitaliztion Matrix";#N/A,#N/A,FALSE,"4YR P&amp;L";#N/A,#N/A,FALSE,"Program Contributions";#N/A,#N/A,FALSE,"P&amp;L Trans YR 2";#N/A,#N/A,FALSE,"Rev &amp; EBITDA YR2";#N/A,#N/A,FALSE,"P&amp;L Trans YR 1";#N/A,#N/A,FALSE,"Rev &amp; EBITDA YR1"}</definedName>
    <definedName name="wrn.Print2." localSheetId="30"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2." localSheetId="9"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2."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3." localSheetId="30"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3." localSheetId="9"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3."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ac." localSheetId="30" hidden="1">{#N/A,#N/A,FALSE,"Op-BS";#N/A,#N/A,FALSE,"Assum";#N/A,#N/A,FALSE,"IS";#N/A,#N/A,FALSE,"Syn+Elim";#N/A,#N/A,FALSE,"BSCF";#N/A,#N/A,FALSE,"Blue_IS";#N/A,#N/A,FALSE,"Blue_BSCF";#N/A,#N/A,FALSE,"Ratings"}</definedName>
    <definedName name="wrn.printac." localSheetId="9" hidden="1">{#N/A,#N/A,FALSE,"Op-BS";#N/A,#N/A,FALSE,"Assum";#N/A,#N/A,FALSE,"IS";#N/A,#N/A,FALSE,"Syn+Elim";#N/A,#N/A,FALSE,"BSCF";#N/A,#N/A,FALSE,"Blue_IS";#N/A,#N/A,FALSE,"Blue_BSCF";#N/A,#N/A,FALSE,"Ratings"}</definedName>
    <definedName name="wrn.printac." hidden="1">{#N/A,#N/A,FALSE,"Op-BS";#N/A,#N/A,FALSE,"Assum";#N/A,#N/A,FALSE,"IS";#N/A,#N/A,FALSE,"Syn+Elim";#N/A,#N/A,FALSE,"BSCF";#N/A,#N/A,FALSE,"Blue_IS";#N/A,#N/A,FALSE,"Blue_BSCF";#N/A,#N/A,FALSE,"Ratings"}</definedName>
    <definedName name="wrn.Produzione." localSheetId="30" hidden="1">{#N/A,#N/A,FALSE,"Produzione 1";#N/A,#N/A,FALSE,"Rettifica 1";#N/A,#N/A,FALSE,"Produzione 2";#N/A,#N/A,FALSE,"Rettifica 2";#N/A,#N/A,FALSE,"Produzione 3"}</definedName>
    <definedName name="wrn.Produzione." localSheetId="9" hidden="1">{#N/A,#N/A,FALSE,"Produzione 1";#N/A,#N/A,FALSE,"Rettifica 1";#N/A,#N/A,FALSE,"Produzione 2";#N/A,#N/A,FALSE,"Rettifica 2";#N/A,#N/A,FALSE,"Produzione 3"}</definedName>
    <definedName name="wrn.Produzione." hidden="1">{#N/A,#N/A,FALSE,"Produzione 1";#N/A,#N/A,FALSE,"Rettifica 1";#N/A,#N/A,FALSE,"Produzione 2";#N/A,#N/A,FALSE,"Rettifica 2";#N/A,#N/A,FALSE,"Produzione 3"}</definedName>
    <definedName name="wrn.Quarterly._.Income._.Statement." localSheetId="30" hidden="1">{"Quarterly Income Statement",#N/A,FALSE,"P&amp;L Detail"}</definedName>
    <definedName name="wrn.Quarterly._.Income._.Statement." localSheetId="9" hidden="1">{"Quarterly Income Statement",#N/A,FALSE,"P&amp;L Detail"}</definedName>
    <definedName name="wrn.Quarterly._.Income._.Statement." hidden="1">{"Quarterly Income Statement",#N/A,FALSE,"P&amp;L Detail"}</definedName>
    <definedName name="wrn.Report." localSheetId="30" hidden="1">{#N/A,#N/A,FALSE,"Cost Comparison";#N/A,#N/A,FALSE,"ICP Comparison "}</definedName>
    <definedName name="wrn.Report." localSheetId="9" hidden="1">{#N/A,#N/A,FALSE,"Cost Comparison";#N/A,#N/A,FALSE,"ICP Comparison "}</definedName>
    <definedName name="wrn.Report." hidden="1">{#N/A,#N/A,FALSE,"Cost Comparison";#N/A,#N/A,FALSE,"ICP Comparison "}</definedName>
    <definedName name="wrn.Report._.2." localSheetId="30" hidden="1">{#N/A,#N/A,TRUE,"Pivots-Employee";#N/A,"Scenerio2",TRUE,"Assumptions Summary"}</definedName>
    <definedName name="wrn.Report._.2." localSheetId="9" hidden="1">{#N/A,#N/A,TRUE,"Pivots-Employee";#N/A,"Scenerio2",TRUE,"Assumptions Summary"}</definedName>
    <definedName name="wrn.Report._.2." hidden="1">{#N/A,#N/A,TRUE,"Pivots-Employee";#N/A,"Scenerio2",TRUE,"Assumptions Summary"}</definedName>
    <definedName name="wrn.Report1." localSheetId="30" hidden="1">{#N/A,#N/A,TRUE,"Pivots-Employee";#N/A,"Scenario1",TRUE,"Assumptions Summary"}</definedName>
    <definedName name="wrn.Report1." localSheetId="9" hidden="1">{#N/A,#N/A,TRUE,"Pivots-Employee";#N/A,"Scenario1",TRUE,"Assumptions Summary"}</definedName>
    <definedName name="wrn.Report1." hidden="1">{#N/A,#N/A,TRUE,"Pivots-Employee";#N/A,"Scenario1",TRUE,"Assumptions Summary"}</definedName>
    <definedName name="wrn.Research._.Dept." localSheetId="30" hidden="1">{"hc buildup",#N/A,FALSE,"Headcount Build-up";"7xx - ops summary - hc",#N/A,FALSE,"7xx_Research Summary";"7xx operations summary",#N/A,FALSE,"7xx_Research Summary";"720 custom research",#N/A,FALSE,"720_Custom Research";"730 syn research",#N/A,FALSE,"730_Syndicated Research"}</definedName>
    <definedName name="wrn.Research._.Dept." localSheetId="9" hidden="1">{"hc buildup",#N/A,FALSE,"Headcount Build-up";"7xx - ops summary - hc",#N/A,FALSE,"7xx_Research Summary";"7xx operations summary",#N/A,FALSE,"7xx_Research Summary";"720 custom research",#N/A,FALSE,"720_Custom Research";"730 syn research",#N/A,FALSE,"730_Syndicated Research"}</definedName>
    <definedName name="wrn.Research._.Dept." hidden="1">{"hc buildup",#N/A,FALSE,"Headcount Build-up";"7xx - ops summary - hc",#N/A,FALSE,"7xx_Research Summary";"7xx operations summary",#N/A,FALSE,"7xx_Research Summary";"720 custom research",#N/A,FALSE,"720_Custom Research";"730 syn research",#N/A,FALSE,"730_Syndicated Research"}</definedName>
    <definedName name="wrn.Revenue._.Cost._.Model." localSheetId="30" hidden="1">{"revenue buildup",#N/A,FALSE,"Revenue_Cost Model";"hc buildup",#N/A,FALSE,"Headcount Build-up";"1xx summary ops - HC",#N/A,FALSE,"1xx_Operations Summary";"1xx ops summary - expense",#N/A,FALSE,"1xx_Operations Summary";"110 admin ops",#N/A,FALSE,"110_Admin";"120 survey ops",#N/A,FALSE,"120_Survey Research";"130 resorce mgmt",#N/A,FALSE,"130_Resource Mgmt.";"140 panel member",#N/A,FALSE,"140_Panel Member"}</definedName>
    <definedName name="wrn.Revenue._.Cost._.Model." localSheetId="9" hidden="1">{"revenue buildup",#N/A,FALSE,"Revenue_Cost Model";"hc buildup",#N/A,FALSE,"Headcount Build-up";"1xx summary ops - HC",#N/A,FALSE,"1xx_Operations Summary";"1xx ops summary - expense",#N/A,FALSE,"1xx_Operations Summary";"110 admin ops",#N/A,FALSE,"110_Admin";"120 survey ops",#N/A,FALSE,"120_Survey Research";"130 resorce mgmt",#N/A,FALSE,"130_Resource Mgmt.";"140 panel member",#N/A,FALSE,"140_Panel Member"}</definedName>
    <definedName name="wrn.Revenue._.Cost._.Model." hidden="1">{"revenue buildup",#N/A,FALSE,"Revenue_Cost Model";"hc buildup",#N/A,FALSE,"Headcount Build-up";"1xx summary ops - HC",#N/A,FALSE,"1xx_Operations Summary";"1xx ops summary - expense",#N/A,FALSE,"1xx_Operations Summary";"110 admin ops",#N/A,FALSE,"110_Admin";"120 survey ops",#N/A,FALSE,"120_Survey Research";"130 resorce mgmt",#N/A,FALSE,"130_Resource Mgmt.";"140 panel member",#N/A,FALSE,"140_Panel Member"}</definedName>
    <definedName name="wrn.review." localSheetId="30" hidden="1">{"review",#N/A,FALSE,"FACTSHT"}</definedName>
    <definedName name="wrn.review." localSheetId="9" hidden="1">{"review",#N/A,FALSE,"FACTSHT"}</definedName>
    <definedName name="wrn.review." hidden="1">{"review",#N/A,FALSE,"FACTSHT"}</definedName>
    <definedName name="wrn.review1." localSheetId="30" hidden="1">{"review",#N/A,FALSE,"FACTSHT"}</definedName>
    <definedName name="wrn.review1." localSheetId="9" hidden="1">{"review",#N/A,FALSE,"FACTSHT"}</definedName>
    <definedName name="wrn.review1." hidden="1">{"review",#N/A,FALSE,"FACTSHT"}</definedName>
    <definedName name="wrn.SBEI." localSheetId="30" hidden="1">{#N/A,#N/A,TRUE,"Table1";#N/A,#N/A,TRUE,"Table2";#N/A,#N/A,TRUE,"Table3";#N/A,#N/A,TRUE,"Table4";#N/A,#N/A,TRUE,"Table5";#N/A,#N/A,TRUE,"Table6";#N/A,#N/A,TRUE,"Table7";#N/A,#N/A,TRUE,"Table8";#N/A,#N/A,TRUE,"Table9";#N/A,#N/A,TRUE,"Table10";#N/A,#N/A,TRUE,"Table11";#N/A,#N/A,TRUE,"Table12";#N/A,#N/A,TRUE,"Table13";#N/A,#N/A,TRUE,"Table14"}</definedName>
    <definedName name="wrn.SBEI." localSheetId="9" hidden="1">{#N/A,#N/A,TRUE,"Table1";#N/A,#N/A,TRUE,"Table2";#N/A,#N/A,TRUE,"Table3";#N/A,#N/A,TRUE,"Table4";#N/A,#N/A,TRUE,"Table5";#N/A,#N/A,TRUE,"Table6";#N/A,#N/A,TRUE,"Table7";#N/A,#N/A,TRUE,"Table8";#N/A,#N/A,TRUE,"Table9";#N/A,#N/A,TRUE,"Table10";#N/A,#N/A,TRUE,"Table11";#N/A,#N/A,TRUE,"Table12";#N/A,#N/A,TRUE,"Table13";#N/A,#N/A,TRUE,"Table14"}</definedName>
    <definedName name="wrn.SBEI." hidden="1">{#N/A,#N/A,TRUE,"Table1";#N/A,#N/A,TRUE,"Table2";#N/A,#N/A,TRUE,"Table3";#N/A,#N/A,TRUE,"Table4";#N/A,#N/A,TRUE,"Table5";#N/A,#N/A,TRUE,"Table6";#N/A,#N/A,TRUE,"Table7";#N/A,#N/A,TRUE,"Table8";#N/A,#N/A,TRUE,"Table9";#N/A,#N/A,TRUE,"Table10";#N/A,#N/A,TRUE,"Table11";#N/A,#N/A,TRUE,"Table12";#N/A,#N/A,TRUE,"Table13";#N/A,#N/A,TRUE,"Table14"}</definedName>
    <definedName name="wrn.Statistics." localSheetId="30" hidden="1">{"Std Poor",#N/A,FALSE,"S&amp;P";"Sum Stats",#N/A,FALSE,"Stats"}</definedName>
    <definedName name="wrn.Statistics." localSheetId="9" hidden="1">{"Std Poor",#N/A,FALSE,"S&amp;P";"Sum Stats",#N/A,FALSE,"Stats"}</definedName>
    <definedName name="wrn.Statistics." hidden="1">{"Std Poor",#N/A,FALSE,"S&amp;P";"Sum Stats",#N/A,FALSE,"Stats"}</definedName>
    <definedName name="wrn.Target." localSheetId="30"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 localSheetId="9"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_2" localSheetId="30"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_2" localSheetId="9"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_2"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_22" localSheetId="30"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_22" localSheetId="9"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_22"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2" localSheetId="30"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2" localSheetId="9"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2" hidden="1">{#N/A,#N/A,TRUE,"Tar-Ass";#N/A,#N/A,TRUE,"Tar-IS";#N/A,#N/A,TRUE,"Tar-BS";#N/A,#N/A,TRUE,"Tar-CF";#N/A,#N/A,TRUE,"Tar-Adg BS";#N/A,#N/A,TRUE,"Tar-Proj";#N/A,#N/A,TRUE,"Tar-CapEx";#N/A,#N/A,TRUE,"Tar-Debt";#N/A,#N/A,TRUE,"Tar-Int";#N/A,#N/A,TRUE,"Tar-BD";#N/A,#N/A,TRUE,"Tar-TD";#N/A,#N/A,TRUE,"Tar-Taxes";#N/A,#N/A,TRUE,"Tar-Credit";#N/A,#N/A,TRUE,"Val - sum";#N/A,#N/A,TRUE,"Val - Sum1";#N/A,#N/A,TRUE,"Val - sum2";#N/A,#N/A,TRUE,"Val - Sum3";#N/A,#N/A,TRUE,"Tar-DCF";#N/A,#N/A,TRUE,"Tar-Val LBO";#N/A,#N/A,TRUE,"Tar-Mult Val"}</definedName>
    <definedName name="wrn.TargetLBO." localSheetId="30" hidden="1">{#N/A,#N/A,TRUE,"Tar-Ass";#N/A,#N/A,TRUE,"Tar-Ass LBO";#N/A,#N/A,TRUE,"LBO Ret";#N/A,#N/A,TRUE,"Tar-BS LBO";#N/A,#N/A,TRUE,"Tar-IS LBO";#N/A,#N/A,TRUE,"Tar-CF LBO";#N/A,#N/A,TRUE,"Tar-Debt LBO";#N/A,#N/A,TRUE,"Tar-Int LBO";#N/A,#N/A,TRUE,"Tar-Taxes LBO";#N/A,#N/A,TRUE,"Tar-Val LBO"}</definedName>
    <definedName name="wrn.TargetLBO." localSheetId="9" hidden="1">{#N/A,#N/A,TRUE,"Tar-Ass";#N/A,#N/A,TRUE,"Tar-Ass LBO";#N/A,#N/A,TRUE,"LBO Ret";#N/A,#N/A,TRUE,"Tar-BS LBO";#N/A,#N/A,TRUE,"Tar-IS LBO";#N/A,#N/A,TRUE,"Tar-CF LBO";#N/A,#N/A,TRUE,"Tar-Debt LBO";#N/A,#N/A,TRUE,"Tar-Int LBO";#N/A,#N/A,TRUE,"Tar-Taxes LBO";#N/A,#N/A,TRUE,"Tar-Val LBO"}</definedName>
    <definedName name="wrn.TargetLBO." hidden="1">{#N/A,#N/A,TRUE,"Tar-Ass";#N/A,#N/A,TRUE,"Tar-Ass LBO";#N/A,#N/A,TRUE,"LBO Ret";#N/A,#N/A,TRUE,"Tar-BS LBO";#N/A,#N/A,TRUE,"Tar-IS LBO";#N/A,#N/A,TRUE,"Tar-CF LBO";#N/A,#N/A,TRUE,"Tar-Debt LBO";#N/A,#N/A,TRUE,"Tar-Int LBO";#N/A,#N/A,TRUE,"Tar-Taxes LBO";#N/A,#N/A,TRUE,"Tar-Val LBO"}</definedName>
    <definedName name="wrn.TargetLBO._2" localSheetId="30" hidden="1">{#N/A,#N/A,TRUE,"Tar-Ass";#N/A,#N/A,TRUE,"Tar-Ass LBO";#N/A,#N/A,TRUE,"LBO Ret";#N/A,#N/A,TRUE,"Tar-BS LBO";#N/A,#N/A,TRUE,"Tar-IS LBO";#N/A,#N/A,TRUE,"Tar-CF LBO";#N/A,#N/A,TRUE,"Tar-Debt LBO";#N/A,#N/A,TRUE,"Tar-Int LBO";#N/A,#N/A,TRUE,"Tar-Taxes LBO";#N/A,#N/A,TRUE,"Tar-Val LBO"}</definedName>
    <definedName name="wrn.TargetLBO._2" localSheetId="9" hidden="1">{#N/A,#N/A,TRUE,"Tar-Ass";#N/A,#N/A,TRUE,"Tar-Ass LBO";#N/A,#N/A,TRUE,"LBO Ret";#N/A,#N/A,TRUE,"Tar-BS LBO";#N/A,#N/A,TRUE,"Tar-IS LBO";#N/A,#N/A,TRUE,"Tar-CF LBO";#N/A,#N/A,TRUE,"Tar-Debt LBO";#N/A,#N/A,TRUE,"Tar-Int LBO";#N/A,#N/A,TRUE,"Tar-Taxes LBO";#N/A,#N/A,TRUE,"Tar-Val LBO"}</definedName>
    <definedName name="wrn.TargetLBO._2" hidden="1">{#N/A,#N/A,TRUE,"Tar-Ass";#N/A,#N/A,TRUE,"Tar-Ass LBO";#N/A,#N/A,TRUE,"LBO Ret";#N/A,#N/A,TRUE,"Tar-BS LBO";#N/A,#N/A,TRUE,"Tar-IS LBO";#N/A,#N/A,TRUE,"Tar-CF LBO";#N/A,#N/A,TRUE,"Tar-Debt LBO";#N/A,#N/A,TRUE,"Tar-Int LBO";#N/A,#N/A,TRUE,"Tar-Taxes LBO";#N/A,#N/A,TRUE,"Tar-Val LBO"}</definedName>
    <definedName name="wrn.TargetLBO._22" localSheetId="30" hidden="1">{#N/A,#N/A,TRUE,"Tar-Ass";#N/A,#N/A,TRUE,"Tar-Ass LBO";#N/A,#N/A,TRUE,"LBO Ret";#N/A,#N/A,TRUE,"Tar-BS LBO";#N/A,#N/A,TRUE,"Tar-IS LBO";#N/A,#N/A,TRUE,"Tar-CF LBO";#N/A,#N/A,TRUE,"Tar-Debt LBO";#N/A,#N/A,TRUE,"Tar-Int LBO";#N/A,#N/A,TRUE,"Tar-Taxes LBO";#N/A,#N/A,TRUE,"Tar-Val LBO"}</definedName>
    <definedName name="wrn.TargetLBO._22" localSheetId="9" hidden="1">{#N/A,#N/A,TRUE,"Tar-Ass";#N/A,#N/A,TRUE,"Tar-Ass LBO";#N/A,#N/A,TRUE,"LBO Ret";#N/A,#N/A,TRUE,"Tar-BS LBO";#N/A,#N/A,TRUE,"Tar-IS LBO";#N/A,#N/A,TRUE,"Tar-CF LBO";#N/A,#N/A,TRUE,"Tar-Debt LBO";#N/A,#N/A,TRUE,"Tar-Int LBO";#N/A,#N/A,TRUE,"Tar-Taxes LBO";#N/A,#N/A,TRUE,"Tar-Val LBO"}</definedName>
    <definedName name="wrn.TargetLBO._22" hidden="1">{#N/A,#N/A,TRUE,"Tar-Ass";#N/A,#N/A,TRUE,"Tar-Ass LBO";#N/A,#N/A,TRUE,"LBO Ret";#N/A,#N/A,TRUE,"Tar-BS LBO";#N/A,#N/A,TRUE,"Tar-IS LBO";#N/A,#N/A,TRUE,"Tar-CF LBO";#N/A,#N/A,TRUE,"Tar-Debt LBO";#N/A,#N/A,TRUE,"Tar-Int LBO";#N/A,#N/A,TRUE,"Tar-Taxes LBO";#N/A,#N/A,TRUE,"Tar-Val LBO"}</definedName>
    <definedName name="wrn.TargetLBO.2" localSheetId="30" hidden="1">{#N/A,#N/A,TRUE,"Tar-Ass";#N/A,#N/A,TRUE,"Tar-Ass LBO";#N/A,#N/A,TRUE,"LBO Ret";#N/A,#N/A,TRUE,"Tar-BS LBO";#N/A,#N/A,TRUE,"Tar-IS LBO";#N/A,#N/A,TRUE,"Tar-CF LBO";#N/A,#N/A,TRUE,"Tar-Debt LBO";#N/A,#N/A,TRUE,"Tar-Int LBO";#N/A,#N/A,TRUE,"Tar-Taxes LBO";#N/A,#N/A,TRUE,"Tar-Val LBO"}</definedName>
    <definedName name="wrn.TargetLBO.2" localSheetId="9" hidden="1">{#N/A,#N/A,TRUE,"Tar-Ass";#N/A,#N/A,TRUE,"Tar-Ass LBO";#N/A,#N/A,TRUE,"LBO Ret";#N/A,#N/A,TRUE,"Tar-BS LBO";#N/A,#N/A,TRUE,"Tar-IS LBO";#N/A,#N/A,TRUE,"Tar-CF LBO";#N/A,#N/A,TRUE,"Tar-Debt LBO";#N/A,#N/A,TRUE,"Tar-Int LBO";#N/A,#N/A,TRUE,"Tar-Taxes LBO";#N/A,#N/A,TRUE,"Tar-Val LBO"}</definedName>
    <definedName name="wrn.TargetLBO.2" hidden="1">{#N/A,#N/A,TRUE,"Tar-Ass";#N/A,#N/A,TRUE,"Tar-Ass LBO";#N/A,#N/A,TRUE,"LBO Ret";#N/A,#N/A,TRUE,"Tar-BS LBO";#N/A,#N/A,TRUE,"Tar-IS LBO";#N/A,#N/A,TRUE,"Tar-CF LBO";#N/A,#N/A,TRUE,"Tar-Debt LBO";#N/A,#N/A,TRUE,"Tar-Int LBO";#N/A,#N/A,TRUE,"Tar-Taxes LBO";#N/A,#N/A,TRUE,"Tar-Val LBO"}</definedName>
    <definedName name="wrn.TargetState." localSheetId="30" hidden="1">{#N/A,#N/A,FALSE,"Tar-Ass";#N/A,#N/A,FALSE,"Tar-IS";#N/A,#N/A,FALSE,"Tar-BS";#N/A,#N/A,FALSE,"Tar-Adg BS";#N/A,#N/A,FALSE,"Tar-CF"}</definedName>
    <definedName name="wrn.TargetState." localSheetId="9" hidden="1">{#N/A,#N/A,FALSE,"Tar-Ass";#N/A,#N/A,FALSE,"Tar-IS";#N/A,#N/A,FALSE,"Tar-BS";#N/A,#N/A,FALSE,"Tar-Adg BS";#N/A,#N/A,FALSE,"Tar-CF"}</definedName>
    <definedName name="wrn.TargetState." hidden="1">{#N/A,#N/A,FALSE,"Tar-Ass";#N/A,#N/A,FALSE,"Tar-IS";#N/A,#N/A,FALSE,"Tar-BS";#N/A,#N/A,FALSE,"Tar-Adg BS";#N/A,#N/A,FALSE,"Tar-CF"}</definedName>
    <definedName name="wrn.TargetState._2" localSheetId="30" hidden="1">{#N/A,#N/A,FALSE,"Tar-Ass";#N/A,#N/A,FALSE,"Tar-IS";#N/A,#N/A,FALSE,"Tar-BS";#N/A,#N/A,FALSE,"Tar-Adg BS";#N/A,#N/A,FALSE,"Tar-CF"}</definedName>
    <definedName name="wrn.TargetState._2" localSheetId="9" hidden="1">{#N/A,#N/A,FALSE,"Tar-Ass";#N/A,#N/A,FALSE,"Tar-IS";#N/A,#N/A,FALSE,"Tar-BS";#N/A,#N/A,FALSE,"Tar-Adg BS";#N/A,#N/A,FALSE,"Tar-CF"}</definedName>
    <definedName name="wrn.TargetState._2" hidden="1">{#N/A,#N/A,FALSE,"Tar-Ass";#N/A,#N/A,FALSE,"Tar-IS";#N/A,#N/A,FALSE,"Tar-BS";#N/A,#N/A,FALSE,"Tar-Adg BS";#N/A,#N/A,FALSE,"Tar-CF"}</definedName>
    <definedName name="wrn.TargetState._22" localSheetId="30" hidden="1">{#N/A,#N/A,FALSE,"Tar-Ass";#N/A,#N/A,FALSE,"Tar-IS";#N/A,#N/A,FALSE,"Tar-BS";#N/A,#N/A,FALSE,"Tar-Adg BS";#N/A,#N/A,FALSE,"Tar-CF"}</definedName>
    <definedName name="wrn.TargetState._22" localSheetId="9" hidden="1">{#N/A,#N/A,FALSE,"Tar-Ass";#N/A,#N/A,FALSE,"Tar-IS";#N/A,#N/A,FALSE,"Tar-BS";#N/A,#N/A,FALSE,"Tar-Adg BS";#N/A,#N/A,FALSE,"Tar-CF"}</definedName>
    <definedName name="wrn.TargetState._22" hidden="1">{#N/A,#N/A,FALSE,"Tar-Ass";#N/A,#N/A,FALSE,"Tar-IS";#N/A,#N/A,FALSE,"Tar-BS";#N/A,#N/A,FALSE,"Tar-Adg BS";#N/A,#N/A,FALSE,"Tar-CF"}</definedName>
    <definedName name="wrn.TargetState.2" localSheetId="30" hidden="1">{#N/A,#N/A,FALSE,"Tar-Ass";#N/A,#N/A,FALSE,"Tar-IS";#N/A,#N/A,FALSE,"Tar-BS";#N/A,#N/A,FALSE,"Tar-Adg BS";#N/A,#N/A,FALSE,"Tar-CF"}</definedName>
    <definedName name="wrn.TargetState.2" localSheetId="9" hidden="1">{#N/A,#N/A,FALSE,"Tar-Ass";#N/A,#N/A,FALSE,"Tar-IS";#N/A,#N/A,FALSE,"Tar-BS";#N/A,#N/A,FALSE,"Tar-Adg BS";#N/A,#N/A,FALSE,"Tar-CF"}</definedName>
    <definedName name="wrn.TargetState.2" hidden="1">{#N/A,#N/A,FALSE,"Tar-Ass";#N/A,#N/A,FALSE,"Tar-IS";#N/A,#N/A,FALSE,"Tar-BS";#N/A,#N/A,FALSE,"Tar-Adg BS";#N/A,#N/A,FALSE,"Tar-CF"}</definedName>
    <definedName name="wrn.TargetVal." localSheetId="30" hidden="1">{#N/A,#N/A,TRUE,"Val - sum";#N/A,#N/A,TRUE,"Val - Sum1";#N/A,#N/A,TRUE,"Val - sum2";#N/A,#N/A,TRUE,"Val - Sum3";#N/A,#N/A,TRUE,"Tar-DCF";#N/A,#N/A,TRUE,"Tar-Val LBO";#N/A,#N/A,TRUE,"Tar-Mult Val"}</definedName>
    <definedName name="wrn.TargetVal." localSheetId="9" hidden="1">{#N/A,#N/A,TRUE,"Val - sum";#N/A,#N/A,TRUE,"Val - Sum1";#N/A,#N/A,TRUE,"Val - sum2";#N/A,#N/A,TRUE,"Val - Sum3";#N/A,#N/A,TRUE,"Tar-DCF";#N/A,#N/A,TRUE,"Tar-Val LBO";#N/A,#N/A,TRUE,"Tar-Mult Val"}</definedName>
    <definedName name="wrn.TargetVal." hidden="1">{#N/A,#N/A,TRUE,"Val - sum";#N/A,#N/A,TRUE,"Val - Sum1";#N/A,#N/A,TRUE,"Val - sum2";#N/A,#N/A,TRUE,"Val - Sum3";#N/A,#N/A,TRUE,"Tar-DCF";#N/A,#N/A,TRUE,"Tar-Val LBO";#N/A,#N/A,TRUE,"Tar-Mult Val"}</definedName>
    <definedName name="wrn.TargetVal._2" localSheetId="30" hidden="1">{#N/A,#N/A,TRUE,"Val - sum";#N/A,#N/A,TRUE,"Val - Sum1";#N/A,#N/A,TRUE,"Val - sum2";#N/A,#N/A,TRUE,"Val - Sum3";#N/A,#N/A,TRUE,"Tar-DCF";#N/A,#N/A,TRUE,"Tar-Val LBO";#N/A,#N/A,TRUE,"Tar-Mult Val"}</definedName>
    <definedName name="wrn.TargetVal._2" localSheetId="9" hidden="1">{#N/A,#N/A,TRUE,"Val - sum";#N/A,#N/A,TRUE,"Val - Sum1";#N/A,#N/A,TRUE,"Val - sum2";#N/A,#N/A,TRUE,"Val - Sum3";#N/A,#N/A,TRUE,"Tar-DCF";#N/A,#N/A,TRUE,"Tar-Val LBO";#N/A,#N/A,TRUE,"Tar-Mult Val"}</definedName>
    <definedName name="wrn.TargetVal._2" hidden="1">{#N/A,#N/A,TRUE,"Val - sum";#N/A,#N/A,TRUE,"Val - Sum1";#N/A,#N/A,TRUE,"Val - sum2";#N/A,#N/A,TRUE,"Val - Sum3";#N/A,#N/A,TRUE,"Tar-DCF";#N/A,#N/A,TRUE,"Tar-Val LBO";#N/A,#N/A,TRUE,"Tar-Mult Val"}</definedName>
    <definedName name="wrn.TargetVal._22" localSheetId="30" hidden="1">{#N/A,#N/A,TRUE,"Val - sum";#N/A,#N/A,TRUE,"Val - Sum1";#N/A,#N/A,TRUE,"Val - sum2";#N/A,#N/A,TRUE,"Val - Sum3";#N/A,#N/A,TRUE,"Tar-DCF";#N/A,#N/A,TRUE,"Tar-Val LBO";#N/A,#N/A,TRUE,"Tar-Mult Val"}</definedName>
    <definedName name="wrn.TargetVal._22" localSheetId="9" hidden="1">{#N/A,#N/A,TRUE,"Val - sum";#N/A,#N/A,TRUE,"Val - Sum1";#N/A,#N/A,TRUE,"Val - sum2";#N/A,#N/A,TRUE,"Val - Sum3";#N/A,#N/A,TRUE,"Tar-DCF";#N/A,#N/A,TRUE,"Tar-Val LBO";#N/A,#N/A,TRUE,"Tar-Mult Val"}</definedName>
    <definedName name="wrn.TargetVal._22" hidden="1">{#N/A,#N/A,TRUE,"Val - sum";#N/A,#N/A,TRUE,"Val - Sum1";#N/A,#N/A,TRUE,"Val - sum2";#N/A,#N/A,TRUE,"Val - Sum3";#N/A,#N/A,TRUE,"Tar-DCF";#N/A,#N/A,TRUE,"Tar-Val LBO";#N/A,#N/A,TRUE,"Tar-Mult Val"}</definedName>
    <definedName name="wrn.TargetVal.2" localSheetId="30" hidden="1">{#N/A,#N/A,TRUE,"Val - sum";#N/A,#N/A,TRUE,"Val - Sum1";#N/A,#N/A,TRUE,"Val - sum2";#N/A,#N/A,TRUE,"Val - Sum3";#N/A,#N/A,TRUE,"Tar-DCF";#N/A,#N/A,TRUE,"Tar-Val LBO";#N/A,#N/A,TRUE,"Tar-Mult Val"}</definedName>
    <definedName name="wrn.TargetVal.2" localSheetId="9" hidden="1">{#N/A,#N/A,TRUE,"Val - sum";#N/A,#N/A,TRUE,"Val - Sum1";#N/A,#N/A,TRUE,"Val - sum2";#N/A,#N/A,TRUE,"Val - Sum3";#N/A,#N/A,TRUE,"Tar-DCF";#N/A,#N/A,TRUE,"Tar-Val LBO";#N/A,#N/A,TRUE,"Tar-Mult Val"}</definedName>
    <definedName name="wrn.TargetVal.2" hidden="1">{#N/A,#N/A,TRUE,"Val - sum";#N/A,#N/A,TRUE,"Val - Sum1";#N/A,#N/A,TRUE,"Val - sum2";#N/A,#N/A,TRUE,"Val - Sum3";#N/A,#N/A,TRUE,"Tar-DCF";#N/A,#N/A,TRUE,"Tar-Val LBO";#N/A,#N/A,TRUE,"Tar-Mult Val"}</definedName>
    <definedName name="wrn.Vendite." localSheetId="30" hidden="1">{#N/A,#N/A,FALSE,"Vendite Europa";#N/A,#N/A,FALSE,"Vendite Francia";#N/A,#N/A,FALSE,"Vendite Korea";#N/A,#N/A,FALSE,"Vendite Oriente";#N/A,#N/A,FALSE,"Vendite Giappone";#N/A,#N/A,FALSE,"Vendite Riepilogo"}</definedName>
    <definedName name="wrn.Vendite." localSheetId="9" hidden="1">{#N/A,#N/A,FALSE,"Vendite Europa";#N/A,#N/A,FALSE,"Vendite Francia";#N/A,#N/A,FALSE,"Vendite Korea";#N/A,#N/A,FALSE,"Vendite Oriente";#N/A,#N/A,FALSE,"Vendite Giappone";#N/A,#N/A,FALSE,"Vendite Riepilogo"}</definedName>
    <definedName name="wrn.Vendite." hidden="1">{#N/A,#N/A,FALSE,"Vendite Europa";#N/A,#N/A,FALSE,"Vendite Francia";#N/A,#N/A,FALSE,"Vendite Korea";#N/A,#N/A,FALSE,"Vendite Oriente";#N/A,#N/A,FALSE,"Vendite Giappone";#N/A,#N/A,FALSE,"Vendite Riepilogo"}</definedName>
    <definedName name="xxxx" localSheetId="30" hidden="1">{#N/A,#N/A,FALSE,"New-RegularBevel";#N/A,#N/A,FALSE,"Optiva-Optiva2";#N/A,#N/A,FALSE,"Cathlon-Monoblok";#N/A,#N/A,FALSE,"Stylets"}</definedName>
    <definedName name="xxxx" localSheetId="9" hidden="1">{#N/A,#N/A,FALSE,"New-RegularBevel";#N/A,#N/A,FALSE,"Optiva-Optiva2";#N/A,#N/A,FALSE,"Cathlon-Monoblok";#N/A,#N/A,FALSE,"Stylets"}</definedName>
    <definedName name="xxxx" hidden="1">{#N/A,#N/A,FALSE,"New-RegularBevel";#N/A,#N/A,FALSE,"Optiva-Optiva2";#N/A,#N/A,FALSE,"Cathlon-Monoblok";#N/A,#N/A,FALSE,"Stylets"}</definedName>
    <definedName name="xxxxxxxxxxx" localSheetId="30" hidden="1">{#N/A,#N/A,FALSE,"Costi per Gruppo ";#N/A,#N/A,FALSE,"New-RegularBevel";#N/A,#N/A,FALSE,"Optiva-Optiva2";#N/A,#N/A,FALSE,"Cathlon-Monoblok";#N/A,#N/A,FALSE,"Stylets";#N/A,#N/A,FALSE,"Totali"}</definedName>
    <definedName name="xxxxxxxxxxx" localSheetId="9" hidden="1">{#N/A,#N/A,FALSE,"Costi per Gruppo ";#N/A,#N/A,FALSE,"New-RegularBevel";#N/A,#N/A,FALSE,"Optiva-Optiva2";#N/A,#N/A,FALSE,"Cathlon-Monoblok";#N/A,#N/A,FALSE,"Stylets";#N/A,#N/A,FALSE,"Totali"}</definedName>
    <definedName name="xxxxxxxxxxx" hidden="1">{#N/A,#N/A,FALSE,"Costi per Gruppo ";#N/A,#N/A,FALSE,"New-RegularBevel";#N/A,#N/A,FALSE,"Optiva-Optiva2";#N/A,#N/A,FALSE,"Cathlon-Monoblok";#N/A,#N/A,FALSE,"Stylets";#N/A,#N/A,FALSE,"Totali"}</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58" l="1"/>
  <c r="B5" i="58"/>
  <c r="B6" i="30"/>
  <c r="B5" i="30"/>
  <c r="C25" i="5" l="1"/>
  <c r="B23" i="5"/>
  <c r="B22" i="5"/>
  <c r="B21" i="5"/>
  <c r="B20" i="5"/>
  <c r="B19" i="5"/>
  <c r="B18" i="5"/>
  <c r="B17" i="5"/>
  <c r="B16" i="5"/>
  <c r="B15" i="5"/>
  <c r="B14" i="5"/>
  <c r="B13" i="5"/>
  <c r="B12" i="5"/>
  <c r="C24" i="4" l="1"/>
  <c r="C27" i="4" l="1"/>
  <c r="C26" i="4"/>
  <c r="C25" i="4"/>
  <c r="C18" i="4"/>
  <c r="C17" i="4"/>
  <c r="C15" i="4"/>
  <c r="C14" i="4"/>
  <c r="C13" i="4"/>
  <c r="F17" i="58" l="1"/>
  <c r="F15" i="58"/>
  <c r="F14" i="58"/>
  <c r="D13" i="2"/>
  <c r="D12" i="2"/>
  <c r="C33" i="4" l="1"/>
  <c r="C12" i="2" l="1"/>
  <c r="I113" i="61" l="1"/>
  <c r="G111" i="61"/>
  <c r="E111" i="61"/>
  <c r="H111" i="61" l="1"/>
  <c r="J111" i="61" s="1"/>
  <c r="J11" i="33" l="1"/>
  <c r="J12" i="33"/>
  <c r="J13" i="33"/>
  <c r="J14" i="33"/>
  <c r="J15" i="33"/>
  <c r="J16" i="33"/>
  <c r="J17" i="33"/>
  <c r="J18" i="33"/>
  <c r="J19" i="33"/>
  <c r="J20" i="33"/>
  <c r="J21" i="33"/>
  <c r="J22" i="33"/>
  <c r="J23" i="33"/>
  <c r="J24" i="33"/>
  <c r="J25" i="33"/>
  <c r="J26" i="33"/>
  <c r="J27" i="33"/>
  <c r="J28" i="33"/>
  <c r="J29" i="33"/>
  <c r="J30" i="33"/>
  <c r="J31" i="33"/>
  <c r="J32" i="33"/>
  <c r="J33" i="33"/>
  <c r="J34" i="33"/>
  <c r="J35" i="33"/>
  <c r="J36" i="33"/>
  <c r="J37" i="33"/>
  <c r="J38" i="33"/>
  <c r="J39" i="33"/>
  <c r="J40" i="33"/>
  <c r="J41" i="33"/>
  <c r="J42" i="33"/>
  <c r="J43" i="33"/>
  <c r="J44" i="33"/>
  <c r="J45" i="33"/>
  <c r="J46" i="33"/>
  <c r="J47" i="33"/>
  <c r="J48" i="33"/>
  <c r="J49" i="33"/>
  <c r="J50" i="33"/>
  <c r="J51" i="33"/>
  <c r="J52" i="33"/>
  <c r="J53" i="33"/>
  <c r="J54" i="33"/>
  <c r="J55" i="33"/>
  <c r="J56" i="33"/>
  <c r="J57" i="33"/>
  <c r="J58" i="33"/>
  <c r="J59" i="33"/>
  <c r="J60" i="33"/>
  <c r="J61" i="33"/>
  <c r="J62" i="33"/>
  <c r="J63" i="33"/>
  <c r="J64" i="33"/>
  <c r="J65" i="33"/>
  <c r="J66" i="33"/>
  <c r="J67" i="33"/>
  <c r="J68" i="33"/>
  <c r="J69" i="33"/>
  <c r="J70" i="33"/>
  <c r="J71" i="33"/>
  <c r="J72" i="33"/>
  <c r="J73" i="33"/>
  <c r="J74" i="33"/>
  <c r="J75" i="33"/>
  <c r="J76" i="33"/>
  <c r="J77" i="33"/>
  <c r="J78" i="33"/>
  <c r="J79" i="33"/>
  <c r="J11" i="36"/>
  <c r="J12" i="36"/>
  <c r="J13" i="36"/>
  <c r="J14" i="36"/>
  <c r="J15" i="36"/>
  <c r="J16" i="36"/>
  <c r="J17" i="36"/>
  <c r="J18" i="36"/>
  <c r="J19" i="36"/>
  <c r="J20" i="36"/>
  <c r="J21" i="36"/>
  <c r="J22" i="36"/>
  <c r="J23" i="36"/>
  <c r="J24" i="36"/>
  <c r="J25" i="36"/>
  <c r="J26" i="36"/>
  <c r="J27" i="36"/>
  <c r="J28" i="36"/>
  <c r="J29" i="36"/>
  <c r="J30" i="36"/>
  <c r="J31" i="36"/>
  <c r="J32" i="36"/>
  <c r="J33" i="36"/>
  <c r="J34" i="36"/>
  <c r="J35" i="36"/>
  <c r="J36" i="36"/>
  <c r="J37" i="36"/>
  <c r="J38" i="36"/>
  <c r="J39" i="36"/>
  <c r="J40" i="36"/>
  <c r="J41" i="36"/>
  <c r="J42" i="36"/>
  <c r="J43" i="36"/>
  <c r="J44" i="36"/>
  <c r="J45" i="36"/>
  <c r="J46" i="36"/>
  <c r="J47" i="36"/>
  <c r="J48" i="36"/>
  <c r="J49" i="36"/>
  <c r="J50" i="36"/>
  <c r="J51" i="36"/>
  <c r="J52" i="36"/>
  <c r="J53" i="36"/>
  <c r="J54" i="36"/>
  <c r="J55" i="36"/>
  <c r="J56" i="36"/>
  <c r="J57" i="36"/>
  <c r="J58" i="36"/>
  <c r="J59" i="36"/>
  <c r="J60" i="36"/>
  <c r="J61" i="36"/>
  <c r="J62" i="36"/>
  <c r="J63" i="36"/>
  <c r="J64" i="36"/>
  <c r="J65" i="36"/>
  <c r="J66" i="36"/>
  <c r="J67" i="36"/>
  <c r="J68" i="36"/>
  <c r="J69" i="36"/>
  <c r="J70" i="36"/>
  <c r="J71" i="36"/>
  <c r="J72" i="36"/>
  <c r="J73" i="36"/>
  <c r="J74" i="36"/>
  <c r="J75" i="36"/>
  <c r="J76" i="36"/>
  <c r="J77" i="36"/>
  <c r="J78" i="36"/>
  <c r="J79" i="36"/>
  <c r="J80" i="36"/>
  <c r="J81" i="36"/>
  <c r="J82" i="36"/>
  <c r="J83" i="36"/>
  <c r="J84" i="36"/>
  <c r="J85" i="36"/>
  <c r="J86" i="36"/>
  <c r="J87" i="36"/>
  <c r="J88" i="36"/>
  <c r="J89" i="36"/>
  <c r="J90" i="36"/>
  <c r="J91" i="36"/>
  <c r="J92" i="36"/>
  <c r="J93" i="36"/>
  <c r="J94" i="36"/>
  <c r="J95" i="36"/>
  <c r="J96" i="36"/>
  <c r="J97" i="36"/>
  <c r="J98" i="36"/>
  <c r="J99" i="36"/>
  <c r="J100" i="36"/>
  <c r="J101" i="36"/>
  <c r="J102" i="36"/>
  <c r="J103" i="36"/>
  <c r="J104" i="36"/>
  <c r="J105" i="36"/>
  <c r="J106" i="36"/>
  <c r="J107" i="36"/>
  <c r="J108" i="36"/>
  <c r="J109" i="36"/>
  <c r="J110" i="36"/>
  <c r="J111" i="36"/>
  <c r="J112" i="36"/>
  <c r="J113" i="36"/>
  <c r="J114" i="36"/>
  <c r="J115" i="36"/>
  <c r="J116" i="36"/>
  <c r="J117" i="36"/>
  <c r="J118" i="36"/>
  <c r="J119" i="36"/>
  <c r="J120" i="36"/>
  <c r="J121" i="36"/>
  <c r="J122" i="36"/>
  <c r="J123" i="36"/>
  <c r="J124" i="36"/>
  <c r="J125" i="36"/>
  <c r="J126" i="36"/>
  <c r="J127" i="36"/>
  <c r="J128" i="36"/>
  <c r="J129" i="36"/>
  <c r="J130" i="36"/>
  <c r="J131" i="36"/>
  <c r="J132" i="36"/>
  <c r="J133" i="36"/>
  <c r="J134" i="36"/>
  <c r="J135" i="36"/>
  <c r="J136" i="36"/>
  <c r="J137" i="36"/>
  <c r="J138" i="36"/>
  <c r="J139" i="36"/>
  <c r="J140" i="36"/>
  <c r="J141" i="36"/>
  <c r="J142" i="36"/>
  <c r="J143" i="36"/>
  <c r="J144" i="36"/>
  <c r="J145" i="36"/>
  <c r="J146" i="36"/>
  <c r="J147" i="36"/>
  <c r="J148" i="36"/>
  <c r="J149" i="36"/>
  <c r="J150" i="36"/>
  <c r="J151" i="36"/>
  <c r="J152" i="36"/>
  <c r="J153" i="36"/>
  <c r="J154" i="36"/>
  <c r="J155" i="36"/>
  <c r="J156" i="36"/>
  <c r="J157" i="36"/>
  <c r="J158" i="36"/>
  <c r="J159" i="36"/>
  <c r="J160" i="36"/>
  <c r="J161" i="36"/>
  <c r="J162" i="36"/>
  <c r="J163" i="36"/>
  <c r="J164" i="36"/>
  <c r="J165" i="36"/>
  <c r="J166" i="36"/>
  <c r="J167" i="36"/>
  <c r="J168" i="36"/>
  <c r="J169" i="36"/>
  <c r="J170" i="36"/>
  <c r="J171" i="36"/>
  <c r="J172" i="36"/>
  <c r="J173" i="36"/>
  <c r="J174" i="36"/>
  <c r="J175" i="36"/>
  <c r="J176" i="36"/>
  <c r="J177" i="36"/>
  <c r="J178" i="36"/>
  <c r="J179" i="36"/>
  <c r="J180" i="36"/>
  <c r="J181" i="36"/>
  <c r="J182" i="36"/>
  <c r="J183" i="36"/>
  <c r="J184" i="36"/>
  <c r="J185" i="36"/>
  <c r="J186" i="36"/>
  <c r="J187" i="36"/>
  <c r="J188" i="36"/>
  <c r="J189" i="36"/>
  <c r="J190" i="36"/>
  <c r="J191" i="36"/>
  <c r="J192" i="36"/>
  <c r="J193" i="36"/>
  <c r="J194" i="36"/>
  <c r="J195" i="36"/>
  <c r="J196" i="36"/>
  <c r="J197" i="36"/>
  <c r="J198" i="36"/>
  <c r="J199" i="36"/>
  <c r="J200" i="36"/>
  <c r="J201" i="36"/>
  <c r="J202" i="36"/>
  <c r="J203" i="36"/>
  <c r="J204" i="36"/>
  <c r="J205" i="36"/>
  <c r="J206" i="36"/>
  <c r="J207" i="36"/>
  <c r="J208" i="36"/>
  <c r="J209" i="36"/>
  <c r="J210" i="36"/>
  <c r="J211" i="36"/>
  <c r="J212" i="36"/>
  <c r="J213" i="36"/>
  <c r="J214" i="36"/>
  <c r="J215" i="36"/>
  <c r="J216" i="36"/>
  <c r="J217" i="36"/>
  <c r="J218" i="36"/>
  <c r="J219" i="36"/>
  <c r="J220" i="36"/>
  <c r="J221" i="36"/>
  <c r="J222" i="36"/>
  <c r="J223" i="36"/>
  <c r="J224" i="36"/>
  <c r="J225" i="36"/>
  <c r="J226" i="36"/>
  <c r="J227" i="36"/>
  <c r="J228" i="36"/>
  <c r="J229" i="36"/>
  <c r="J230" i="36"/>
  <c r="J231" i="36"/>
  <c r="J232" i="36"/>
  <c r="J233" i="36"/>
  <c r="J234" i="36"/>
  <c r="J235" i="36"/>
  <c r="J236" i="36"/>
  <c r="J237" i="36"/>
  <c r="J238" i="36"/>
  <c r="J239" i="36"/>
  <c r="J240" i="36"/>
  <c r="J241" i="36"/>
  <c r="J242" i="36"/>
  <c r="J243" i="36"/>
  <c r="J244" i="36"/>
  <c r="J245" i="36"/>
  <c r="J246" i="36"/>
  <c r="J247" i="36"/>
  <c r="J248" i="36"/>
  <c r="J249" i="36"/>
  <c r="J250" i="36"/>
  <c r="J251" i="36"/>
  <c r="J252" i="36"/>
  <c r="J253" i="36"/>
  <c r="J254" i="36"/>
  <c r="J255" i="36"/>
  <c r="J256" i="36"/>
  <c r="J257" i="36"/>
  <c r="J258" i="36"/>
  <c r="J259" i="36"/>
  <c r="J260" i="36"/>
  <c r="J261" i="36"/>
  <c r="J262" i="36"/>
  <c r="J263" i="36"/>
  <c r="J264" i="36"/>
  <c r="J265" i="36"/>
  <c r="J266" i="36"/>
  <c r="J267" i="36"/>
  <c r="J268" i="36"/>
  <c r="J269" i="36"/>
  <c r="J270" i="36"/>
  <c r="J271" i="36"/>
  <c r="J272" i="36"/>
  <c r="J273" i="36"/>
  <c r="J274" i="36"/>
  <c r="J275" i="36"/>
  <c r="J276" i="36"/>
  <c r="J277" i="36"/>
  <c r="J278" i="36"/>
  <c r="J279" i="36"/>
  <c r="J280" i="36"/>
  <c r="J281" i="36"/>
  <c r="J282" i="36"/>
  <c r="J283" i="36"/>
  <c r="J284" i="36"/>
  <c r="J285" i="36"/>
  <c r="J286" i="36"/>
  <c r="J287" i="36"/>
  <c r="J288" i="36"/>
  <c r="J289" i="36"/>
  <c r="J290" i="36"/>
  <c r="J291" i="36"/>
  <c r="J292" i="36"/>
  <c r="J293" i="36"/>
  <c r="J294" i="36"/>
  <c r="J295" i="36"/>
  <c r="J296" i="36"/>
  <c r="J297" i="36"/>
  <c r="J298" i="36"/>
  <c r="J299" i="36"/>
  <c r="J300" i="36"/>
  <c r="J301" i="36"/>
  <c r="J302" i="36"/>
  <c r="J303" i="36"/>
  <c r="J304" i="36"/>
  <c r="J305" i="36"/>
  <c r="J306" i="36"/>
  <c r="J307" i="36"/>
  <c r="J308" i="36"/>
  <c r="J309" i="36"/>
  <c r="J310" i="36"/>
  <c r="J311" i="36"/>
  <c r="J312" i="36"/>
  <c r="J313" i="36"/>
  <c r="J314" i="36"/>
  <c r="J315" i="36"/>
  <c r="J316" i="36"/>
  <c r="J317" i="36"/>
  <c r="J318" i="36"/>
  <c r="J319" i="36"/>
  <c r="J320" i="36"/>
  <c r="J321" i="36"/>
  <c r="J322" i="36"/>
  <c r="J323" i="36"/>
  <c r="J324" i="36"/>
  <c r="J325" i="36"/>
  <c r="J326" i="36"/>
  <c r="J327" i="36"/>
  <c r="J328" i="36"/>
  <c r="J329" i="36"/>
  <c r="J330" i="36"/>
  <c r="J331" i="36"/>
  <c r="J332" i="36"/>
  <c r="J333" i="36"/>
  <c r="J334" i="36"/>
  <c r="J335" i="36"/>
  <c r="J336" i="36"/>
  <c r="J337" i="36"/>
  <c r="J338" i="36"/>
  <c r="J339" i="36"/>
  <c r="J340" i="36"/>
  <c r="J341" i="36"/>
  <c r="J342" i="36"/>
  <c r="J343" i="36"/>
  <c r="J344" i="36"/>
  <c r="J345" i="36"/>
  <c r="J346" i="36"/>
  <c r="J347" i="36"/>
  <c r="J348" i="36"/>
  <c r="J349" i="36"/>
  <c r="J350" i="36"/>
  <c r="J351" i="36"/>
  <c r="J352" i="36"/>
  <c r="J353" i="36"/>
  <c r="J354" i="36"/>
  <c r="J355" i="36"/>
  <c r="J356" i="36"/>
  <c r="J357" i="36"/>
  <c r="J358" i="36"/>
  <c r="J359" i="36"/>
  <c r="J360" i="36"/>
  <c r="J361" i="36"/>
  <c r="J362" i="36"/>
  <c r="J363" i="36"/>
  <c r="J364" i="36"/>
  <c r="J365" i="36"/>
  <c r="J366" i="36"/>
  <c r="J367" i="36"/>
  <c r="J368" i="36"/>
  <c r="J369" i="36"/>
  <c r="J370" i="36"/>
  <c r="J371" i="36"/>
  <c r="J372" i="36"/>
  <c r="J373" i="36"/>
  <c r="J374" i="36"/>
  <c r="J375" i="36"/>
  <c r="J376" i="36"/>
  <c r="J377" i="36"/>
  <c r="J378" i="36"/>
  <c r="J379" i="36"/>
  <c r="J380" i="36"/>
  <c r="J381" i="36"/>
  <c r="J382" i="36"/>
  <c r="J383" i="36"/>
  <c r="J384" i="36"/>
  <c r="J385" i="36"/>
  <c r="J386" i="36"/>
  <c r="J387" i="36"/>
  <c r="J388" i="36"/>
  <c r="J389" i="36"/>
  <c r="J10" i="36"/>
  <c r="H11" i="36"/>
  <c r="H12" i="36"/>
  <c r="H13" i="36"/>
  <c r="H14" i="36"/>
  <c r="H15" i="36"/>
  <c r="H16" i="36"/>
  <c r="H17" i="36"/>
  <c r="H18" i="36"/>
  <c r="H19" i="36"/>
  <c r="H20" i="36"/>
  <c r="H21" i="36"/>
  <c r="H22" i="36"/>
  <c r="H23" i="36"/>
  <c r="H24" i="36"/>
  <c r="H25" i="36"/>
  <c r="H26" i="36"/>
  <c r="H27" i="36"/>
  <c r="H28" i="36"/>
  <c r="H29" i="36"/>
  <c r="H30" i="36"/>
  <c r="H31" i="36"/>
  <c r="H32" i="36"/>
  <c r="H33" i="36"/>
  <c r="H34" i="36"/>
  <c r="H35" i="36"/>
  <c r="H36" i="36"/>
  <c r="H37" i="36"/>
  <c r="H38" i="36"/>
  <c r="H39" i="36"/>
  <c r="H40" i="36"/>
  <c r="H41" i="36"/>
  <c r="H42" i="36"/>
  <c r="H43" i="36"/>
  <c r="H44" i="36"/>
  <c r="H45" i="36"/>
  <c r="H46" i="36"/>
  <c r="H47" i="36"/>
  <c r="H48" i="36"/>
  <c r="H49" i="36"/>
  <c r="H50" i="36"/>
  <c r="H51" i="36"/>
  <c r="H52" i="36"/>
  <c r="H53" i="36"/>
  <c r="H54" i="36"/>
  <c r="H55" i="36"/>
  <c r="H56" i="36"/>
  <c r="H57" i="36"/>
  <c r="H58" i="36"/>
  <c r="H59" i="36"/>
  <c r="H60" i="36"/>
  <c r="H61" i="36"/>
  <c r="H62" i="36"/>
  <c r="H63" i="36"/>
  <c r="H64" i="36"/>
  <c r="H65" i="36"/>
  <c r="H66" i="36"/>
  <c r="H67" i="36"/>
  <c r="H68" i="36"/>
  <c r="H69" i="36"/>
  <c r="H70" i="36"/>
  <c r="H71" i="36"/>
  <c r="H72" i="36"/>
  <c r="H73" i="36"/>
  <c r="H74" i="36"/>
  <c r="H75" i="36"/>
  <c r="H76" i="36"/>
  <c r="H77" i="36"/>
  <c r="H78" i="36"/>
  <c r="H79" i="36"/>
  <c r="H80" i="36"/>
  <c r="H81" i="36"/>
  <c r="H82" i="36"/>
  <c r="H83" i="36"/>
  <c r="H84" i="36"/>
  <c r="H85" i="36"/>
  <c r="H86" i="36"/>
  <c r="H87" i="36"/>
  <c r="H88" i="36"/>
  <c r="H89" i="36"/>
  <c r="H90" i="36"/>
  <c r="H91" i="36"/>
  <c r="H92" i="36"/>
  <c r="H93" i="36"/>
  <c r="H94" i="36"/>
  <c r="H95" i="36"/>
  <c r="H96" i="36"/>
  <c r="H97" i="36"/>
  <c r="H98" i="36"/>
  <c r="H99" i="36"/>
  <c r="H100" i="36"/>
  <c r="H101" i="36"/>
  <c r="H102" i="36"/>
  <c r="H103" i="36"/>
  <c r="H104" i="36"/>
  <c r="H105" i="36"/>
  <c r="H106" i="36"/>
  <c r="H107" i="36"/>
  <c r="H108" i="36"/>
  <c r="H109" i="36"/>
  <c r="H110" i="36"/>
  <c r="H111" i="36"/>
  <c r="H112" i="36"/>
  <c r="H113" i="36"/>
  <c r="H114" i="36"/>
  <c r="H115" i="36"/>
  <c r="H116" i="36"/>
  <c r="H117" i="36"/>
  <c r="H118" i="36"/>
  <c r="H119" i="36"/>
  <c r="H120" i="36"/>
  <c r="H121" i="36"/>
  <c r="H122" i="36"/>
  <c r="H123" i="36"/>
  <c r="H124" i="36"/>
  <c r="H125" i="36"/>
  <c r="H126" i="36"/>
  <c r="H127" i="36"/>
  <c r="H128" i="36"/>
  <c r="H129" i="36"/>
  <c r="H130" i="36"/>
  <c r="H131" i="36"/>
  <c r="H132" i="36"/>
  <c r="H133" i="36"/>
  <c r="H134" i="36"/>
  <c r="H135" i="36"/>
  <c r="H136" i="36"/>
  <c r="H137" i="36"/>
  <c r="H138" i="36"/>
  <c r="H139" i="36"/>
  <c r="H140" i="36"/>
  <c r="H141" i="36"/>
  <c r="H142" i="36"/>
  <c r="H143" i="36"/>
  <c r="H144" i="36"/>
  <c r="H145" i="36"/>
  <c r="H146" i="36"/>
  <c r="H147" i="36"/>
  <c r="H148" i="36"/>
  <c r="H149" i="36"/>
  <c r="H150" i="36"/>
  <c r="H151" i="36"/>
  <c r="H152" i="36"/>
  <c r="H153" i="36"/>
  <c r="H154" i="36"/>
  <c r="H155" i="36"/>
  <c r="H156" i="36"/>
  <c r="H157" i="36"/>
  <c r="H158" i="36"/>
  <c r="H159" i="36"/>
  <c r="H160" i="36"/>
  <c r="H161" i="36"/>
  <c r="H162" i="36"/>
  <c r="H163" i="36"/>
  <c r="H164" i="36"/>
  <c r="H165" i="36"/>
  <c r="H166" i="36"/>
  <c r="H167" i="36"/>
  <c r="H168" i="36"/>
  <c r="H169" i="36"/>
  <c r="H170" i="36"/>
  <c r="H171" i="36"/>
  <c r="H172" i="36"/>
  <c r="H173" i="36"/>
  <c r="H174" i="36"/>
  <c r="H175" i="36"/>
  <c r="H176" i="36"/>
  <c r="H177" i="36"/>
  <c r="H178" i="36"/>
  <c r="H179" i="36"/>
  <c r="H180" i="36"/>
  <c r="H181" i="36"/>
  <c r="H182" i="36"/>
  <c r="H183" i="36"/>
  <c r="H184" i="36"/>
  <c r="H185" i="36"/>
  <c r="H186" i="36"/>
  <c r="H187" i="36"/>
  <c r="H188" i="36"/>
  <c r="H189" i="36"/>
  <c r="H190" i="36"/>
  <c r="H191" i="36"/>
  <c r="H192" i="36"/>
  <c r="H193" i="36"/>
  <c r="H194" i="36"/>
  <c r="H195" i="36"/>
  <c r="H196" i="36"/>
  <c r="H197" i="36"/>
  <c r="H198" i="36"/>
  <c r="H199" i="36"/>
  <c r="H200" i="36"/>
  <c r="H201" i="36"/>
  <c r="H202" i="36"/>
  <c r="H203" i="36"/>
  <c r="H204" i="36"/>
  <c r="H205" i="36"/>
  <c r="H206" i="36"/>
  <c r="H207" i="36"/>
  <c r="H208" i="36"/>
  <c r="H209" i="36"/>
  <c r="H210" i="36"/>
  <c r="H211" i="36"/>
  <c r="H212" i="36"/>
  <c r="H213" i="36"/>
  <c r="H214" i="36"/>
  <c r="H215" i="36"/>
  <c r="H216" i="36"/>
  <c r="H217" i="36"/>
  <c r="H218" i="36"/>
  <c r="H219" i="36"/>
  <c r="H220" i="36"/>
  <c r="H221" i="36"/>
  <c r="H222" i="36"/>
  <c r="H223" i="36"/>
  <c r="H224" i="36"/>
  <c r="H225" i="36"/>
  <c r="H226" i="36"/>
  <c r="H227" i="36"/>
  <c r="H228" i="36"/>
  <c r="H229" i="36"/>
  <c r="H230" i="36"/>
  <c r="H231" i="36"/>
  <c r="H232" i="36"/>
  <c r="H233" i="36"/>
  <c r="H234" i="36"/>
  <c r="H235" i="36"/>
  <c r="H236" i="36"/>
  <c r="H237" i="36"/>
  <c r="H238" i="36"/>
  <c r="H239" i="36"/>
  <c r="H240" i="36"/>
  <c r="H241" i="36"/>
  <c r="H242" i="36"/>
  <c r="H243" i="36"/>
  <c r="H244" i="36"/>
  <c r="H245" i="36"/>
  <c r="H246" i="36"/>
  <c r="H247" i="36"/>
  <c r="H248" i="36"/>
  <c r="H249" i="36"/>
  <c r="H250" i="36"/>
  <c r="H251" i="36"/>
  <c r="H252" i="36"/>
  <c r="H253" i="36"/>
  <c r="H254" i="36"/>
  <c r="H255" i="36"/>
  <c r="H256" i="36"/>
  <c r="H257" i="36"/>
  <c r="H258" i="36"/>
  <c r="H259" i="36"/>
  <c r="H260" i="36"/>
  <c r="H261" i="36"/>
  <c r="H262" i="36"/>
  <c r="H263" i="36"/>
  <c r="H264" i="36"/>
  <c r="H265" i="36"/>
  <c r="H266" i="36"/>
  <c r="H267" i="36"/>
  <c r="H268" i="36"/>
  <c r="H269" i="36"/>
  <c r="H270" i="36"/>
  <c r="H271" i="36"/>
  <c r="H272" i="36"/>
  <c r="H273" i="36"/>
  <c r="H274" i="36"/>
  <c r="H275" i="36"/>
  <c r="H276" i="36"/>
  <c r="H277" i="36"/>
  <c r="H278" i="36"/>
  <c r="H279" i="36"/>
  <c r="H280" i="36"/>
  <c r="H281" i="36"/>
  <c r="H282" i="36"/>
  <c r="H283" i="36"/>
  <c r="H284" i="36"/>
  <c r="H285" i="36"/>
  <c r="H286" i="36"/>
  <c r="H287" i="36"/>
  <c r="H288" i="36"/>
  <c r="H289" i="36"/>
  <c r="H290" i="36"/>
  <c r="H291" i="36"/>
  <c r="H292" i="36"/>
  <c r="H293" i="36"/>
  <c r="H294" i="36"/>
  <c r="H295" i="36"/>
  <c r="H296" i="36"/>
  <c r="H297" i="36"/>
  <c r="H298" i="36"/>
  <c r="H299" i="36"/>
  <c r="H300" i="36"/>
  <c r="H301" i="36"/>
  <c r="H302" i="36"/>
  <c r="H303" i="36"/>
  <c r="H304" i="36"/>
  <c r="H305" i="36"/>
  <c r="H306" i="36"/>
  <c r="H307" i="36"/>
  <c r="H308" i="36"/>
  <c r="H309" i="36"/>
  <c r="H310" i="36"/>
  <c r="H311" i="36"/>
  <c r="H312" i="36"/>
  <c r="H313" i="36"/>
  <c r="H314" i="36"/>
  <c r="H315" i="36"/>
  <c r="H316" i="36"/>
  <c r="H317" i="36"/>
  <c r="H318" i="36"/>
  <c r="H319" i="36"/>
  <c r="H320" i="36"/>
  <c r="H321" i="36"/>
  <c r="H322" i="36"/>
  <c r="H323" i="36"/>
  <c r="H324" i="36"/>
  <c r="H325" i="36"/>
  <c r="H326" i="36"/>
  <c r="H327" i="36"/>
  <c r="H328" i="36"/>
  <c r="H329" i="36"/>
  <c r="H330" i="36"/>
  <c r="H331" i="36"/>
  <c r="H332" i="36"/>
  <c r="H333" i="36"/>
  <c r="H334" i="36"/>
  <c r="H335" i="36"/>
  <c r="H336" i="36"/>
  <c r="H337" i="36"/>
  <c r="H338" i="36"/>
  <c r="H339" i="36"/>
  <c r="H340" i="36"/>
  <c r="H341" i="36"/>
  <c r="H342" i="36"/>
  <c r="H343" i="36"/>
  <c r="H344" i="36"/>
  <c r="H345" i="36"/>
  <c r="H346" i="36"/>
  <c r="H347" i="36"/>
  <c r="H348" i="36"/>
  <c r="H349" i="36"/>
  <c r="H350" i="36"/>
  <c r="H351" i="36"/>
  <c r="H352" i="36"/>
  <c r="H353" i="36"/>
  <c r="H354" i="36"/>
  <c r="H355" i="36"/>
  <c r="H356" i="36"/>
  <c r="H357" i="36"/>
  <c r="H358" i="36"/>
  <c r="H359" i="36"/>
  <c r="H360" i="36"/>
  <c r="H361" i="36"/>
  <c r="H362" i="36"/>
  <c r="H363" i="36"/>
  <c r="H364" i="36"/>
  <c r="H365" i="36"/>
  <c r="H366" i="36"/>
  <c r="H367" i="36"/>
  <c r="H368" i="36"/>
  <c r="H369" i="36"/>
  <c r="H370" i="36"/>
  <c r="H371" i="36"/>
  <c r="H372" i="36"/>
  <c r="H373" i="36"/>
  <c r="H374" i="36"/>
  <c r="H375" i="36"/>
  <c r="H376" i="36"/>
  <c r="H377" i="36"/>
  <c r="H378" i="36"/>
  <c r="H379" i="36"/>
  <c r="H380" i="36"/>
  <c r="H381" i="36"/>
  <c r="H382" i="36"/>
  <c r="H383" i="36"/>
  <c r="H384" i="36"/>
  <c r="H385" i="36"/>
  <c r="H386" i="36"/>
  <c r="H387" i="36"/>
  <c r="H388" i="36"/>
  <c r="H389" i="36"/>
  <c r="H11" i="33"/>
  <c r="H12" i="33"/>
  <c r="H13" i="33"/>
  <c r="H14" i="33"/>
  <c r="H15" i="33"/>
  <c r="H16" i="33"/>
  <c r="H17" i="33"/>
  <c r="H18" i="33"/>
  <c r="H19" i="33"/>
  <c r="H20" i="33"/>
  <c r="H21" i="33"/>
  <c r="H22" i="33"/>
  <c r="H23" i="33"/>
  <c r="H24" i="33"/>
  <c r="H25" i="33"/>
  <c r="H26" i="33"/>
  <c r="H27" i="33"/>
  <c r="H28" i="33"/>
  <c r="H29" i="33"/>
  <c r="H30" i="33"/>
  <c r="H31" i="33"/>
  <c r="H32" i="33"/>
  <c r="H33" i="33"/>
  <c r="H34" i="33"/>
  <c r="H35" i="33"/>
  <c r="H36" i="33"/>
  <c r="H37" i="33"/>
  <c r="H38" i="33"/>
  <c r="H39" i="33"/>
  <c r="H40" i="33"/>
  <c r="H41" i="33"/>
  <c r="H42" i="33"/>
  <c r="H43" i="33"/>
  <c r="H44" i="33"/>
  <c r="H45" i="33"/>
  <c r="H46" i="33"/>
  <c r="H47" i="33"/>
  <c r="H48" i="33"/>
  <c r="H49" i="33"/>
  <c r="H50" i="33"/>
  <c r="H51" i="33"/>
  <c r="H52" i="33"/>
  <c r="H53" i="33"/>
  <c r="H54" i="33"/>
  <c r="H55" i="33"/>
  <c r="H56" i="33"/>
  <c r="H57" i="33"/>
  <c r="H58" i="33"/>
  <c r="H59" i="33"/>
  <c r="H60" i="33"/>
  <c r="H61" i="33"/>
  <c r="H62" i="33"/>
  <c r="H63" i="33"/>
  <c r="H64" i="33"/>
  <c r="H65" i="33"/>
  <c r="H66" i="33"/>
  <c r="H67" i="33"/>
  <c r="H68" i="33"/>
  <c r="H69" i="33"/>
  <c r="H70" i="33"/>
  <c r="H71" i="33"/>
  <c r="H72" i="33"/>
  <c r="H73" i="33"/>
  <c r="H74" i="33"/>
  <c r="H75" i="33"/>
  <c r="H76" i="33"/>
  <c r="H77" i="33"/>
  <c r="H78" i="33"/>
  <c r="H79" i="33"/>
  <c r="H10" i="33"/>
  <c r="H10" i="36"/>
  <c r="J10" i="33"/>
  <c r="A2" i="63" l="1"/>
  <c r="C77" i="63"/>
  <c r="C68" i="63"/>
  <c r="C66" i="63"/>
  <c r="C72" i="63" s="1"/>
  <c r="C60" i="63"/>
  <c r="C51" i="63"/>
  <c r="C49" i="63"/>
  <c r="C55" i="63" s="1"/>
  <c r="C43" i="63"/>
  <c r="C34" i="63"/>
  <c r="C32" i="63"/>
  <c r="C38" i="63" s="1"/>
  <c r="C17" i="63"/>
  <c r="C19" i="63" s="1"/>
  <c r="A14" i="63"/>
  <c r="A15" i="63" s="1"/>
  <c r="A17" i="63" s="1"/>
  <c r="A18" i="63" s="1"/>
  <c r="A19" i="63" s="1"/>
  <c r="A21" i="63" s="1"/>
  <c r="A22" i="63" s="1"/>
  <c r="A23" i="63" s="1"/>
  <c r="A25" i="63" s="1"/>
  <c r="A26" i="63" s="1"/>
  <c r="A27" i="63" s="1"/>
  <c r="A30" i="63" s="1"/>
  <c r="A31" i="63" s="1"/>
  <c r="A32" i="63" s="1"/>
  <c r="A34" i="63" s="1"/>
  <c r="A35" i="63" s="1"/>
  <c r="A36" i="63" s="1"/>
  <c r="A38" i="63" s="1"/>
  <c r="A39" i="63" s="1"/>
  <c r="A40" i="63" s="1"/>
  <c r="A42" i="63" s="1"/>
  <c r="A43" i="63" s="1"/>
  <c r="A44" i="63" s="1"/>
  <c r="A47" i="63" s="1"/>
  <c r="A48" i="63" s="1"/>
  <c r="A49" i="63" s="1"/>
  <c r="A51" i="63" s="1"/>
  <c r="A52" i="63" s="1"/>
  <c r="A53" i="63" s="1"/>
  <c r="A55" i="63" s="1"/>
  <c r="A56" i="63" s="1"/>
  <c r="A57" i="63" s="1"/>
  <c r="A59" i="63" s="1"/>
  <c r="A60" i="63" s="1"/>
  <c r="A61" i="63" s="1"/>
  <c r="A64" i="63" s="1"/>
  <c r="A65" i="63" s="1"/>
  <c r="A66" i="63" s="1"/>
  <c r="A68" i="63" s="1"/>
  <c r="A69" i="63" s="1"/>
  <c r="A70" i="63" s="1"/>
  <c r="A72" i="63" s="1"/>
  <c r="A73" i="63" s="1"/>
  <c r="A74" i="63" s="1"/>
  <c r="A76" i="63" s="1"/>
  <c r="A77" i="63" s="1"/>
  <c r="A78" i="63" s="1"/>
  <c r="C13" i="63"/>
  <c r="C26" i="63" s="1"/>
  <c r="C36" i="63" l="1"/>
  <c r="C53" i="63"/>
  <c r="C70" i="63"/>
  <c r="C15" i="63"/>
  <c r="C21" i="63" s="1"/>
  <c r="A14" i="6"/>
  <c r="H1626" i="37" l="1"/>
  <c r="F1611" i="37"/>
  <c r="F1612" i="37"/>
  <c r="F1613" i="37"/>
  <c r="F1614" i="37"/>
  <c r="F1615" i="37"/>
  <c r="F1616" i="37"/>
  <c r="F1617" i="37"/>
  <c r="F1618" i="37"/>
  <c r="F1619" i="37"/>
  <c r="F1620" i="37"/>
  <c r="F1621" i="37"/>
  <c r="F1622" i="37"/>
  <c r="F1623" i="37"/>
  <c r="F1624" i="37"/>
  <c r="D1611" i="37"/>
  <c r="G1611" i="37" s="1"/>
  <c r="I1611" i="37" s="1"/>
  <c r="D1612" i="37"/>
  <c r="D1613" i="37"/>
  <c r="D1614" i="37"/>
  <c r="D1615" i="37"/>
  <c r="G1615" i="37" s="1"/>
  <c r="I1615" i="37" s="1"/>
  <c r="D1616" i="37"/>
  <c r="D1617" i="37"/>
  <c r="D1618" i="37"/>
  <c r="D1619" i="37"/>
  <c r="G1619" i="37" s="1"/>
  <c r="I1619" i="37" s="1"/>
  <c r="D1620" i="37"/>
  <c r="D1621" i="37"/>
  <c r="G1621" i="37" s="1"/>
  <c r="I1621" i="37" s="1"/>
  <c r="D1622" i="37"/>
  <c r="D1623" i="37"/>
  <c r="D1624" i="37"/>
  <c r="G1623" i="37" l="1"/>
  <c r="I1623" i="37" s="1"/>
  <c r="G1614" i="37"/>
  <c r="I1614" i="37" s="1"/>
  <c r="G1613" i="37"/>
  <c r="I1613" i="37" s="1"/>
  <c r="G1624" i="37"/>
  <c r="I1624" i="37" s="1"/>
  <c r="G1617" i="37"/>
  <c r="I1617" i="37" s="1"/>
  <c r="G1616" i="37"/>
  <c r="I1616" i="37" s="1"/>
  <c r="G1622" i="37"/>
  <c r="I1622" i="37" s="1"/>
  <c r="G1618" i="37"/>
  <c r="I1618" i="37" s="1"/>
  <c r="G1620" i="37"/>
  <c r="I1620" i="37" s="1"/>
  <c r="G1612" i="37"/>
  <c r="I1612" i="37" s="1"/>
  <c r="F1610" i="37" l="1"/>
  <c r="D1610" i="37"/>
  <c r="F1609" i="37"/>
  <c r="D1609" i="37"/>
  <c r="F1608" i="37"/>
  <c r="D1608" i="37"/>
  <c r="F1607" i="37"/>
  <c r="D1607" i="37"/>
  <c r="F1606" i="37"/>
  <c r="D1606" i="37"/>
  <c r="F1605" i="37"/>
  <c r="D1605" i="37"/>
  <c r="F1604" i="37"/>
  <c r="D1604" i="37"/>
  <c r="F1603" i="37"/>
  <c r="D1603" i="37"/>
  <c r="F1602" i="37"/>
  <c r="D1602" i="37"/>
  <c r="F1601" i="37"/>
  <c r="D1601" i="37"/>
  <c r="F1600" i="37"/>
  <c r="D1600" i="37"/>
  <c r="F1599" i="37"/>
  <c r="D1599" i="37"/>
  <c r="F1598" i="37"/>
  <c r="D1598" i="37"/>
  <c r="F1597" i="37"/>
  <c r="D1597" i="37"/>
  <c r="F1596" i="37"/>
  <c r="D1596" i="37"/>
  <c r="F1595" i="37"/>
  <c r="D1595" i="37"/>
  <c r="F1594" i="37"/>
  <c r="D1594" i="37"/>
  <c r="F1593" i="37"/>
  <c r="D1593" i="37"/>
  <c r="F1592" i="37"/>
  <c r="D1592" i="37"/>
  <c r="F1591" i="37"/>
  <c r="D1591" i="37"/>
  <c r="F1590" i="37"/>
  <c r="D1590" i="37"/>
  <c r="F1589" i="37"/>
  <c r="D1589" i="37"/>
  <c r="F1588" i="37"/>
  <c r="D1588" i="37"/>
  <c r="F1587" i="37"/>
  <c r="D1587" i="37"/>
  <c r="F1586" i="37"/>
  <c r="D1586" i="37"/>
  <c r="F1585" i="37"/>
  <c r="D1585" i="37"/>
  <c r="F1584" i="37"/>
  <c r="D1584" i="37"/>
  <c r="F1583" i="37"/>
  <c r="D1583" i="37"/>
  <c r="F1582" i="37"/>
  <c r="D1582" i="37"/>
  <c r="F1581" i="37"/>
  <c r="D1581" i="37"/>
  <c r="F1580" i="37"/>
  <c r="D1580" i="37"/>
  <c r="F1579" i="37"/>
  <c r="D1579" i="37"/>
  <c r="F1578" i="37"/>
  <c r="D1578" i="37"/>
  <c r="I1570" i="37"/>
  <c r="H1628" i="37" s="1"/>
  <c r="G1568" i="37"/>
  <c r="E1568" i="37"/>
  <c r="G1567" i="37"/>
  <c r="E1567" i="37"/>
  <c r="E1559" i="37"/>
  <c r="G1559" i="37" s="1"/>
  <c r="E1558" i="37"/>
  <c r="G1558" i="37" s="1"/>
  <c r="E1557" i="37"/>
  <c r="G1557" i="37" s="1"/>
  <c r="E1556" i="37"/>
  <c r="G1556" i="37" s="1"/>
  <c r="E1555" i="37"/>
  <c r="G1555" i="37" s="1"/>
  <c r="E1554" i="37"/>
  <c r="G1554" i="37" s="1"/>
  <c r="E1553" i="37"/>
  <c r="G1553" i="37" s="1"/>
  <c r="E1552" i="37"/>
  <c r="G1552" i="37" s="1"/>
  <c r="E1551" i="37"/>
  <c r="G1551" i="37" s="1"/>
  <c r="E1550" i="37"/>
  <c r="G1550" i="37" s="1"/>
  <c r="E1549" i="37"/>
  <c r="G1549" i="37" s="1"/>
  <c r="E1548" i="37"/>
  <c r="G1548" i="37" s="1"/>
  <c r="E1547" i="37"/>
  <c r="G1547" i="37" s="1"/>
  <c r="E1546" i="37"/>
  <c r="G1546" i="37" s="1"/>
  <c r="E1545" i="37"/>
  <c r="G1545" i="37" s="1"/>
  <c r="E1544" i="37"/>
  <c r="G1544" i="37" s="1"/>
  <c r="E1543" i="37"/>
  <c r="G1543" i="37" s="1"/>
  <c r="E1542" i="37"/>
  <c r="G1542" i="37" s="1"/>
  <c r="E1541" i="37"/>
  <c r="G1541" i="37" s="1"/>
  <c r="E1540" i="37"/>
  <c r="G1540" i="37" s="1"/>
  <c r="E1539" i="37"/>
  <c r="G1539" i="37" s="1"/>
  <c r="E1538" i="37"/>
  <c r="G1538" i="37" s="1"/>
  <c r="E1537" i="37"/>
  <c r="G1537" i="37" s="1"/>
  <c r="E1536" i="37"/>
  <c r="G1536" i="37" s="1"/>
  <c r="E1535" i="37"/>
  <c r="G1535" i="37" s="1"/>
  <c r="E1534" i="37"/>
  <c r="G1534" i="37" s="1"/>
  <c r="E1533" i="37"/>
  <c r="G1533" i="37" s="1"/>
  <c r="E1532" i="37"/>
  <c r="G1532" i="37" s="1"/>
  <c r="E1531" i="37"/>
  <c r="G1531" i="37" s="1"/>
  <c r="E1530" i="37"/>
  <c r="G1530" i="37" s="1"/>
  <c r="E1529" i="37"/>
  <c r="G1529" i="37" s="1"/>
  <c r="E1528" i="37"/>
  <c r="G1528" i="37" s="1"/>
  <c r="E1527" i="37"/>
  <c r="G1527" i="37" s="1"/>
  <c r="E1526" i="37"/>
  <c r="G1526" i="37" s="1"/>
  <c r="E1525" i="37"/>
  <c r="G1525" i="37" s="1"/>
  <c r="E1524" i="37"/>
  <c r="G1524" i="37" s="1"/>
  <c r="E1523" i="37"/>
  <c r="G1523" i="37" s="1"/>
  <c r="E1522" i="37"/>
  <c r="G1522" i="37" s="1"/>
  <c r="E1521" i="37"/>
  <c r="G1521" i="37" s="1"/>
  <c r="E1520" i="37"/>
  <c r="G1520" i="37" s="1"/>
  <c r="E1519" i="37"/>
  <c r="G1519" i="37" s="1"/>
  <c r="E1518" i="37"/>
  <c r="G1518" i="37" s="1"/>
  <c r="E1517" i="37"/>
  <c r="G1517" i="37" s="1"/>
  <c r="E1516" i="37"/>
  <c r="G1516" i="37" s="1"/>
  <c r="E1515" i="37"/>
  <c r="G1515" i="37" s="1"/>
  <c r="E1514" i="37"/>
  <c r="G1514" i="37" s="1"/>
  <c r="E1513" i="37"/>
  <c r="G1513" i="37" s="1"/>
  <c r="E1512" i="37"/>
  <c r="G1512" i="37" s="1"/>
  <c r="E1511" i="37"/>
  <c r="G1511" i="37" s="1"/>
  <c r="E1510" i="37"/>
  <c r="G1510" i="37" s="1"/>
  <c r="E1509" i="37"/>
  <c r="G1509" i="37" s="1"/>
  <c r="E1508" i="37"/>
  <c r="G1508" i="37" s="1"/>
  <c r="E1507" i="37"/>
  <c r="G1507" i="37" s="1"/>
  <c r="E1506" i="37"/>
  <c r="G1506" i="37" s="1"/>
  <c r="E1505" i="37"/>
  <c r="G1505" i="37" s="1"/>
  <c r="E1504" i="37"/>
  <c r="G1504" i="37" s="1"/>
  <c r="E1503" i="37"/>
  <c r="G1503" i="37" s="1"/>
  <c r="E1502" i="37"/>
  <c r="G1502" i="37" s="1"/>
  <c r="E1501" i="37"/>
  <c r="G1501" i="37" s="1"/>
  <c r="E1500" i="37"/>
  <c r="G1500" i="37" s="1"/>
  <c r="E1499" i="37"/>
  <c r="G1499" i="37" s="1"/>
  <c r="E1498" i="37"/>
  <c r="G1498" i="37" s="1"/>
  <c r="E1497" i="37"/>
  <c r="G1497" i="37" s="1"/>
  <c r="E1496" i="37"/>
  <c r="G1496" i="37" s="1"/>
  <c r="E1495" i="37"/>
  <c r="G1495" i="37" s="1"/>
  <c r="E1494" i="37"/>
  <c r="G1494" i="37" s="1"/>
  <c r="E1493" i="37"/>
  <c r="G1493" i="37" s="1"/>
  <c r="E1492" i="37"/>
  <c r="G1492" i="37" s="1"/>
  <c r="E1491" i="37"/>
  <c r="G1491" i="37" s="1"/>
  <c r="E1490" i="37"/>
  <c r="G1490" i="37" s="1"/>
  <c r="E1489" i="37"/>
  <c r="G1489" i="37" s="1"/>
  <c r="E1488" i="37"/>
  <c r="G1488" i="37" s="1"/>
  <c r="E1487" i="37"/>
  <c r="G1487" i="37" s="1"/>
  <c r="E1486" i="37"/>
  <c r="G1486" i="37" s="1"/>
  <c r="E1485" i="37"/>
  <c r="G1485" i="37" s="1"/>
  <c r="E1484" i="37"/>
  <c r="G1484" i="37" s="1"/>
  <c r="E1483" i="37"/>
  <c r="G1483" i="37" s="1"/>
  <c r="E1482" i="37"/>
  <c r="G1482" i="37" s="1"/>
  <c r="E1481" i="37"/>
  <c r="G1481" i="37" s="1"/>
  <c r="E1480" i="37"/>
  <c r="G1480" i="37" s="1"/>
  <c r="E1479" i="37"/>
  <c r="G1479" i="37" s="1"/>
  <c r="E1478" i="37"/>
  <c r="G1478" i="37" s="1"/>
  <c r="E1477" i="37"/>
  <c r="G1477" i="37" s="1"/>
  <c r="E1476" i="37"/>
  <c r="G1476" i="37" s="1"/>
  <c r="E1475" i="37"/>
  <c r="G1475" i="37" s="1"/>
  <c r="E1474" i="37"/>
  <c r="G1474" i="37" s="1"/>
  <c r="E1473" i="37"/>
  <c r="G1473" i="37" s="1"/>
  <c r="E1472" i="37"/>
  <c r="G1472" i="37" s="1"/>
  <c r="E1471" i="37"/>
  <c r="G1471" i="37" s="1"/>
  <c r="E1470" i="37"/>
  <c r="G1470" i="37" s="1"/>
  <c r="E1469" i="37"/>
  <c r="G1469" i="37" s="1"/>
  <c r="E1468" i="37"/>
  <c r="G1468" i="37" s="1"/>
  <c r="E1467" i="37"/>
  <c r="G1467" i="37" s="1"/>
  <c r="E1466" i="37"/>
  <c r="G1466" i="37" s="1"/>
  <c r="E1465" i="37"/>
  <c r="G1465" i="37" s="1"/>
  <c r="E1464" i="37"/>
  <c r="G1464" i="37" s="1"/>
  <c r="E1463" i="37"/>
  <c r="G1463" i="37" s="1"/>
  <c r="E1462" i="37"/>
  <c r="G1462" i="37" s="1"/>
  <c r="E1461" i="37"/>
  <c r="G1461" i="37" s="1"/>
  <c r="E1460" i="37"/>
  <c r="G1460" i="37" s="1"/>
  <c r="E1459" i="37"/>
  <c r="G1459" i="37" s="1"/>
  <c r="E1458" i="37"/>
  <c r="G1458" i="37" s="1"/>
  <c r="E1457" i="37"/>
  <c r="G1457" i="37" s="1"/>
  <c r="E1456" i="37"/>
  <c r="G1456" i="37" s="1"/>
  <c r="E1455" i="37"/>
  <c r="G1455" i="37" s="1"/>
  <c r="E1454" i="37"/>
  <c r="G1454" i="37" s="1"/>
  <c r="E1453" i="37"/>
  <c r="G1453" i="37" s="1"/>
  <c r="E1452" i="37"/>
  <c r="G1452" i="37" s="1"/>
  <c r="E1451" i="37"/>
  <c r="G1451" i="37" s="1"/>
  <c r="E1450" i="37"/>
  <c r="G1450" i="37" s="1"/>
  <c r="E1449" i="37"/>
  <c r="G1449" i="37" s="1"/>
  <c r="E1448" i="37"/>
  <c r="G1448" i="37" s="1"/>
  <c r="E1447" i="37"/>
  <c r="G1447" i="37" s="1"/>
  <c r="E1446" i="37"/>
  <c r="G1446" i="37" s="1"/>
  <c r="E1445" i="37"/>
  <c r="G1445" i="37" s="1"/>
  <c r="E1444" i="37"/>
  <c r="G1444" i="37" s="1"/>
  <c r="E1443" i="37"/>
  <c r="G1443" i="37" s="1"/>
  <c r="E1442" i="37"/>
  <c r="G1442" i="37" s="1"/>
  <c r="E1441" i="37"/>
  <c r="G1441" i="37" s="1"/>
  <c r="E1440" i="37"/>
  <c r="G1440" i="37" s="1"/>
  <c r="E1439" i="37"/>
  <c r="G1439" i="37" s="1"/>
  <c r="E1438" i="37"/>
  <c r="G1438" i="37" s="1"/>
  <c r="E1437" i="37"/>
  <c r="G1437" i="37" s="1"/>
  <c r="E1436" i="37"/>
  <c r="G1436" i="37" s="1"/>
  <c r="E1435" i="37"/>
  <c r="G1435" i="37" s="1"/>
  <c r="E1434" i="37"/>
  <c r="G1434" i="37" s="1"/>
  <c r="E1433" i="37"/>
  <c r="G1433" i="37" s="1"/>
  <c r="E1432" i="37"/>
  <c r="G1432" i="37" s="1"/>
  <c r="E1431" i="37"/>
  <c r="G1431" i="37" s="1"/>
  <c r="E1430" i="37"/>
  <c r="G1430" i="37" s="1"/>
  <c r="E1429" i="37"/>
  <c r="G1429" i="37" s="1"/>
  <c r="E1428" i="37"/>
  <c r="G1428" i="37" s="1"/>
  <c r="E1427" i="37"/>
  <c r="G1427" i="37" s="1"/>
  <c r="E1426" i="37"/>
  <c r="G1426" i="37" s="1"/>
  <c r="E1425" i="37"/>
  <c r="G1425" i="37" s="1"/>
  <c r="E1424" i="37"/>
  <c r="G1424" i="37" s="1"/>
  <c r="E1423" i="37"/>
  <c r="G1423" i="37" s="1"/>
  <c r="E1422" i="37"/>
  <c r="G1422" i="37" s="1"/>
  <c r="E1421" i="37"/>
  <c r="G1421" i="37" s="1"/>
  <c r="E1420" i="37"/>
  <c r="G1420" i="37" s="1"/>
  <c r="E1419" i="37"/>
  <c r="G1419" i="37" s="1"/>
  <c r="E1418" i="37"/>
  <c r="G1418" i="37" s="1"/>
  <c r="E1417" i="37"/>
  <c r="G1417" i="37" s="1"/>
  <c r="E1416" i="37"/>
  <c r="G1416" i="37" s="1"/>
  <c r="E1415" i="37"/>
  <c r="G1415" i="37" s="1"/>
  <c r="E1414" i="37"/>
  <c r="G1414" i="37" s="1"/>
  <c r="E1413" i="37"/>
  <c r="G1413" i="37" s="1"/>
  <c r="E1412" i="37"/>
  <c r="G1412" i="37" s="1"/>
  <c r="E1411" i="37"/>
  <c r="G1411" i="37" s="1"/>
  <c r="E1410" i="37"/>
  <c r="G1410" i="37" s="1"/>
  <c r="E1409" i="37"/>
  <c r="G1409" i="37" s="1"/>
  <c r="E1408" i="37"/>
  <c r="G1408" i="37" s="1"/>
  <c r="E1407" i="37"/>
  <c r="G1407" i="37" s="1"/>
  <c r="E1406" i="37"/>
  <c r="G1406" i="37" s="1"/>
  <c r="E1405" i="37"/>
  <c r="G1405" i="37" s="1"/>
  <c r="E1404" i="37"/>
  <c r="G1404" i="37" s="1"/>
  <c r="E1403" i="37"/>
  <c r="G1403" i="37" s="1"/>
  <c r="E1402" i="37"/>
  <c r="G1402" i="37" s="1"/>
  <c r="E1401" i="37"/>
  <c r="G1401" i="37" s="1"/>
  <c r="E1400" i="37"/>
  <c r="G1400" i="37" s="1"/>
  <c r="E1399" i="37"/>
  <c r="G1399" i="37" s="1"/>
  <c r="E1398" i="37"/>
  <c r="G1398" i="37" s="1"/>
  <c r="E1397" i="37"/>
  <c r="G1397" i="37" s="1"/>
  <c r="E1396" i="37"/>
  <c r="G1396" i="37" s="1"/>
  <c r="E1395" i="37"/>
  <c r="G1395" i="37" s="1"/>
  <c r="E1394" i="37"/>
  <c r="G1394" i="37" s="1"/>
  <c r="E1393" i="37"/>
  <c r="G1393" i="37" s="1"/>
  <c r="E1392" i="37"/>
  <c r="G1392" i="37" s="1"/>
  <c r="E1391" i="37"/>
  <c r="G1391" i="37" s="1"/>
  <c r="E1390" i="37"/>
  <c r="G1390" i="37" s="1"/>
  <c r="E1389" i="37"/>
  <c r="G1389" i="37" s="1"/>
  <c r="E1388" i="37"/>
  <c r="G1388" i="37" s="1"/>
  <c r="E1387" i="37"/>
  <c r="G1387" i="37" s="1"/>
  <c r="E1386" i="37"/>
  <c r="G1386" i="37" s="1"/>
  <c r="E1385" i="37"/>
  <c r="G1385" i="37" s="1"/>
  <c r="E1384" i="37"/>
  <c r="G1384" i="37" s="1"/>
  <c r="E1383" i="37"/>
  <c r="G1383" i="37" s="1"/>
  <c r="E1382" i="37"/>
  <c r="G1382" i="37" s="1"/>
  <c r="E1381" i="37"/>
  <c r="G1381" i="37" s="1"/>
  <c r="E1380" i="37"/>
  <c r="G1380" i="37" s="1"/>
  <c r="E1379" i="37"/>
  <c r="G1379" i="37" s="1"/>
  <c r="E1378" i="37"/>
  <c r="G1378" i="37" s="1"/>
  <c r="E1377" i="37"/>
  <c r="G1377" i="37" s="1"/>
  <c r="E1376" i="37"/>
  <c r="G1376" i="37" s="1"/>
  <c r="E1375" i="37"/>
  <c r="G1375" i="37" s="1"/>
  <c r="E1374" i="37"/>
  <c r="G1374" i="37" s="1"/>
  <c r="E1373" i="37"/>
  <c r="G1373" i="37" s="1"/>
  <c r="E1372" i="37"/>
  <c r="G1372" i="37" s="1"/>
  <c r="E1371" i="37"/>
  <c r="G1371" i="37" s="1"/>
  <c r="E1370" i="37"/>
  <c r="G1370" i="37" s="1"/>
  <c r="E1369" i="37"/>
  <c r="G1369" i="37" s="1"/>
  <c r="E1368" i="37"/>
  <c r="G1368" i="37" s="1"/>
  <c r="E1367" i="37"/>
  <c r="G1367" i="37" s="1"/>
  <c r="E1366" i="37"/>
  <c r="G1366" i="37" s="1"/>
  <c r="E1365" i="37"/>
  <c r="G1365" i="37" s="1"/>
  <c r="E1364" i="37"/>
  <c r="G1364" i="37" s="1"/>
  <c r="E1363" i="37"/>
  <c r="G1363" i="37" s="1"/>
  <c r="E1362" i="37"/>
  <c r="G1362" i="37" s="1"/>
  <c r="E1361" i="37"/>
  <c r="G1361" i="37" s="1"/>
  <c r="E1360" i="37"/>
  <c r="G1360" i="37" s="1"/>
  <c r="E1359" i="37"/>
  <c r="G1359" i="37" s="1"/>
  <c r="E1358" i="37"/>
  <c r="G1358" i="37" s="1"/>
  <c r="E1357" i="37"/>
  <c r="G1357" i="37" s="1"/>
  <c r="E1356" i="37"/>
  <c r="G1356" i="37" s="1"/>
  <c r="E1355" i="37"/>
  <c r="G1355" i="37" s="1"/>
  <c r="E1354" i="37"/>
  <c r="G1354" i="37" s="1"/>
  <c r="E1353" i="37"/>
  <c r="G1353" i="37" s="1"/>
  <c r="E1352" i="37"/>
  <c r="G1352" i="37" s="1"/>
  <c r="E1351" i="37"/>
  <c r="G1351" i="37" s="1"/>
  <c r="E1350" i="37"/>
  <c r="G1350" i="37" s="1"/>
  <c r="E1349" i="37"/>
  <c r="G1349" i="37" s="1"/>
  <c r="E1348" i="37"/>
  <c r="G1348" i="37" s="1"/>
  <c r="E1347" i="37"/>
  <c r="G1347" i="37" s="1"/>
  <c r="E1346" i="37"/>
  <c r="G1346" i="37" s="1"/>
  <c r="E1345" i="37"/>
  <c r="G1345" i="37" s="1"/>
  <c r="E1344" i="37"/>
  <c r="G1344" i="37" s="1"/>
  <c r="E1343" i="37"/>
  <c r="G1343" i="37" s="1"/>
  <c r="E1342" i="37"/>
  <c r="G1342" i="37" s="1"/>
  <c r="E1341" i="37"/>
  <c r="G1341" i="37" s="1"/>
  <c r="E1340" i="37"/>
  <c r="G1340" i="37" s="1"/>
  <c r="E1339" i="37"/>
  <c r="G1339" i="37" s="1"/>
  <c r="E1338" i="37"/>
  <c r="G1338" i="37" s="1"/>
  <c r="E1337" i="37"/>
  <c r="G1337" i="37" s="1"/>
  <c r="E1336" i="37"/>
  <c r="G1336" i="37" s="1"/>
  <c r="E1335" i="37"/>
  <c r="G1335" i="37" s="1"/>
  <c r="E1334" i="37"/>
  <c r="G1334" i="37" s="1"/>
  <c r="E1333" i="37"/>
  <c r="G1333" i="37" s="1"/>
  <c r="E1332" i="37"/>
  <c r="G1332" i="37" s="1"/>
  <c r="E1331" i="37"/>
  <c r="G1331" i="37" s="1"/>
  <c r="E1330" i="37"/>
  <c r="G1330" i="37" s="1"/>
  <c r="E1329" i="37"/>
  <c r="G1329" i="37" s="1"/>
  <c r="E1328" i="37"/>
  <c r="G1328" i="37" s="1"/>
  <c r="E1327" i="37"/>
  <c r="G1327" i="37" s="1"/>
  <c r="E1326" i="37"/>
  <c r="G1326" i="37" s="1"/>
  <c r="E1325" i="37"/>
  <c r="G1325" i="37" s="1"/>
  <c r="E1324" i="37"/>
  <c r="G1324" i="37" s="1"/>
  <c r="E1323" i="37"/>
  <c r="G1323" i="37" s="1"/>
  <c r="E1322" i="37"/>
  <c r="G1322" i="37" s="1"/>
  <c r="E1321" i="37"/>
  <c r="G1321" i="37" s="1"/>
  <c r="E1320" i="37"/>
  <c r="G1320" i="37" s="1"/>
  <c r="E1319" i="37"/>
  <c r="G1319" i="37" s="1"/>
  <c r="E1318" i="37"/>
  <c r="G1318" i="37" s="1"/>
  <c r="E1317" i="37"/>
  <c r="G1317" i="37" s="1"/>
  <c r="E1316" i="37"/>
  <c r="G1316" i="37" s="1"/>
  <c r="E1315" i="37"/>
  <c r="G1315" i="37" s="1"/>
  <c r="E1314" i="37"/>
  <c r="G1314" i="37" s="1"/>
  <c r="E1313" i="37"/>
  <c r="G1313" i="37" s="1"/>
  <c r="E1312" i="37"/>
  <c r="G1312" i="37" s="1"/>
  <c r="E1311" i="37"/>
  <c r="G1311" i="37" s="1"/>
  <c r="E1310" i="37"/>
  <c r="G1310" i="37" s="1"/>
  <c r="E1309" i="37"/>
  <c r="G1309" i="37" s="1"/>
  <c r="E1308" i="37"/>
  <c r="G1308" i="37" s="1"/>
  <c r="E1307" i="37"/>
  <c r="G1307" i="37" s="1"/>
  <c r="E1306" i="37"/>
  <c r="G1306" i="37" s="1"/>
  <c r="E1305" i="37"/>
  <c r="G1305" i="37" s="1"/>
  <c r="E1304" i="37"/>
  <c r="G1304" i="37" s="1"/>
  <c r="E1303" i="37"/>
  <c r="G1303" i="37" s="1"/>
  <c r="E1302" i="37"/>
  <c r="G1302" i="37" s="1"/>
  <c r="E1301" i="37"/>
  <c r="G1301" i="37" s="1"/>
  <c r="E1300" i="37"/>
  <c r="G1300" i="37" s="1"/>
  <c r="E1299" i="37"/>
  <c r="G1299" i="37" s="1"/>
  <c r="E1298" i="37"/>
  <c r="G1298" i="37" s="1"/>
  <c r="E1297" i="37"/>
  <c r="G1297" i="37" s="1"/>
  <c r="E1296" i="37"/>
  <c r="G1296" i="37" s="1"/>
  <c r="E1295" i="37"/>
  <c r="G1295" i="37" s="1"/>
  <c r="E1294" i="37"/>
  <c r="G1294" i="37" s="1"/>
  <c r="E1293" i="37"/>
  <c r="G1293" i="37" s="1"/>
  <c r="E1292" i="37"/>
  <c r="G1292" i="37" s="1"/>
  <c r="E1291" i="37"/>
  <c r="G1291" i="37" s="1"/>
  <c r="E1290" i="37"/>
  <c r="G1290" i="37" s="1"/>
  <c r="E1289" i="37"/>
  <c r="G1289" i="37" s="1"/>
  <c r="E1288" i="37"/>
  <c r="G1288" i="37" s="1"/>
  <c r="E1287" i="37"/>
  <c r="G1287" i="37" s="1"/>
  <c r="E1286" i="37"/>
  <c r="G1286" i="37" s="1"/>
  <c r="E1285" i="37"/>
  <c r="G1285" i="37" s="1"/>
  <c r="E1284" i="37"/>
  <c r="G1284" i="37" s="1"/>
  <c r="E1283" i="37"/>
  <c r="G1283" i="37" s="1"/>
  <c r="E1282" i="37"/>
  <c r="G1282" i="37" s="1"/>
  <c r="E1281" i="37"/>
  <c r="G1281" i="37" s="1"/>
  <c r="E1280" i="37"/>
  <c r="G1280" i="37" s="1"/>
  <c r="E1279" i="37"/>
  <c r="G1279" i="37" s="1"/>
  <c r="E1278" i="37"/>
  <c r="G1278" i="37" s="1"/>
  <c r="E1277" i="37"/>
  <c r="G1277" i="37" s="1"/>
  <c r="E1276" i="37"/>
  <c r="G1276" i="37" s="1"/>
  <c r="E1275" i="37"/>
  <c r="G1275" i="37" s="1"/>
  <c r="E1274" i="37"/>
  <c r="G1274" i="37" s="1"/>
  <c r="E1273" i="37"/>
  <c r="G1273" i="37" s="1"/>
  <c r="E1272" i="37"/>
  <c r="G1272" i="37" s="1"/>
  <c r="E1271" i="37"/>
  <c r="G1271" i="37" s="1"/>
  <c r="E1270" i="37"/>
  <c r="G1270" i="37" s="1"/>
  <c r="E1269" i="37"/>
  <c r="G1269" i="37" s="1"/>
  <c r="E1268" i="37"/>
  <c r="G1268" i="37" s="1"/>
  <c r="E1267" i="37"/>
  <c r="G1267" i="37" s="1"/>
  <c r="E1266" i="37"/>
  <c r="G1266" i="37" s="1"/>
  <c r="E1265" i="37"/>
  <c r="G1265" i="37" s="1"/>
  <c r="E1264" i="37"/>
  <c r="G1264" i="37" s="1"/>
  <c r="E1263" i="37"/>
  <c r="G1263" i="37" s="1"/>
  <c r="E1262" i="37"/>
  <c r="G1262" i="37" s="1"/>
  <c r="E1261" i="37"/>
  <c r="G1261" i="37" s="1"/>
  <c r="E1260" i="37"/>
  <c r="G1260" i="37" s="1"/>
  <c r="E1259" i="37"/>
  <c r="G1259" i="37" s="1"/>
  <c r="E1258" i="37"/>
  <c r="G1258" i="37" s="1"/>
  <c r="E1257" i="37"/>
  <c r="G1257" i="37" s="1"/>
  <c r="E1256" i="37"/>
  <c r="G1256" i="37" s="1"/>
  <c r="E1255" i="37"/>
  <c r="G1255" i="37" s="1"/>
  <c r="E1254" i="37"/>
  <c r="G1254" i="37" s="1"/>
  <c r="E1253" i="37"/>
  <c r="G1253" i="37" s="1"/>
  <c r="E1252" i="37"/>
  <c r="G1252" i="37" s="1"/>
  <c r="E1251" i="37"/>
  <c r="G1251" i="37" s="1"/>
  <c r="E1250" i="37"/>
  <c r="G1250" i="37" s="1"/>
  <c r="E1249" i="37"/>
  <c r="G1249" i="37" s="1"/>
  <c r="E1248" i="37"/>
  <c r="G1248" i="37" s="1"/>
  <c r="E1247" i="37"/>
  <c r="G1247" i="37" s="1"/>
  <c r="E1246" i="37"/>
  <c r="G1246" i="37" s="1"/>
  <c r="E1245" i="37"/>
  <c r="G1245" i="37" s="1"/>
  <c r="E1244" i="37"/>
  <c r="G1244" i="37" s="1"/>
  <c r="E1243" i="37"/>
  <c r="G1243" i="37" s="1"/>
  <c r="E1242" i="37"/>
  <c r="G1242" i="37" s="1"/>
  <c r="E1241" i="37"/>
  <c r="G1241" i="37" s="1"/>
  <c r="E1240" i="37"/>
  <c r="G1240" i="37" s="1"/>
  <c r="E1239" i="37"/>
  <c r="G1239" i="37" s="1"/>
  <c r="E1238" i="37"/>
  <c r="G1238" i="37" s="1"/>
  <c r="E1237" i="37"/>
  <c r="G1237" i="37" s="1"/>
  <c r="E1236" i="37"/>
  <c r="G1236" i="37" s="1"/>
  <c r="E1235" i="37"/>
  <c r="G1235" i="37" s="1"/>
  <c r="E1234" i="37"/>
  <c r="G1234" i="37" s="1"/>
  <c r="E1233" i="37"/>
  <c r="G1233" i="37" s="1"/>
  <c r="E1232" i="37"/>
  <c r="G1232" i="37" s="1"/>
  <c r="E1231" i="37"/>
  <c r="G1231" i="37" s="1"/>
  <c r="E1230" i="37"/>
  <c r="G1230" i="37" s="1"/>
  <c r="E1229" i="37"/>
  <c r="G1229" i="37" s="1"/>
  <c r="E1228" i="37"/>
  <c r="G1228" i="37" s="1"/>
  <c r="E1227" i="37"/>
  <c r="G1227" i="37" s="1"/>
  <c r="E1226" i="37"/>
  <c r="G1226" i="37" s="1"/>
  <c r="E1225" i="37"/>
  <c r="G1225" i="37" s="1"/>
  <c r="E1224" i="37"/>
  <c r="G1224" i="37" s="1"/>
  <c r="E1223" i="37"/>
  <c r="G1223" i="37" s="1"/>
  <c r="E1222" i="37"/>
  <c r="G1222" i="37" s="1"/>
  <c r="E1221" i="37"/>
  <c r="G1221" i="37" s="1"/>
  <c r="E1220" i="37"/>
  <c r="G1220" i="37" s="1"/>
  <c r="E1219" i="37"/>
  <c r="G1219" i="37" s="1"/>
  <c r="E1218" i="37"/>
  <c r="G1218" i="37" s="1"/>
  <c r="E1217" i="37"/>
  <c r="G1217" i="37" s="1"/>
  <c r="E1216" i="37"/>
  <c r="G1216" i="37" s="1"/>
  <c r="E1215" i="37"/>
  <c r="G1215" i="37" s="1"/>
  <c r="E1214" i="37"/>
  <c r="G1214" i="37" s="1"/>
  <c r="E1213" i="37"/>
  <c r="G1213" i="37" s="1"/>
  <c r="E1212" i="37"/>
  <c r="G1212" i="37" s="1"/>
  <c r="E1211" i="37"/>
  <c r="G1211" i="37" s="1"/>
  <c r="E1210" i="37"/>
  <c r="G1210" i="37" s="1"/>
  <c r="E1209" i="37"/>
  <c r="G1209" i="37" s="1"/>
  <c r="E1208" i="37"/>
  <c r="G1208" i="37" s="1"/>
  <c r="E1207" i="37"/>
  <c r="G1207" i="37" s="1"/>
  <c r="E1206" i="37"/>
  <c r="G1206" i="37" s="1"/>
  <c r="E1205" i="37"/>
  <c r="G1205" i="37" s="1"/>
  <c r="E1204" i="37"/>
  <c r="G1204" i="37" s="1"/>
  <c r="E1203" i="37"/>
  <c r="G1203" i="37" s="1"/>
  <c r="E1202" i="37"/>
  <c r="G1202" i="37" s="1"/>
  <c r="E1201" i="37"/>
  <c r="G1201" i="37" s="1"/>
  <c r="E1200" i="37"/>
  <c r="G1200" i="37" s="1"/>
  <c r="E1199" i="37"/>
  <c r="G1199" i="37" s="1"/>
  <c r="E1198" i="37"/>
  <c r="G1198" i="37" s="1"/>
  <c r="E1197" i="37"/>
  <c r="G1197" i="37" s="1"/>
  <c r="E1196" i="37"/>
  <c r="G1196" i="37" s="1"/>
  <c r="E1195" i="37"/>
  <c r="G1195" i="37" s="1"/>
  <c r="E1194" i="37"/>
  <c r="G1194" i="37" s="1"/>
  <c r="E1193" i="37"/>
  <c r="G1193" i="37" s="1"/>
  <c r="E1192" i="37"/>
  <c r="G1192" i="37" s="1"/>
  <c r="E1191" i="37"/>
  <c r="G1191" i="37" s="1"/>
  <c r="E1190" i="37"/>
  <c r="G1190" i="37" s="1"/>
  <c r="E1189" i="37"/>
  <c r="G1189" i="37" s="1"/>
  <c r="E1188" i="37"/>
  <c r="G1188" i="37" s="1"/>
  <c r="E1187" i="37"/>
  <c r="G1187" i="37" s="1"/>
  <c r="E1186" i="37"/>
  <c r="G1186" i="37" s="1"/>
  <c r="E1185" i="37"/>
  <c r="G1185" i="37" s="1"/>
  <c r="E1184" i="37"/>
  <c r="G1184" i="37" s="1"/>
  <c r="E1183" i="37"/>
  <c r="G1183" i="37" s="1"/>
  <c r="E1182" i="37"/>
  <c r="G1182" i="37" s="1"/>
  <c r="E1181" i="37"/>
  <c r="G1181" i="37" s="1"/>
  <c r="E1180" i="37"/>
  <c r="G1180" i="37" s="1"/>
  <c r="E1179" i="37"/>
  <c r="G1179" i="37" s="1"/>
  <c r="E1178" i="37"/>
  <c r="G1178" i="37" s="1"/>
  <c r="E1177" i="37"/>
  <c r="G1177" i="37" s="1"/>
  <c r="E1176" i="37"/>
  <c r="G1176" i="37" s="1"/>
  <c r="E1175" i="37"/>
  <c r="G1175" i="37" s="1"/>
  <c r="E1174" i="37"/>
  <c r="G1174" i="37" s="1"/>
  <c r="E1173" i="37"/>
  <c r="G1173" i="37" s="1"/>
  <c r="E1172" i="37"/>
  <c r="G1172" i="37" s="1"/>
  <c r="E1171" i="37"/>
  <c r="G1171" i="37" s="1"/>
  <c r="E1170" i="37"/>
  <c r="G1170" i="37" s="1"/>
  <c r="E1169" i="37"/>
  <c r="G1169" i="37" s="1"/>
  <c r="E1168" i="37"/>
  <c r="G1168" i="37" s="1"/>
  <c r="E1167" i="37"/>
  <c r="G1167" i="37" s="1"/>
  <c r="E1166" i="37"/>
  <c r="G1166" i="37" s="1"/>
  <c r="E1165" i="37"/>
  <c r="G1165" i="37" s="1"/>
  <c r="E1164" i="37"/>
  <c r="G1164" i="37" s="1"/>
  <c r="E1163" i="37"/>
  <c r="G1163" i="37" s="1"/>
  <c r="E1162" i="37"/>
  <c r="G1162" i="37" s="1"/>
  <c r="E1161" i="37"/>
  <c r="G1161" i="37" s="1"/>
  <c r="E1160" i="37"/>
  <c r="G1160" i="37" s="1"/>
  <c r="E1159" i="37"/>
  <c r="G1159" i="37" s="1"/>
  <c r="E1158" i="37"/>
  <c r="G1158" i="37" s="1"/>
  <c r="E1157" i="37"/>
  <c r="G1157" i="37" s="1"/>
  <c r="E1156" i="37"/>
  <c r="G1156" i="37" s="1"/>
  <c r="E1155" i="37"/>
  <c r="G1155" i="37" s="1"/>
  <c r="E1154" i="37"/>
  <c r="G1154" i="37" s="1"/>
  <c r="E1153" i="37"/>
  <c r="G1153" i="37" s="1"/>
  <c r="E1152" i="37"/>
  <c r="G1152" i="37" s="1"/>
  <c r="E1151" i="37"/>
  <c r="G1151" i="37" s="1"/>
  <c r="E1150" i="37"/>
  <c r="G1150" i="37" s="1"/>
  <c r="E1149" i="37"/>
  <c r="G1149" i="37" s="1"/>
  <c r="E1148" i="37"/>
  <c r="G1148" i="37" s="1"/>
  <c r="E1147" i="37"/>
  <c r="G1147" i="37" s="1"/>
  <c r="E1146" i="37"/>
  <c r="G1146" i="37" s="1"/>
  <c r="E1145" i="37"/>
  <c r="G1145" i="37" s="1"/>
  <c r="E1144" i="37"/>
  <c r="G1144" i="37" s="1"/>
  <c r="E1143" i="37"/>
  <c r="G1143" i="37" s="1"/>
  <c r="E1142" i="37"/>
  <c r="G1142" i="37" s="1"/>
  <c r="E1141" i="37"/>
  <c r="G1141" i="37" s="1"/>
  <c r="E1140" i="37"/>
  <c r="G1140" i="37" s="1"/>
  <c r="E1139" i="37"/>
  <c r="G1139" i="37" s="1"/>
  <c r="E1138" i="37"/>
  <c r="G1138" i="37" s="1"/>
  <c r="E1137" i="37"/>
  <c r="G1137" i="37" s="1"/>
  <c r="E1136" i="37"/>
  <c r="G1136" i="37" s="1"/>
  <c r="E1135" i="37"/>
  <c r="G1135" i="37" s="1"/>
  <c r="E1134" i="37"/>
  <c r="G1134" i="37" s="1"/>
  <c r="E1133" i="37"/>
  <c r="G1133" i="37" s="1"/>
  <c r="E1132" i="37"/>
  <c r="G1132" i="37" s="1"/>
  <c r="E1131" i="37"/>
  <c r="G1131" i="37" s="1"/>
  <c r="E1130" i="37"/>
  <c r="G1130" i="37" s="1"/>
  <c r="E1129" i="37"/>
  <c r="G1129" i="37" s="1"/>
  <c r="E1128" i="37"/>
  <c r="G1128" i="37" s="1"/>
  <c r="E1127" i="37"/>
  <c r="G1127" i="37" s="1"/>
  <c r="E1126" i="37"/>
  <c r="G1126" i="37" s="1"/>
  <c r="E1125" i="37"/>
  <c r="G1125" i="37" s="1"/>
  <c r="E1124" i="37"/>
  <c r="G1124" i="37" s="1"/>
  <c r="E1123" i="37"/>
  <c r="G1123" i="37" s="1"/>
  <c r="E1122" i="37"/>
  <c r="G1122" i="37" s="1"/>
  <c r="E1121" i="37"/>
  <c r="G1121" i="37" s="1"/>
  <c r="E1120" i="37"/>
  <c r="G1120" i="37" s="1"/>
  <c r="E1119" i="37"/>
  <c r="G1119" i="37" s="1"/>
  <c r="E1118" i="37"/>
  <c r="G1118" i="37" s="1"/>
  <c r="E1117" i="37"/>
  <c r="G1117" i="37" s="1"/>
  <c r="E1116" i="37"/>
  <c r="G1116" i="37" s="1"/>
  <c r="E1115" i="37"/>
  <c r="G1115" i="37" s="1"/>
  <c r="E1114" i="37"/>
  <c r="G1114" i="37" s="1"/>
  <c r="E1113" i="37"/>
  <c r="G1113" i="37" s="1"/>
  <c r="E1112" i="37"/>
  <c r="G1112" i="37" s="1"/>
  <c r="E1111" i="37"/>
  <c r="G1111" i="37" s="1"/>
  <c r="E1110" i="37"/>
  <c r="G1110" i="37" s="1"/>
  <c r="E1109" i="37"/>
  <c r="G1109" i="37" s="1"/>
  <c r="E1108" i="37"/>
  <c r="G1108" i="37" s="1"/>
  <c r="E1107" i="37"/>
  <c r="G1107" i="37" s="1"/>
  <c r="E1106" i="37"/>
  <c r="G1106" i="37" s="1"/>
  <c r="E1105" i="37"/>
  <c r="G1105" i="37" s="1"/>
  <c r="E1104" i="37"/>
  <c r="G1104" i="37" s="1"/>
  <c r="E1103" i="37"/>
  <c r="G1103" i="37" s="1"/>
  <c r="E1102" i="37"/>
  <c r="G1102" i="37" s="1"/>
  <c r="E1101" i="37"/>
  <c r="G1101" i="37" s="1"/>
  <c r="E1100" i="37"/>
  <c r="G1100" i="37" s="1"/>
  <c r="E1099" i="37"/>
  <c r="G1099" i="37" s="1"/>
  <c r="E1098" i="37"/>
  <c r="G1098" i="37" s="1"/>
  <c r="E1097" i="37"/>
  <c r="G1097" i="37" s="1"/>
  <c r="E1096" i="37"/>
  <c r="G1096" i="37" s="1"/>
  <c r="E1095" i="37"/>
  <c r="G1095" i="37" s="1"/>
  <c r="E1094" i="37"/>
  <c r="G1094" i="37" s="1"/>
  <c r="E1093" i="37"/>
  <c r="G1093" i="37" s="1"/>
  <c r="E1092" i="37"/>
  <c r="G1092" i="37" s="1"/>
  <c r="E1091" i="37"/>
  <c r="G1091" i="37" s="1"/>
  <c r="E1090" i="37"/>
  <c r="G1090" i="37" s="1"/>
  <c r="E1089" i="37"/>
  <c r="G1089" i="37" s="1"/>
  <c r="E1088" i="37"/>
  <c r="G1088" i="37" s="1"/>
  <c r="E1087" i="37"/>
  <c r="G1087" i="37" s="1"/>
  <c r="E1086" i="37"/>
  <c r="G1086" i="37" s="1"/>
  <c r="E1085" i="37"/>
  <c r="G1085" i="37" s="1"/>
  <c r="E1084" i="37"/>
  <c r="G1084" i="37" s="1"/>
  <c r="E1083" i="37"/>
  <c r="G1083" i="37" s="1"/>
  <c r="E1082" i="37"/>
  <c r="G1082" i="37" s="1"/>
  <c r="E1081" i="37"/>
  <c r="G1081" i="37" s="1"/>
  <c r="E1080" i="37"/>
  <c r="G1080" i="37" s="1"/>
  <c r="E1079" i="37"/>
  <c r="G1079" i="37" s="1"/>
  <c r="E1078" i="37"/>
  <c r="G1078" i="37" s="1"/>
  <c r="E1077" i="37"/>
  <c r="G1077" i="37" s="1"/>
  <c r="E1076" i="37"/>
  <c r="G1076" i="37" s="1"/>
  <c r="E1075" i="37"/>
  <c r="G1075" i="37" s="1"/>
  <c r="E1074" i="37"/>
  <c r="G1074" i="37" s="1"/>
  <c r="E1073" i="37"/>
  <c r="G1073" i="37" s="1"/>
  <c r="E1072" i="37"/>
  <c r="G1072" i="37" s="1"/>
  <c r="E1071" i="37"/>
  <c r="G1071" i="37" s="1"/>
  <c r="E1070" i="37"/>
  <c r="G1070" i="37" s="1"/>
  <c r="E1069" i="37"/>
  <c r="G1069" i="37" s="1"/>
  <c r="E1068" i="37"/>
  <c r="G1068" i="37" s="1"/>
  <c r="E1067" i="37"/>
  <c r="G1067" i="37" s="1"/>
  <c r="E1066" i="37"/>
  <c r="G1066" i="37" s="1"/>
  <c r="E1065" i="37"/>
  <c r="G1065" i="37" s="1"/>
  <c r="E1064" i="37"/>
  <c r="G1064" i="37" s="1"/>
  <c r="E1063" i="37"/>
  <c r="G1063" i="37" s="1"/>
  <c r="E1062" i="37"/>
  <c r="G1062" i="37" s="1"/>
  <c r="E1061" i="37"/>
  <c r="G1061" i="37" s="1"/>
  <c r="E1060" i="37"/>
  <c r="G1060" i="37" s="1"/>
  <c r="E1059" i="37"/>
  <c r="G1059" i="37" s="1"/>
  <c r="E1058" i="37"/>
  <c r="G1058" i="37" s="1"/>
  <c r="E1057" i="37"/>
  <c r="G1057" i="37" s="1"/>
  <c r="E1056" i="37"/>
  <c r="G1056" i="37" s="1"/>
  <c r="E1055" i="37"/>
  <c r="G1055" i="37" s="1"/>
  <c r="E1054" i="37"/>
  <c r="G1054" i="37" s="1"/>
  <c r="E1053" i="37"/>
  <c r="G1053" i="37" s="1"/>
  <c r="E1052" i="37"/>
  <c r="G1052" i="37" s="1"/>
  <c r="E1051" i="37"/>
  <c r="G1051" i="37" s="1"/>
  <c r="E1050" i="37"/>
  <c r="G1050" i="37" s="1"/>
  <c r="E1049" i="37"/>
  <c r="G1049" i="37" s="1"/>
  <c r="E1048" i="37"/>
  <c r="G1048" i="37" s="1"/>
  <c r="E1047" i="37"/>
  <c r="G1047" i="37" s="1"/>
  <c r="E1046" i="37"/>
  <c r="G1046" i="37" s="1"/>
  <c r="E1045" i="37"/>
  <c r="G1045" i="37" s="1"/>
  <c r="E1044" i="37"/>
  <c r="G1044" i="37" s="1"/>
  <c r="E1043" i="37"/>
  <c r="G1043" i="37" s="1"/>
  <c r="E1042" i="37"/>
  <c r="G1042" i="37" s="1"/>
  <c r="E1041" i="37"/>
  <c r="G1041" i="37" s="1"/>
  <c r="E1040" i="37"/>
  <c r="G1040" i="37" s="1"/>
  <c r="E1039" i="37"/>
  <c r="G1039" i="37" s="1"/>
  <c r="E1038" i="37"/>
  <c r="G1038" i="37" s="1"/>
  <c r="E1037" i="37"/>
  <c r="G1037" i="37" s="1"/>
  <c r="E1036" i="37"/>
  <c r="G1036" i="37" s="1"/>
  <c r="E1035" i="37"/>
  <c r="G1035" i="37" s="1"/>
  <c r="E1034" i="37"/>
  <c r="G1034" i="37" s="1"/>
  <c r="E1033" i="37"/>
  <c r="G1033" i="37" s="1"/>
  <c r="E1032" i="37"/>
  <c r="G1032" i="37" s="1"/>
  <c r="E1031" i="37"/>
  <c r="G1031" i="37" s="1"/>
  <c r="E1030" i="37"/>
  <c r="G1030" i="37" s="1"/>
  <c r="E1029" i="37"/>
  <c r="G1029" i="37" s="1"/>
  <c r="E1028" i="37"/>
  <c r="G1028" i="37" s="1"/>
  <c r="E1027" i="37"/>
  <c r="G1027" i="37" s="1"/>
  <c r="E1026" i="37"/>
  <c r="G1026" i="37" s="1"/>
  <c r="E1025" i="37"/>
  <c r="G1025" i="37" s="1"/>
  <c r="E1024" i="37"/>
  <c r="G1024" i="37" s="1"/>
  <c r="E1023" i="37"/>
  <c r="G1023" i="37" s="1"/>
  <c r="E1022" i="37"/>
  <c r="G1022" i="37" s="1"/>
  <c r="E1021" i="37"/>
  <c r="G1021" i="37" s="1"/>
  <c r="E1020" i="37"/>
  <c r="G1020" i="37" s="1"/>
  <c r="E1019" i="37"/>
  <c r="G1019" i="37" s="1"/>
  <c r="E1018" i="37"/>
  <c r="G1018" i="37" s="1"/>
  <c r="E1017" i="37"/>
  <c r="G1017" i="37" s="1"/>
  <c r="E1016" i="37"/>
  <c r="G1016" i="37" s="1"/>
  <c r="E1015" i="37"/>
  <c r="G1015" i="37" s="1"/>
  <c r="E1014" i="37"/>
  <c r="G1014" i="37" s="1"/>
  <c r="E1013" i="37"/>
  <c r="G1013" i="37" s="1"/>
  <c r="E1012" i="37"/>
  <c r="G1012" i="37" s="1"/>
  <c r="E1011" i="37"/>
  <c r="G1011" i="37" s="1"/>
  <c r="E1010" i="37"/>
  <c r="G1010" i="37" s="1"/>
  <c r="E1009" i="37"/>
  <c r="G1009" i="37" s="1"/>
  <c r="E1008" i="37"/>
  <c r="G1008" i="37" s="1"/>
  <c r="E1007" i="37"/>
  <c r="G1007" i="37" s="1"/>
  <c r="E1006" i="37"/>
  <c r="G1006" i="37" s="1"/>
  <c r="E1005" i="37"/>
  <c r="G1005" i="37" s="1"/>
  <c r="E1004" i="37"/>
  <c r="G1004" i="37" s="1"/>
  <c r="E1003" i="37"/>
  <c r="G1003" i="37" s="1"/>
  <c r="E1002" i="37"/>
  <c r="G1002" i="37" s="1"/>
  <c r="E1001" i="37"/>
  <c r="G1001" i="37" s="1"/>
  <c r="E1000" i="37"/>
  <c r="G1000" i="37" s="1"/>
  <c r="E999" i="37"/>
  <c r="G999" i="37" s="1"/>
  <c r="E998" i="37"/>
  <c r="G998" i="37" s="1"/>
  <c r="E997" i="37"/>
  <c r="G997" i="37" s="1"/>
  <c r="E996" i="37"/>
  <c r="G996" i="37" s="1"/>
  <c r="E995" i="37"/>
  <c r="G995" i="37" s="1"/>
  <c r="E994" i="37"/>
  <c r="G994" i="37" s="1"/>
  <c r="E993" i="37"/>
  <c r="G993" i="37" s="1"/>
  <c r="E992" i="37"/>
  <c r="G992" i="37" s="1"/>
  <c r="E991" i="37"/>
  <c r="G991" i="37" s="1"/>
  <c r="E990" i="37"/>
  <c r="G990" i="37" s="1"/>
  <c r="E989" i="37"/>
  <c r="G989" i="37" s="1"/>
  <c r="E988" i="37"/>
  <c r="G988" i="37" s="1"/>
  <c r="E987" i="37"/>
  <c r="G987" i="37" s="1"/>
  <c r="E986" i="37"/>
  <c r="G986" i="37" s="1"/>
  <c r="E985" i="37"/>
  <c r="G985" i="37" s="1"/>
  <c r="E984" i="37"/>
  <c r="G984" i="37" s="1"/>
  <c r="E983" i="37"/>
  <c r="G983" i="37" s="1"/>
  <c r="E982" i="37"/>
  <c r="G982" i="37" s="1"/>
  <c r="E981" i="37"/>
  <c r="G981" i="37" s="1"/>
  <c r="E980" i="37"/>
  <c r="G980" i="37" s="1"/>
  <c r="E979" i="37"/>
  <c r="G979" i="37" s="1"/>
  <c r="E978" i="37"/>
  <c r="G978" i="37" s="1"/>
  <c r="E977" i="37"/>
  <c r="G977" i="37" s="1"/>
  <c r="E976" i="37"/>
  <c r="G976" i="37" s="1"/>
  <c r="E975" i="37"/>
  <c r="G975" i="37" s="1"/>
  <c r="E974" i="37"/>
  <c r="G974" i="37" s="1"/>
  <c r="E973" i="37"/>
  <c r="G973" i="37" s="1"/>
  <c r="E972" i="37"/>
  <c r="G972" i="37" s="1"/>
  <c r="E971" i="37"/>
  <c r="G971" i="37" s="1"/>
  <c r="E970" i="37"/>
  <c r="G970" i="37" s="1"/>
  <c r="E969" i="37"/>
  <c r="G969" i="37" s="1"/>
  <c r="E968" i="37"/>
  <c r="G968" i="37" s="1"/>
  <c r="E967" i="37"/>
  <c r="G967" i="37" s="1"/>
  <c r="E966" i="37"/>
  <c r="G966" i="37" s="1"/>
  <c r="E965" i="37"/>
  <c r="G965" i="37" s="1"/>
  <c r="E964" i="37"/>
  <c r="G964" i="37" s="1"/>
  <c r="E963" i="37"/>
  <c r="G963" i="37" s="1"/>
  <c r="E962" i="37"/>
  <c r="G962" i="37" s="1"/>
  <c r="E961" i="37"/>
  <c r="G961" i="37" s="1"/>
  <c r="E960" i="37"/>
  <c r="G960" i="37" s="1"/>
  <c r="E959" i="37"/>
  <c r="G959" i="37" s="1"/>
  <c r="E958" i="37"/>
  <c r="G958" i="37" s="1"/>
  <c r="E957" i="37"/>
  <c r="G957" i="37" s="1"/>
  <c r="E956" i="37"/>
  <c r="G956" i="37" s="1"/>
  <c r="E955" i="37"/>
  <c r="G955" i="37" s="1"/>
  <c r="E954" i="37"/>
  <c r="G954" i="37" s="1"/>
  <c r="E953" i="37"/>
  <c r="G953" i="37" s="1"/>
  <c r="E952" i="37"/>
  <c r="G952" i="37" s="1"/>
  <c r="E951" i="37"/>
  <c r="G951" i="37" s="1"/>
  <c r="E950" i="37"/>
  <c r="G950" i="37" s="1"/>
  <c r="E949" i="37"/>
  <c r="G949" i="37" s="1"/>
  <c r="E948" i="37"/>
  <c r="G948" i="37" s="1"/>
  <c r="E947" i="37"/>
  <c r="G947" i="37" s="1"/>
  <c r="E946" i="37"/>
  <c r="G946" i="37" s="1"/>
  <c r="E945" i="37"/>
  <c r="G945" i="37" s="1"/>
  <c r="E944" i="37"/>
  <c r="G944" i="37" s="1"/>
  <c r="E943" i="37"/>
  <c r="G943" i="37" s="1"/>
  <c r="E942" i="37"/>
  <c r="G942" i="37" s="1"/>
  <c r="E941" i="37"/>
  <c r="G941" i="37" s="1"/>
  <c r="E940" i="37"/>
  <c r="G940" i="37" s="1"/>
  <c r="E939" i="37"/>
  <c r="G939" i="37" s="1"/>
  <c r="E938" i="37"/>
  <c r="G938" i="37" s="1"/>
  <c r="E937" i="37"/>
  <c r="G937" i="37" s="1"/>
  <c r="E936" i="37"/>
  <c r="G936" i="37" s="1"/>
  <c r="E935" i="37"/>
  <c r="G935" i="37" s="1"/>
  <c r="E934" i="37"/>
  <c r="G934" i="37" s="1"/>
  <c r="E933" i="37"/>
  <c r="G933" i="37" s="1"/>
  <c r="E932" i="37"/>
  <c r="G932" i="37" s="1"/>
  <c r="E931" i="37"/>
  <c r="G931" i="37" s="1"/>
  <c r="E930" i="37"/>
  <c r="G930" i="37" s="1"/>
  <c r="E929" i="37"/>
  <c r="G929" i="37" s="1"/>
  <c r="E928" i="37"/>
  <c r="G928" i="37" s="1"/>
  <c r="E927" i="37"/>
  <c r="G927" i="37" s="1"/>
  <c r="E926" i="37"/>
  <c r="G926" i="37" s="1"/>
  <c r="E925" i="37"/>
  <c r="G925" i="37" s="1"/>
  <c r="E924" i="37"/>
  <c r="G924" i="37" s="1"/>
  <c r="E923" i="37"/>
  <c r="G923" i="37" s="1"/>
  <c r="E922" i="37"/>
  <c r="G922" i="37" s="1"/>
  <c r="E921" i="37"/>
  <c r="G921" i="37" s="1"/>
  <c r="E920" i="37"/>
  <c r="G920" i="37" s="1"/>
  <c r="E919" i="37"/>
  <c r="G919" i="37" s="1"/>
  <c r="E918" i="37"/>
  <c r="G918" i="37" s="1"/>
  <c r="E917" i="37"/>
  <c r="G917" i="37" s="1"/>
  <c r="E916" i="37"/>
  <c r="G916" i="37" s="1"/>
  <c r="E915" i="37"/>
  <c r="G915" i="37" s="1"/>
  <c r="E914" i="37"/>
  <c r="G914" i="37" s="1"/>
  <c r="E913" i="37"/>
  <c r="G913" i="37" s="1"/>
  <c r="E912" i="37"/>
  <c r="G912" i="37" s="1"/>
  <c r="E911" i="37"/>
  <c r="G911" i="37" s="1"/>
  <c r="E910" i="37"/>
  <c r="G910" i="37" s="1"/>
  <c r="E909" i="37"/>
  <c r="G909" i="37" s="1"/>
  <c r="E908" i="37"/>
  <c r="G908" i="37" s="1"/>
  <c r="E907" i="37"/>
  <c r="G907" i="37" s="1"/>
  <c r="E906" i="37"/>
  <c r="G906" i="37" s="1"/>
  <c r="E905" i="37"/>
  <c r="G905" i="37" s="1"/>
  <c r="E904" i="37"/>
  <c r="G904" i="37" s="1"/>
  <c r="E903" i="37"/>
  <c r="G903" i="37" s="1"/>
  <c r="E902" i="37"/>
  <c r="G902" i="37" s="1"/>
  <c r="E901" i="37"/>
  <c r="G901" i="37" s="1"/>
  <c r="E900" i="37"/>
  <c r="G900" i="37" s="1"/>
  <c r="E899" i="37"/>
  <c r="G899" i="37" s="1"/>
  <c r="E898" i="37"/>
  <c r="G898" i="37" s="1"/>
  <c r="E897" i="37"/>
  <c r="G897" i="37" s="1"/>
  <c r="E896" i="37"/>
  <c r="G896" i="37" s="1"/>
  <c r="E895" i="37"/>
  <c r="G895" i="37" s="1"/>
  <c r="E894" i="37"/>
  <c r="G894" i="37" s="1"/>
  <c r="E893" i="37"/>
  <c r="G893" i="37" s="1"/>
  <c r="E892" i="37"/>
  <c r="G892" i="37" s="1"/>
  <c r="E891" i="37"/>
  <c r="G891" i="37" s="1"/>
  <c r="E890" i="37"/>
  <c r="G890" i="37" s="1"/>
  <c r="E889" i="37"/>
  <c r="G889" i="37" s="1"/>
  <c r="E888" i="37"/>
  <c r="G888" i="37" s="1"/>
  <c r="E887" i="37"/>
  <c r="G887" i="37" s="1"/>
  <c r="E886" i="37"/>
  <c r="G886" i="37" s="1"/>
  <c r="E885" i="37"/>
  <c r="G885" i="37" s="1"/>
  <c r="E884" i="37"/>
  <c r="G884" i="37" s="1"/>
  <c r="E883" i="37"/>
  <c r="G883" i="37" s="1"/>
  <c r="E882" i="37"/>
  <c r="G882" i="37" s="1"/>
  <c r="E881" i="37"/>
  <c r="G881" i="37" s="1"/>
  <c r="E880" i="37"/>
  <c r="G880" i="37" s="1"/>
  <c r="E879" i="37"/>
  <c r="G879" i="37" s="1"/>
  <c r="E878" i="37"/>
  <c r="G878" i="37" s="1"/>
  <c r="E877" i="37"/>
  <c r="G877" i="37" s="1"/>
  <c r="E876" i="37"/>
  <c r="G876" i="37" s="1"/>
  <c r="E875" i="37"/>
  <c r="G875" i="37" s="1"/>
  <c r="E874" i="37"/>
  <c r="G874" i="37" s="1"/>
  <c r="E873" i="37"/>
  <c r="G873" i="37" s="1"/>
  <c r="E872" i="37"/>
  <c r="G872" i="37" s="1"/>
  <c r="E871" i="37"/>
  <c r="G871" i="37" s="1"/>
  <c r="E870" i="37"/>
  <c r="G870" i="37" s="1"/>
  <c r="E869" i="37"/>
  <c r="G869" i="37" s="1"/>
  <c r="E868" i="37"/>
  <c r="G868" i="37" s="1"/>
  <c r="E867" i="37"/>
  <c r="G867" i="37" s="1"/>
  <c r="E866" i="37"/>
  <c r="G866" i="37" s="1"/>
  <c r="E865" i="37"/>
  <c r="G865" i="37" s="1"/>
  <c r="E864" i="37"/>
  <c r="G864" i="37" s="1"/>
  <c r="E863" i="37"/>
  <c r="G863" i="37" s="1"/>
  <c r="E862" i="37"/>
  <c r="G862" i="37" s="1"/>
  <c r="E861" i="37"/>
  <c r="G861" i="37" s="1"/>
  <c r="E860" i="37"/>
  <c r="G860" i="37" s="1"/>
  <c r="E859" i="37"/>
  <c r="G859" i="37" s="1"/>
  <c r="E858" i="37"/>
  <c r="G858" i="37" s="1"/>
  <c r="E857" i="37"/>
  <c r="G857" i="37" s="1"/>
  <c r="E856" i="37"/>
  <c r="G856" i="37" s="1"/>
  <c r="E855" i="37"/>
  <c r="G855" i="37" s="1"/>
  <c r="E854" i="37"/>
  <c r="G854" i="37" s="1"/>
  <c r="E853" i="37"/>
  <c r="G853" i="37" s="1"/>
  <c r="E852" i="37"/>
  <c r="G852" i="37" s="1"/>
  <c r="E851" i="37"/>
  <c r="G851" i="37" s="1"/>
  <c r="E850" i="37"/>
  <c r="G850" i="37" s="1"/>
  <c r="E849" i="37"/>
  <c r="G849" i="37" s="1"/>
  <c r="E848" i="37"/>
  <c r="G848" i="37" s="1"/>
  <c r="E847" i="37"/>
  <c r="G847" i="37" s="1"/>
  <c r="E846" i="37"/>
  <c r="G846" i="37" s="1"/>
  <c r="E845" i="37"/>
  <c r="G845" i="37" s="1"/>
  <c r="E844" i="37"/>
  <c r="G844" i="37" s="1"/>
  <c r="E843" i="37"/>
  <c r="G843" i="37" s="1"/>
  <c r="E842" i="37"/>
  <c r="G842" i="37" s="1"/>
  <c r="E841" i="37"/>
  <c r="G841" i="37" s="1"/>
  <c r="E840" i="37"/>
  <c r="G840" i="37" s="1"/>
  <c r="E839" i="37"/>
  <c r="G839" i="37" s="1"/>
  <c r="E838" i="37"/>
  <c r="G838" i="37" s="1"/>
  <c r="E837" i="37"/>
  <c r="G837" i="37" s="1"/>
  <c r="E836" i="37"/>
  <c r="G836" i="37" s="1"/>
  <c r="E835" i="37"/>
  <c r="G835" i="37" s="1"/>
  <c r="E834" i="37"/>
  <c r="G834" i="37" s="1"/>
  <c r="E833" i="37"/>
  <c r="G833" i="37" s="1"/>
  <c r="E832" i="37"/>
  <c r="G832" i="37" s="1"/>
  <c r="E831" i="37"/>
  <c r="G831" i="37" s="1"/>
  <c r="E830" i="37"/>
  <c r="G830" i="37" s="1"/>
  <c r="E829" i="37"/>
  <c r="G829" i="37" s="1"/>
  <c r="E828" i="37"/>
  <c r="G828" i="37" s="1"/>
  <c r="E827" i="37"/>
  <c r="G827" i="37" s="1"/>
  <c r="E826" i="37"/>
  <c r="G826" i="37" s="1"/>
  <c r="E825" i="37"/>
  <c r="G825" i="37" s="1"/>
  <c r="E824" i="37"/>
  <c r="G824" i="37" s="1"/>
  <c r="E823" i="37"/>
  <c r="G823" i="37" s="1"/>
  <c r="E822" i="37"/>
  <c r="G822" i="37" s="1"/>
  <c r="E821" i="37"/>
  <c r="G821" i="37" s="1"/>
  <c r="E820" i="37"/>
  <c r="G820" i="37" s="1"/>
  <c r="E819" i="37"/>
  <c r="G819" i="37" s="1"/>
  <c r="E818" i="37"/>
  <c r="G818" i="37" s="1"/>
  <c r="E817" i="37"/>
  <c r="G817" i="37" s="1"/>
  <c r="E816" i="37"/>
  <c r="G816" i="37" s="1"/>
  <c r="E815" i="37"/>
  <c r="G815" i="37" s="1"/>
  <c r="E814" i="37"/>
  <c r="G814" i="37" s="1"/>
  <c r="E813" i="37"/>
  <c r="G813" i="37" s="1"/>
  <c r="E812" i="37"/>
  <c r="G812" i="37" s="1"/>
  <c r="E811" i="37"/>
  <c r="G811" i="37" s="1"/>
  <c r="E810" i="37"/>
  <c r="G810" i="37" s="1"/>
  <c r="E809" i="37"/>
  <c r="G809" i="37" s="1"/>
  <c r="E808" i="37"/>
  <c r="G808" i="37" s="1"/>
  <c r="E807" i="37"/>
  <c r="G807" i="37" s="1"/>
  <c r="E806" i="37"/>
  <c r="G806" i="37" s="1"/>
  <c r="E805" i="37"/>
  <c r="G805" i="37" s="1"/>
  <c r="E804" i="37"/>
  <c r="G804" i="37" s="1"/>
  <c r="E803" i="37"/>
  <c r="G803" i="37" s="1"/>
  <c r="E802" i="37"/>
  <c r="G802" i="37" s="1"/>
  <c r="E801" i="37"/>
  <c r="G801" i="37" s="1"/>
  <c r="E800" i="37"/>
  <c r="G800" i="37" s="1"/>
  <c r="E799" i="37"/>
  <c r="G799" i="37" s="1"/>
  <c r="E798" i="37"/>
  <c r="G798" i="37" s="1"/>
  <c r="E797" i="37"/>
  <c r="G797" i="37" s="1"/>
  <c r="E796" i="37"/>
  <c r="G796" i="37" s="1"/>
  <c r="E795" i="37"/>
  <c r="G795" i="37" s="1"/>
  <c r="E794" i="37"/>
  <c r="G794" i="37" s="1"/>
  <c r="E793" i="37"/>
  <c r="G793" i="37" s="1"/>
  <c r="E792" i="37"/>
  <c r="G792" i="37" s="1"/>
  <c r="E791" i="37"/>
  <c r="G791" i="37" s="1"/>
  <c r="E790" i="37"/>
  <c r="G790" i="37" s="1"/>
  <c r="E789" i="37"/>
  <c r="G789" i="37" s="1"/>
  <c r="E788" i="37"/>
  <c r="G788" i="37" s="1"/>
  <c r="E787" i="37"/>
  <c r="G787" i="37" s="1"/>
  <c r="E786" i="37"/>
  <c r="G786" i="37" s="1"/>
  <c r="E785" i="37"/>
  <c r="G785" i="37" s="1"/>
  <c r="E784" i="37"/>
  <c r="G784" i="37" s="1"/>
  <c r="E783" i="37"/>
  <c r="G783" i="37" s="1"/>
  <c r="E782" i="37"/>
  <c r="G782" i="37" s="1"/>
  <c r="E781" i="37"/>
  <c r="G781" i="37" s="1"/>
  <c r="E780" i="37"/>
  <c r="G780" i="37" s="1"/>
  <c r="E779" i="37"/>
  <c r="G779" i="37" s="1"/>
  <c r="E778" i="37"/>
  <c r="G778" i="37" s="1"/>
  <c r="E777" i="37"/>
  <c r="G777" i="37" s="1"/>
  <c r="E776" i="37"/>
  <c r="G776" i="37" s="1"/>
  <c r="E775" i="37"/>
  <c r="G775" i="37" s="1"/>
  <c r="E774" i="37"/>
  <c r="G774" i="37" s="1"/>
  <c r="E773" i="37"/>
  <c r="G773" i="37" s="1"/>
  <c r="E772" i="37"/>
  <c r="G772" i="37" s="1"/>
  <c r="E771" i="37"/>
  <c r="G771" i="37" s="1"/>
  <c r="E770" i="37"/>
  <c r="G770" i="37" s="1"/>
  <c r="E769" i="37"/>
  <c r="G769" i="37" s="1"/>
  <c r="E768" i="37"/>
  <c r="G768" i="37" s="1"/>
  <c r="E767" i="37"/>
  <c r="G767" i="37" s="1"/>
  <c r="E766" i="37"/>
  <c r="G766" i="37" s="1"/>
  <c r="E765" i="37"/>
  <c r="G765" i="37" s="1"/>
  <c r="E764" i="37"/>
  <c r="G764" i="37" s="1"/>
  <c r="E763" i="37"/>
  <c r="G763" i="37" s="1"/>
  <c r="E762" i="37"/>
  <c r="G762" i="37" s="1"/>
  <c r="E761" i="37"/>
  <c r="G761" i="37" s="1"/>
  <c r="E760" i="37"/>
  <c r="G760" i="37" s="1"/>
  <c r="E759" i="37"/>
  <c r="G759" i="37" s="1"/>
  <c r="E758" i="37"/>
  <c r="G758" i="37" s="1"/>
  <c r="E757" i="37"/>
  <c r="G757" i="37" s="1"/>
  <c r="E756" i="37"/>
  <c r="G756" i="37" s="1"/>
  <c r="E755" i="37"/>
  <c r="G755" i="37" s="1"/>
  <c r="E754" i="37"/>
  <c r="G754" i="37" s="1"/>
  <c r="E753" i="37"/>
  <c r="G753" i="37" s="1"/>
  <c r="E752" i="37"/>
  <c r="G752" i="37" s="1"/>
  <c r="E751" i="37"/>
  <c r="G751" i="37" s="1"/>
  <c r="E750" i="37"/>
  <c r="G750" i="37" s="1"/>
  <c r="E749" i="37"/>
  <c r="G749" i="37" s="1"/>
  <c r="E748" i="37"/>
  <c r="G748" i="37" s="1"/>
  <c r="E747" i="37"/>
  <c r="G747" i="37" s="1"/>
  <c r="E746" i="37"/>
  <c r="G746" i="37" s="1"/>
  <c r="E745" i="37"/>
  <c r="G745" i="37" s="1"/>
  <c r="E744" i="37"/>
  <c r="G744" i="37" s="1"/>
  <c r="E743" i="37"/>
  <c r="G743" i="37" s="1"/>
  <c r="E742" i="37"/>
  <c r="G742" i="37" s="1"/>
  <c r="E741" i="37"/>
  <c r="G741" i="37" s="1"/>
  <c r="E740" i="37"/>
  <c r="G740" i="37" s="1"/>
  <c r="E739" i="37"/>
  <c r="G739" i="37" s="1"/>
  <c r="E738" i="37"/>
  <c r="G738" i="37" s="1"/>
  <c r="E737" i="37"/>
  <c r="G737" i="37" s="1"/>
  <c r="E736" i="37"/>
  <c r="G736" i="37" s="1"/>
  <c r="E735" i="37"/>
  <c r="G735" i="37" s="1"/>
  <c r="E734" i="37"/>
  <c r="G734" i="37" s="1"/>
  <c r="E733" i="37"/>
  <c r="G733" i="37" s="1"/>
  <c r="E732" i="37"/>
  <c r="G732" i="37" s="1"/>
  <c r="E731" i="37"/>
  <c r="G731" i="37" s="1"/>
  <c r="E730" i="37"/>
  <c r="G730" i="37" s="1"/>
  <c r="E729" i="37"/>
  <c r="G729" i="37" s="1"/>
  <c r="E728" i="37"/>
  <c r="G728" i="37" s="1"/>
  <c r="E727" i="37"/>
  <c r="G727" i="37" s="1"/>
  <c r="E726" i="37"/>
  <c r="G726" i="37" s="1"/>
  <c r="E725" i="37"/>
  <c r="G725" i="37" s="1"/>
  <c r="E724" i="37"/>
  <c r="G724" i="37" s="1"/>
  <c r="E723" i="37"/>
  <c r="G723" i="37" s="1"/>
  <c r="E722" i="37"/>
  <c r="G722" i="37" s="1"/>
  <c r="E721" i="37"/>
  <c r="G721" i="37" s="1"/>
  <c r="E720" i="37"/>
  <c r="G720" i="37" s="1"/>
  <c r="E719" i="37"/>
  <c r="G719" i="37" s="1"/>
  <c r="E718" i="37"/>
  <c r="G718" i="37" s="1"/>
  <c r="E717" i="37"/>
  <c r="G717" i="37" s="1"/>
  <c r="E716" i="37"/>
  <c r="G716" i="37" s="1"/>
  <c r="E715" i="37"/>
  <c r="G715" i="37" s="1"/>
  <c r="E714" i="37"/>
  <c r="G714" i="37" s="1"/>
  <c r="E713" i="37"/>
  <c r="G713" i="37" s="1"/>
  <c r="E712" i="37"/>
  <c r="G712" i="37" s="1"/>
  <c r="E711" i="37"/>
  <c r="G711" i="37" s="1"/>
  <c r="E710" i="37"/>
  <c r="G710" i="37" s="1"/>
  <c r="E709" i="37"/>
  <c r="G709" i="37" s="1"/>
  <c r="E708" i="37"/>
  <c r="G708" i="37" s="1"/>
  <c r="E707" i="37"/>
  <c r="G707" i="37" s="1"/>
  <c r="E706" i="37"/>
  <c r="G706" i="37" s="1"/>
  <c r="E705" i="37"/>
  <c r="G705" i="37" s="1"/>
  <c r="E704" i="37"/>
  <c r="G704" i="37" s="1"/>
  <c r="E703" i="37"/>
  <c r="G703" i="37" s="1"/>
  <c r="E702" i="37"/>
  <c r="G702" i="37" s="1"/>
  <c r="E701" i="37"/>
  <c r="G701" i="37" s="1"/>
  <c r="E700" i="37"/>
  <c r="G700" i="37" s="1"/>
  <c r="E699" i="37"/>
  <c r="G699" i="37" s="1"/>
  <c r="E698" i="37"/>
  <c r="G698" i="37" s="1"/>
  <c r="E697" i="37"/>
  <c r="G697" i="37" s="1"/>
  <c r="E696" i="37"/>
  <c r="G696" i="37" s="1"/>
  <c r="E695" i="37"/>
  <c r="G695" i="37" s="1"/>
  <c r="E694" i="37"/>
  <c r="G694" i="37" s="1"/>
  <c r="E693" i="37"/>
  <c r="G693" i="37" s="1"/>
  <c r="E692" i="37"/>
  <c r="G692" i="37" s="1"/>
  <c r="E691" i="37"/>
  <c r="G691" i="37" s="1"/>
  <c r="E690" i="37"/>
  <c r="G690" i="37" s="1"/>
  <c r="E689" i="37"/>
  <c r="G689" i="37" s="1"/>
  <c r="E688" i="37"/>
  <c r="G688" i="37" s="1"/>
  <c r="E687" i="37"/>
  <c r="G687" i="37" s="1"/>
  <c r="E686" i="37"/>
  <c r="G686" i="37" s="1"/>
  <c r="E685" i="37"/>
  <c r="G685" i="37" s="1"/>
  <c r="E684" i="37"/>
  <c r="G684" i="37" s="1"/>
  <c r="E683" i="37"/>
  <c r="G683" i="37" s="1"/>
  <c r="E682" i="37"/>
  <c r="G682" i="37" s="1"/>
  <c r="E681" i="37"/>
  <c r="G681" i="37" s="1"/>
  <c r="E680" i="37"/>
  <c r="G680" i="37" s="1"/>
  <c r="E679" i="37"/>
  <c r="G679" i="37" s="1"/>
  <c r="E678" i="37"/>
  <c r="G678" i="37" s="1"/>
  <c r="E677" i="37"/>
  <c r="G677" i="37" s="1"/>
  <c r="E676" i="37"/>
  <c r="G676" i="37" s="1"/>
  <c r="E675" i="37"/>
  <c r="G675" i="37" s="1"/>
  <c r="E674" i="37"/>
  <c r="G674" i="37" s="1"/>
  <c r="E673" i="37"/>
  <c r="G673" i="37" s="1"/>
  <c r="E672" i="37"/>
  <c r="G672" i="37" s="1"/>
  <c r="E671" i="37"/>
  <c r="G671" i="37" s="1"/>
  <c r="E670" i="37"/>
  <c r="G670" i="37" s="1"/>
  <c r="E669" i="37"/>
  <c r="G669" i="37" s="1"/>
  <c r="E668" i="37"/>
  <c r="G668" i="37" s="1"/>
  <c r="E667" i="37"/>
  <c r="G667" i="37" s="1"/>
  <c r="E666" i="37"/>
  <c r="G666" i="37" s="1"/>
  <c r="E665" i="37"/>
  <c r="G665" i="37" s="1"/>
  <c r="E664" i="37"/>
  <c r="G664" i="37" s="1"/>
  <c r="E663" i="37"/>
  <c r="G663" i="37" s="1"/>
  <c r="E662" i="37"/>
  <c r="G662" i="37" s="1"/>
  <c r="E661" i="37"/>
  <c r="G661" i="37" s="1"/>
  <c r="E660" i="37"/>
  <c r="G660" i="37" s="1"/>
  <c r="E659" i="37"/>
  <c r="G659" i="37" s="1"/>
  <c r="E658" i="37"/>
  <c r="G658" i="37" s="1"/>
  <c r="E657" i="37"/>
  <c r="G657" i="37" s="1"/>
  <c r="E656" i="37"/>
  <c r="G656" i="37" s="1"/>
  <c r="E655" i="37"/>
  <c r="G655" i="37" s="1"/>
  <c r="E654" i="37"/>
  <c r="G654" i="37" s="1"/>
  <c r="E653" i="37"/>
  <c r="G653" i="37" s="1"/>
  <c r="E652" i="37"/>
  <c r="G652" i="37" s="1"/>
  <c r="E651" i="37"/>
  <c r="G651" i="37" s="1"/>
  <c r="E650" i="37"/>
  <c r="G650" i="37" s="1"/>
  <c r="E649" i="37"/>
  <c r="G649" i="37" s="1"/>
  <c r="E648" i="37"/>
  <c r="G648" i="37" s="1"/>
  <c r="E647" i="37"/>
  <c r="G647" i="37" s="1"/>
  <c r="E646" i="37"/>
  <c r="G646" i="37" s="1"/>
  <c r="E645" i="37"/>
  <c r="G645" i="37" s="1"/>
  <c r="E644" i="37"/>
  <c r="G644" i="37" s="1"/>
  <c r="E643" i="37"/>
  <c r="G643" i="37" s="1"/>
  <c r="E642" i="37"/>
  <c r="G642" i="37" s="1"/>
  <c r="E641" i="37"/>
  <c r="G641" i="37" s="1"/>
  <c r="E640" i="37"/>
  <c r="G640" i="37" s="1"/>
  <c r="E639" i="37"/>
  <c r="G639" i="37" s="1"/>
  <c r="E638" i="37"/>
  <c r="G638" i="37" s="1"/>
  <c r="E637" i="37"/>
  <c r="G637" i="37" s="1"/>
  <c r="E636" i="37"/>
  <c r="G636" i="37" s="1"/>
  <c r="E635" i="37"/>
  <c r="G635" i="37" s="1"/>
  <c r="E634" i="37"/>
  <c r="G634" i="37" s="1"/>
  <c r="E633" i="37"/>
  <c r="G633" i="37" s="1"/>
  <c r="E632" i="37"/>
  <c r="G632" i="37" s="1"/>
  <c r="E631" i="37"/>
  <c r="G631" i="37" s="1"/>
  <c r="E630" i="37"/>
  <c r="G630" i="37" s="1"/>
  <c r="E629" i="37"/>
  <c r="G629" i="37" s="1"/>
  <c r="E628" i="37"/>
  <c r="G628" i="37" s="1"/>
  <c r="E627" i="37"/>
  <c r="G627" i="37" s="1"/>
  <c r="E626" i="37"/>
  <c r="G626" i="37" s="1"/>
  <c r="E625" i="37"/>
  <c r="G625" i="37" s="1"/>
  <c r="E624" i="37"/>
  <c r="G624" i="37" s="1"/>
  <c r="E623" i="37"/>
  <c r="G623" i="37" s="1"/>
  <c r="E622" i="37"/>
  <c r="G622" i="37" s="1"/>
  <c r="E621" i="37"/>
  <c r="G621" i="37" s="1"/>
  <c r="E620" i="37"/>
  <c r="G620" i="37" s="1"/>
  <c r="E619" i="37"/>
  <c r="G619" i="37" s="1"/>
  <c r="E618" i="37"/>
  <c r="G618" i="37" s="1"/>
  <c r="E617" i="37"/>
  <c r="G617" i="37" s="1"/>
  <c r="E616" i="37"/>
  <c r="G616" i="37" s="1"/>
  <c r="E615" i="37"/>
  <c r="G615" i="37" s="1"/>
  <c r="E614" i="37"/>
  <c r="G614" i="37" s="1"/>
  <c r="E613" i="37"/>
  <c r="G613" i="37" s="1"/>
  <c r="E612" i="37"/>
  <c r="G612" i="37" s="1"/>
  <c r="E611" i="37"/>
  <c r="G611" i="37" s="1"/>
  <c r="E610" i="37"/>
  <c r="G610" i="37" s="1"/>
  <c r="E609" i="37"/>
  <c r="G609" i="37" s="1"/>
  <c r="E608" i="37"/>
  <c r="G608" i="37" s="1"/>
  <c r="E607" i="37"/>
  <c r="G607" i="37" s="1"/>
  <c r="E606" i="37"/>
  <c r="G606" i="37" s="1"/>
  <c r="E605" i="37"/>
  <c r="G605" i="37" s="1"/>
  <c r="E604" i="37"/>
  <c r="G604" i="37" s="1"/>
  <c r="E603" i="37"/>
  <c r="G603" i="37" s="1"/>
  <c r="E602" i="37"/>
  <c r="G602" i="37" s="1"/>
  <c r="E601" i="37"/>
  <c r="G601" i="37" s="1"/>
  <c r="E600" i="37"/>
  <c r="G600" i="37" s="1"/>
  <c r="E599" i="37"/>
  <c r="G599" i="37" s="1"/>
  <c r="E598" i="37"/>
  <c r="G598" i="37" s="1"/>
  <c r="E597" i="37"/>
  <c r="G597" i="37" s="1"/>
  <c r="E596" i="37"/>
  <c r="G596" i="37" s="1"/>
  <c r="E595" i="37"/>
  <c r="G595" i="37" s="1"/>
  <c r="E594" i="37"/>
  <c r="G594" i="37" s="1"/>
  <c r="E593" i="37"/>
  <c r="G593" i="37" s="1"/>
  <c r="E592" i="37"/>
  <c r="G592" i="37" s="1"/>
  <c r="E591" i="37"/>
  <c r="G591" i="37" s="1"/>
  <c r="E590" i="37"/>
  <c r="G590" i="37" s="1"/>
  <c r="E589" i="37"/>
  <c r="G589" i="37" s="1"/>
  <c r="E588" i="37"/>
  <c r="G588" i="37" s="1"/>
  <c r="E587" i="37"/>
  <c r="G587" i="37" s="1"/>
  <c r="E586" i="37"/>
  <c r="G586" i="37" s="1"/>
  <c r="E585" i="37"/>
  <c r="G585" i="37" s="1"/>
  <c r="E584" i="37"/>
  <c r="G584" i="37" s="1"/>
  <c r="E583" i="37"/>
  <c r="G583" i="37" s="1"/>
  <c r="E582" i="37"/>
  <c r="G582" i="37" s="1"/>
  <c r="E581" i="37"/>
  <c r="G581" i="37" s="1"/>
  <c r="E580" i="37"/>
  <c r="G580" i="37" s="1"/>
  <c r="E579" i="37"/>
  <c r="G579" i="37" s="1"/>
  <c r="E578" i="37"/>
  <c r="G578" i="37" s="1"/>
  <c r="E577" i="37"/>
  <c r="G577" i="37" s="1"/>
  <c r="E576" i="37"/>
  <c r="G576" i="37" s="1"/>
  <c r="E575" i="37"/>
  <c r="G575" i="37" s="1"/>
  <c r="E574" i="37"/>
  <c r="G574" i="37" s="1"/>
  <c r="E573" i="37"/>
  <c r="G573" i="37" s="1"/>
  <c r="E572" i="37"/>
  <c r="G572" i="37" s="1"/>
  <c r="E571" i="37"/>
  <c r="G571" i="37" s="1"/>
  <c r="E570" i="37"/>
  <c r="G570" i="37" s="1"/>
  <c r="E569" i="37"/>
  <c r="G569" i="37" s="1"/>
  <c r="E568" i="37"/>
  <c r="G568" i="37" s="1"/>
  <c r="E567" i="37"/>
  <c r="G567" i="37" s="1"/>
  <c r="E566" i="37"/>
  <c r="G566" i="37" s="1"/>
  <c r="E565" i="37"/>
  <c r="G565" i="37" s="1"/>
  <c r="E564" i="37"/>
  <c r="G564" i="37" s="1"/>
  <c r="E563" i="37"/>
  <c r="G563" i="37" s="1"/>
  <c r="E562" i="37"/>
  <c r="G562" i="37" s="1"/>
  <c r="E561" i="37"/>
  <c r="G561" i="37" s="1"/>
  <c r="E560" i="37"/>
  <c r="G560" i="37" s="1"/>
  <c r="E559" i="37"/>
  <c r="G559" i="37" s="1"/>
  <c r="E558" i="37"/>
  <c r="G558" i="37" s="1"/>
  <c r="E557" i="37"/>
  <c r="G557" i="37" s="1"/>
  <c r="E556" i="37"/>
  <c r="G556" i="37" s="1"/>
  <c r="E555" i="37"/>
  <c r="G555" i="37" s="1"/>
  <c r="E554" i="37"/>
  <c r="G554" i="37" s="1"/>
  <c r="E553" i="37"/>
  <c r="G553" i="37" s="1"/>
  <c r="E552" i="37"/>
  <c r="G552" i="37" s="1"/>
  <c r="E551" i="37"/>
  <c r="G551" i="37" s="1"/>
  <c r="E550" i="37"/>
  <c r="G550" i="37" s="1"/>
  <c r="E549" i="37"/>
  <c r="G549" i="37" s="1"/>
  <c r="E548" i="37"/>
  <c r="G548" i="37" s="1"/>
  <c r="E547" i="37"/>
  <c r="G547" i="37" s="1"/>
  <c r="E546" i="37"/>
  <c r="G546" i="37" s="1"/>
  <c r="E545" i="37"/>
  <c r="G545" i="37" s="1"/>
  <c r="E544" i="37"/>
  <c r="G544" i="37" s="1"/>
  <c r="E543" i="37"/>
  <c r="G543" i="37" s="1"/>
  <c r="E542" i="37"/>
  <c r="G542" i="37" s="1"/>
  <c r="E541" i="37"/>
  <c r="G541" i="37" s="1"/>
  <c r="E540" i="37"/>
  <c r="G540" i="37" s="1"/>
  <c r="E539" i="37"/>
  <c r="G539" i="37" s="1"/>
  <c r="E538" i="37"/>
  <c r="G538" i="37" s="1"/>
  <c r="E537" i="37"/>
  <c r="G537" i="37" s="1"/>
  <c r="E536" i="37"/>
  <c r="G536" i="37" s="1"/>
  <c r="E535" i="37"/>
  <c r="G535" i="37" s="1"/>
  <c r="E534" i="37"/>
  <c r="G534" i="37" s="1"/>
  <c r="E533" i="37"/>
  <c r="G533" i="37" s="1"/>
  <c r="E532" i="37"/>
  <c r="G532" i="37" s="1"/>
  <c r="E531" i="37"/>
  <c r="G531" i="37" s="1"/>
  <c r="E530" i="37"/>
  <c r="G530" i="37" s="1"/>
  <c r="E529" i="37"/>
  <c r="G529" i="37" s="1"/>
  <c r="E528" i="37"/>
  <c r="G528" i="37" s="1"/>
  <c r="E527" i="37"/>
  <c r="G527" i="37" s="1"/>
  <c r="E526" i="37"/>
  <c r="G526" i="37" s="1"/>
  <c r="E525" i="37"/>
  <c r="G525" i="37" s="1"/>
  <c r="E524" i="37"/>
  <c r="G524" i="37" s="1"/>
  <c r="E523" i="37"/>
  <c r="G523" i="37" s="1"/>
  <c r="E522" i="37"/>
  <c r="G522" i="37" s="1"/>
  <c r="E521" i="37"/>
  <c r="G521" i="37" s="1"/>
  <c r="E520" i="37"/>
  <c r="G520" i="37" s="1"/>
  <c r="E519" i="37"/>
  <c r="G519" i="37" s="1"/>
  <c r="E518" i="37"/>
  <c r="G518" i="37" s="1"/>
  <c r="E517" i="37"/>
  <c r="G517" i="37" s="1"/>
  <c r="E516" i="37"/>
  <c r="G516" i="37" s="1"/>
  <c r="E515" i="37"/>
  <c r="G515" i="37" s="1"/>
  <c r="E514" i="37"/>
  <c r="G514" i="37" s="1"/>
  <c r="E513" i="37"/>
  <c r="G513" i="37" s="1"/>
  <c r="E512" i="37"/>
  <c r="G512" i="37" s="1"/>
  <c r="E511" i="37"/>
  <c r="G511" i="37" s="1"/>
  <c r="E510" i="37"/>
  <c r="G510" i="37" s="1"/>
  <c r="E509" i="37"/>
  <c r="G509" i="37" s="1"/>
  <c r="E508" i="37"/>
  <c r="G508" i="37" s="1"/>
  <c r="E507" i="37"/>
  <c r="G507" i="37" s="1"/>
  <c r="E506" i="37"/>
  <c r="G506" i="37" s="1"/>
  <c r="E505" i="37"/>
  <c r="G505" i="37" s="1"/>
  <c r="E504" i="37"/>
  <c r="G504" i="37" s="1"/>
  <c r="E503" i="37"/>
  <c r="G503" i="37" s="1"/>
  <c r="E502" i="37"/>
  <c r="G502" i="37" s="1"/>
  <c r="E501" i="37"/>
  <c r="G501" i="37" s="1"/>
  <c r="E500" i="37"/>
  <c r="G500" i="37" s="1"/>
  <c r="E499" i="37"/>
  <c r="G499" i="37" s="1"/>
  <c r="E498" i="37"/>
  <c r="G498" i="37" s="1"/>
  <c r="E497" i="37"/>
  <c r="G497" i="37" s="1"/>
  <c r="E496" i="37"/>
  <c r="G496" i="37" s="1"/>
  <c r="E495" i="37"/>
  <c r="G495" i="37" s="1"/>
  <c r="E494" i="37"/>
  <c r="G494" i="37" s="1"/>
  <c r="E493" i="37"/>
  <c r="G493" i="37" s="1"/>
  <c r="E492" i="37"/>
  <c r="G492" i="37" s="1"/>
  <c r="E491" i="37"/>
  <c r="G491" i="37" s="1"/>
  <c r="E490" i="37"/>
  <c r="G490" i="37" s="1"/>
  <c r="E489" i="37"/>
  <c r="G489" i="37" s="1"/>
  <c r="E488" i="37"/>
  <c r="G488" i="37" s="1"/>
  <c r="E487" i="37"/>
  <c r="G487" i="37" s="1"/>
  <c r="E486" i="37"/>
  <c r="G486" i="37" s="1"/>
  <c r="E485" i="37"/>
  <c r="G485" i="37" s="1"/>
  <c r="E484" i="37"/>
  <c r="G484" i="37" s="1"/>
  <c r="E483" i="37"/>
  <c r="G483" i="37" s="1"/>
  <c r="E482" i="37"/>
  <c r="G482" i="37" s="1"/>
  <c r="E481" i="37"/>
  <c r="G481" i="37" s="1"/>
  <c r="E480" i="37"/>
  <c r="G480" i="37" s="1"/>
  <c r="E479" i="37"/>
  <c r="G479" i="37" s="1"/>
  <c r="E478" i="37"/>
  <c r="G478" i="37" s="1"/>
  <c r="E477" i="37"/>
  <c r="G477" i="37" s="1"/>
  <c r="E476" i="37"/>
  <c r="G476" i="37" s="1"/>
  <c r="E475" i="37"/>
  <c r="G475" i="37" s="1"/>
  <c r="E474" i="37"/>
  <c r="G474" i="37" s="1"/>
  <c r="E473" i="37"/>
  <c r="G473" i="37" s="1"/>
  <c r="E472" i="37"/>
  <c r="G472" i="37" s="1"/>
  <c r="E471" i="37"/>
  <c r="G471" i="37" s="1"/>
  <c r="E470" i="37"/>
  <c r="G470" i="37" s="1"/>
  <c r="E469" i="37"/>
  <c r="G469" i="37" s="1"/>
  <c r="E468" i="37"/>
  <c r="G468" i="37" s="1"/>
  <c r="E467" i="37"/>
  <c r="G467" i="37" s="1"/>
  <c r="E466" i="37"/>
  <c r="G466" i="37" s="1"/>
  <c r="E465" i="37"/>
  <c r="G465" i="37" s="1"/>
  <c r="E464" i="37"/>
  <c r="G464" i="37" s="1"/>
  <c r="E463" i="37"/>
  <c r="G463" i="37" s="1"/>
  <c r="E462" i="37"/>
  <c r="G462" i="37" s="1"/>
  <c r="E461" i="37"/>
  <c r="G461" i="37" s="1"/>
  <c r="E460" i="37"/>
  <c r="G460" i="37" s="1"/>
  <c r="E459" i="37"/>
  <c r="G459" i="37" s="1"/>
  <c r="E458" i="37"/>
  <c r="G458" i="37" s="1"/>
  <c r="E457" i="37"/>
  <c r="G457" i="37" s="1"/>
  <c r="E456" i="37"/>
  <c r="G456" i="37" s="1"/>
  <c r="E455" i="37"/>
  <c r="G455" i="37" s="1"/>
  <c r="E454" i="37"/>
  <c r="G454" i="37" s="1"/>
  <c r="E453" i="37"/>
  <c r="G453" i="37" s="1"/>
  <c r="E452" i="37"/>
  <c r="G452" i="37" s="1"/>
  <c r="E451" i="37"/>
  <c r="G451" i="37" s="1"/>
  <c r="E450" i="37"/>
  <c r="G450" i="37" s="1"/>
  <c r="E449" i="37"/>
  <c r="G449" i="37" s="1"/>
  <c r="E448" i="37"/>
  <c r="G448" i="37" s="1"/>
  <c r="E447" i="37"/>
  <c r="G447" i="37" s="1"/>
  <c r="E446" i="37"/>
  <c r="G446" i="37" s="1"/>
  <c r="E445" i="37"/>
  <c r="G445" i="37" s="1"/>
  <c r="E444" i="37"/>
  <c r="G444" i="37" s="1"/>
  <c r="E443" i="37"/>
  <c r="G443" i="37" s="1"/>
  <c r="E442" i="37"/>
  <c r="G442" i="37" s="1"/>
  <c r="E441" i="37"/>
  <c r="G441" i="37" s="1"/>
  <c r="E440" i="37"/>
  <c r="G440" i="37" s="1"/>
  <c r="E439" i="37"/>
  <c r="G439" i="37" s="1"/>
  <c r="E438" i="37"/>
  <c r="G438" i="37" s="1"/>
  <c r="E437" i="37"/>
  <c r="G437" i="37" s="1"/>
  <c r="E436" i="37"/>
  <c r="G436" i="37" s="1"/>
  <c r="E435" i="37"/>
  <c r="G435" i="37" s="1"/>
  <c r="E434" i="37"/>
  <c r="G434" i="37" s="1"/>
  <c r="E433" i="37"/>
  <c r="G433" i="37" s="1"/>
  <c r="E432" i="37"/>
  <c r="G432" i="37" s="1"/>
  <c r="E431" i="37"/>
  <c r="G431" i="37" s="1"/>
  <c r="E430" i="37"/>
  <c r="G430" i="37" s="1"/>
  <c r="E429" i="37"/>
  <c r="G429" i="37" s="1"/>
  <c r="E428" i="37"/>
  <c r="G428" i="37" s="1"/>
  <c r="E427" i="37"/>
  <c r="G427" i="37" s="1"/>
  <c r="E426" i="37"/>
  <c r="G426" i="37" s="1"/>
  <c r="E425" i="37"/>
  <c r="G425" i="37" s="1"/>
  <c r="E424" i="37"/>
  <c r="G424" i="37" s="1"/>
  <c r="E423" i="37"/>
  <c r="G423" i="37" s="1"/>
  <c r="E422" i="37"/>
  <c r="G422" i="37" s="1"/>
  <c r="E421" i="37"/>
  <c r="G421" i="37" s="1"/>
  <c r="E420" i="37"/>
  <c r="G420" i="37" s="1"/>
  <c r="E419" i="37"/>
  <c r="G419" i="37" s="1"/>
  <c r="E418" i="37"/>
  <c r="G418" i="37" s="1"/>
  <c r="E417" i="37"/>
  <c r="G417" i="37" s="1"/>
  <c r="E416" i="37"/>
  <c r="G416" i="37" s="1"/>
  <c r="E415" i="37"/>
  <c r="G415" i="37" s="1"/>
  <c r="E414" i="37"/>
  <c r="G414" i="37" s="1"/>
  <c r="E413" i="37"/>
  <c r="G413" i="37" s="1"/>
  <c r="E412" i="37"/>
  <c r="G412" i="37" s="1"/>
  <c r="E411" i="37"/>
  <c r="G411" i="37" s="1"/>
  <c r="E410" i="37"/>
  <c r="G410" i="37" s="1"/>
  <c r="E409" i="37"/>
  <c r="G409" i="37" s="1"/>
  <c r="E408" i="37"/>
  <c r="G408" i="37" s="1"/>
  <c r="E407" i="37"/>
  <c r="G407" i="37" s="1"/>
  <c r="E406" i="37"/>
  <c r="G406" i="37" s="1"/>
  <c r="E405" i="37"/>
  <c r="G405" i="37" s="1"/>
  <c r="E404" i="37"/>
  <c r="G404" i="37" s="1"/>
  <c r="E403" i="37"/>
  <c r="G403" i="37" s="1"/>
  <c r="E402" i="37"/>
  <c r="G402" i="37" s="1"/>
  <c r="E401" i="37"/>
  <c r="G401" i="37" s="1"/>
  <c r="E400" i="37"/>
  <c r="G400" i="37" s="1"/>
  <c r="E399" i="37"/>
  <c r="G399" i="37" s="1"/>
  <c r="E398" i="37"/>
  <c r="G398" i="37" s="1"/>
  <c r="E397" i="37"/>
  <c r="G397" i="37" s="1"/>
  <c r="E396" i="37"/>
  <c r="G396" i="37" s="1"/>
  <c r="E395" i="37"/>
  <c r="G395" i="37" s="1"/>
  <c r="E394" i="37"/>
  <c r="G394" i="37" s="1"/>
  <c r="E393" i="37"/>
  <c r="G393" i="37" s="1"/>
  <c r="E392" i="37"/>
  <c r="G392" i="37" s="1"/>
  <c r="E391" i="37"/>
  <c r="G391" i="37" s="1"/>
  <c r="E390" i="37"/>
  <c r="G390" i="37" s="1"/>
  <c r="E389" i="37"/>
  <c r="G389" i="37" s="1"/>
  <c r="E388" i="37"/>
  <c r="G388" i="37" s="1"/>
  <c r="E387" i="37"/>
  <c r="G387" i="37" s="1"/>
  <c r="E386" i="37"/>
  <c r="G386" i="37" s="1"/>
  <c r="E385" i="37"/>
  <c r="G385" i="37" s="1"/>
  <c r="E384" i="37"/>
  <c r="G384" i="37" s="1"/>
  <c r="E383" i="37"/>
  <c r="G383" i="37" s="1"/>
  <c r="E382" i="37"/>
  <c r="G382" i="37" s="1"/>
  <c r="E381" i="37"/>
  <c r="G381" i="37" s="1"/>
  <c r="E380" i="37"/>
  <c r="G380" i="37" s="1"/>
  <c r="E379" i="37"/>
  <c r="G379" i="37" s="1"/>
  <c r="E378" i="37"/>
  <c r="G378" i="37" s="1"/>
  <c r="E377" i="37"/>
  <c r="G377" i="37" s="1"/>
  <c r="E376" i="37"/>
  <c r="G376" i="37" s="1"/>
  <c r="E375" i="37"/>
  <c r="G375" i="37" s="1"/>
  <c r="E374" i="37"/>
  <c r="G374" i="37" s="1"/>
  <c r="E373" i="37"/>
  <c r="G373" i="37" s="1"/>
  <c r="E372" i="37"/>
  <c r="G372" i="37" s="1"/>
  <c r="E371" i="37"/>
  <c r="G371" i="37" s="1"/>
  <c r="E370" i="37"/>
  <c r="G370" i="37" s="1"/>
  <c r="E369" i="37"/>
  <c r="G369" i="37" s="1"/>
  <c r="E368" i="37"/>
  <c r="G368" i="37" s="1"/>
  <c r="E367" i="37"/>
  <c r="G367" i="37" s="1"/>
  <c r="E366" i="37"/>
  <c r="G366" i="37" s="1"/>
  <c r="E365" i="37"/>
  <c r="G365" i="37" s="1"/>
  <c r="E364" i="37"/>
  <c r="G364" i="37" s="1"/>
  <c r="E363" i="37"/>
  <c r="G363" i="37" s="1"/>
  <c r="E362" i="37"/>
  <c r="G362" i="37" s="1"/>
  <c r="E361" i="37"/>
  <c r="G361" i="37" s="1"/>
  <c r="E360" i="37"/>
  <c r="G360" i="37" s="1"/>
  <c r="E359" i="37"/>
  <c r="G359" i="37" s="1"/>
  <c r="E358" i="37"/>
  <c r="G358" i="37" s="1"/>
  <c r="E357" i="37"/>
  <c r="G357" i="37" s="1"/>
  <c r="E356" i="37"/>
  <c r="G356" i="37" s="1"/>
  <c r="E355" i="37"/>
  <c r="G355" i="37" s="1"/>
  <c r="E354" i="37"/>
  <c r="G354" i="37" s="1"/>
  <c r="E353" i="37"/>
  <c r="G353" i="37" s="1"/>
  <c r="E352" i="37"/>
  <c r="G352" i="37" s="1"/>
  <c r="E351" i="37"/>
  <c r="G351" i="37" s="1"/>
  <c r="E350" i="37"/>
  <c r="G350" i="37" s="1"/>
  <c r="E349" i="37"/>
  <c r="G349" i="37" s="1"/>
  <c r="E348" i="37"/>
  <c r="G348" i="37" s="1"/>
  <c r="E347" i="37"/>
  <c r="G347" i="37" s="1"/>
  <c r="E346" i="37"/>
  <c r="G346" i="37" s="1"/>
  <c r="E345" i="37"/>
  <c r="G345" i="37" s="1"/>
  <c r="E344" i="37"/>
  <c r="G344" i="37" s="1"/>
  <c r="E343" i="37"/>
  <c r="G343" i="37" s="1"/>
  <c r="E342" i="37"/>
  <c r="G342" i="37" s="1"/>
  <c r="E341" i="37"/>
  <c r="G341" i="37" s="1"/>
  <c r="E340" i="37"/>
  <c r="G340" i="37" s="1"/>
  <c r="E339" i="37"/>
  <c r="G339" i="37" s="1"/>
  <c r="E338" i="37"/>
  <c r="G338" i="37" s="1"/>
  <c r="E337" i="37"/>
  <c r="G337" i="37" s="1"/>
  <c r="E336" i="37"/>
  <c r="G336" i="37" s="1"/>
  <c r="E335" i="37"/>
  <c r="G335" i="37" s="1"/>
  <c r="E334" i="37"/>
  <c r="G334" i="37" s="1"/>
  <c r="E333" i="37"/>
  <c r="G333" i="37" s="1"/>
  <c r="E332" i="37"/>
  <c r="G332" i="37" s="1"/>
  <c r="E331" i="37"/>
  <c r="G331" i="37" s="1"/>
  <c r="E330" i="37"/>
  <c r="G330" i="37" s="1"/>
  <c r="E329" i="37"/>
  <c r="G329" i="37" s="1"/>
  <c r="E328" i="37"/>
  <c r="G328" i="37" s="1"/>
  <c r="E327" i="37"/>
  <c r="G327" i="37" s="1"/>
  <c r="E326" i="37"/>
  <c r="G326" i="37" s="1"/>
  <c r="E325" i="37"/>
  <c r="G325" i="37" s="1"/>
  <c r="E324" i="37"/>
  <c r="G324" i="37" s="1"/>
  <c r="E323" i="37"/>
  <c r="G323" i="37" s="1"/>
  <c r="E322" i="37"/>
  <c r="G322" i="37" s="1"/>
  <c r="E321" i="37"/>
  <c r="G321" i="37" s="1"/>
  <c r="E320" i="37"/>
  <c r="G320" i="37" s="1"/>
  <c r="E319" i="37"/>
  <c r="G319" i="37" s="1"/>
  <c r="E318" i="37"/>
  <c r="G318" i="37" s="1"/>
  <c r="E317" i="37"/>
  <c r="G317" i="37" s="1"/>
  <c r="E316" i="37"/>
  <c r="G316" i="37" s="1"/>
  <c r="E315" i="37"/>
  <c r="G315" i="37" s="1"/>
  <c r="E314" i="37"/>
  <c r="G314" i="37" s="1"/>
  <c r="E313" i="37"/>
  <c r="G313" i="37" s="1"/>
  <c r="E312" i="37"/>
  <c r="G312" i="37" s="1"/>
  <c r="E311" i="37"/>
  <c r="G311" i="37" s="1"/>
  <c r="E310" i="37"/>
  <c r="G310" i="37" s="1"/>
  <c r="E309" i="37"/>
  <c r="G309" i="37" s="1"/>
  <c r="E308" i="37"/>
  <c r="G308" i="37" s="1"/>
  <c r="E307" i="37"/>
  <c r="G307" i="37" s="1"/>
  <c r="E306" i="37"/>
  <c r="G306" i="37" s="1"/>
  <c r="E305" i="37"/>
  <c r="G305" i="37" s="1"/>
  <c r="E304" i="37"/>
  <c r="G304" i="37" s="1"/>
  <c r="E303" i="37"/>
  <c r="G303" i="37" s="1"/>
  <c r="E302" i="37"/>
  <c r="G302" i="37" s="1"/>
  <c r="E301" i="37"/>
  <c r="G301" i="37" s="1"/>
  <c r="E300" i="37"/>
  <c r="G300" i="37" s="1"/>
  <c r="E299" i="37"/>
  <c r="G299" i="37" s="1"/>
  <c r="E298" i="37"/>
  <c r="G298" i="37" s="1"/>
  <c r="E297" i="37"/>
  <c r="G297" i="37" s="1"/>
  <c r="E296" i="37"/>
  <c r="G296" i="37" s="1"/>
  <c r="E295" i="37"/>
  <c r="G295" i="37" s="1"/>
  <c r="E294" i="37"/>
  <c r="G294" i="37" s="1"/>
  <c r="E293" i="37"/>
  <c r="G293" i="37" s="1"/>
  <c r="E292" i="37"/>
  <c r="G292" i="37" s="1"/>
  <c r="E291" i="37"/>
  <c r="G291" i="37" s="1"/>
  <c r="E290" i="37"/>
  <c r="G290" i="37" s="1"/>
  <c r="E289" i="37"/>
  <c r="G289" i="37" s="1"/>
  <c r="E288" i="37"/>
  <c r="G288" i="37" s="1"/>
  <c r="E287" i="37"/>
  <c r="G287" i="37" s="1"/>
  <c r="E286" i="37"/>
  <c r="G286" i="37" s="1"/>
  <c r="E285" i="37"/>
  <c r="G285" i="37" s="1"/>
  <c r="E284" i="37"/>
  <c r="G284" i="37" s="1"/>
  <c r="E283" i="37"/>
  <c r="G283" i="37" s="1"/>
  <c r="E282" i="37"/>
  <c r="G282" i="37" s="1"/>
  <c r="E281" i="37"/>
  <c r="G281" i="37" s="1"/>
  <c r="E280" i="37"/>
  <c r="G280" i="37" s="1"/>
  <c r="E279" i="37"/>
  <c r="G279" i="37" s="1"/>
  <c r="E278" i="37"/>
  <c r="G278" i="37" s="1"/>
  <c r="E277" i="37"/>
  <c r="G277" i="37" s="1"/>
  <c r="E276" i="37"/>
  <c r="G276" i="37" s="1"/>
  <c r="E275" i="37"/>
  <c r="G275" i="37" s="1"/>
  <c r="E274" i="37"/>
  <c r="G274" i="37" s="1"/>
  <c r="E273" i="37"/>
  <c r="G273" i="37" s="1"/>
  <c r="E272" i="37"/>
  <c r="G272" i="37" s="1"/>
  <c r="E271" i="37"/>
  <c r="G271" i="37" s="1"/>
  <c r="E270" i="37"/>
  <c r="G270" i="37" s="1"/>
  <c r="E269" i="37"/>
  <c r="G269" i="37" s="1"/>
  <c r="E268" i="37"/>
  <c r="G268" i="37" s="1"/>
  <c r="E267" i="37"/>
  <c r="G267" i="37" s="1"/>
  <c r="E266" i="37"/>
  <c r="G266" i="37" s="1"/>
  <c r="E265" i="37"/>
  <c r="G265" i="37" s="1"/>
  <c r="E264" i="37"/>
  <c r="G264" i="37" s="1"/>
  <c r="E263" i="37"/>
  <c r="G263" i="37" s="1"/>
  <c r="E262" i="37"/>
  <c r="G262" i="37" s="1"/>
  <c r="E261" i="37"/>
  <c r="G261" i="37" s="1"/>
  <c r="E260" i="37"/>
  <c r="G260" i="37" s="1"/>
  <c r="E259" i="37"/>
  <c r="G259" i="37" s="1"/>
  <c r="E258" i="37"/>
  <c r="G258" i="37" s="1"/>
  <c r="E257" i="37"/>
  <c r="G257" i="37" s="1"/>
  <c r="E256" i="37"/>
  <c r="G256" i="37" s="1"/>
  <c r="E255" i="37"/>
  <c r="G255" i="37" s="1"/>
  <c r="E254" i="37"/>
  <c r="G254" i="37" s="1"/>
  <c r="E253" i="37"/>
  <c r="G253" i="37" s="1"/>
  <c r="E252" i="37"/>
  <c r="G252" i="37" s="1"/>
  <c r="E251" i="37"/>
  <c r="G251" i="37" s="1"/>
  <c r="E250" i="37"/>
  <c r="G250" i="37" s="1"/>
  <c r="E249" i="37"/>
  <c r="G249" i="37" s="1"/>
  <c r="E248" i="37"/>
  <c r="G248" i="37" s="1"/>
  <c r="E247" i="37"/>
  <c r="G247" i="37" s="1"/>
  <c r="E246" i="37"/>
  <c r="G246" i="37" s="1"/>
  <c r="E245" i="37"/>
  <c r="G245" i="37" s="1"/>
  <c r="E244" i="37"/>
  <c r="G244" i="37" s="1"/>
  <c r="E243" i="37"/>
  <c r="G243" i="37" s="1"/>
  <c r="E242" i="37"/>
  <c r="G242" i="37" s="1"/>
  <c r="E241" i="37"/>
  <c r="G241" i="37" s="1"/>
  <c r="E240" i="37"/>
  <c r="G240" i="37" s="1"/>
  <c r="E239" i="37"/>
  <c r="G239" i="37" s="1"/>
  <c r="E238" i="37"/>
  <c r="G238" i="37" s="1"/>
  <c r="E237" i="37"/>
  <c r="G237" i="37" s="1"/>
  <c r="E236" i="37"/>
  <c r="G236" i="37" s="1"/>
  <c r="E235" i="37"/>
  <c r="G235" i="37" s="1"/>
  <c r="E234" i="37"/>
  <c r="G234" i="37" s="1"/>
  <c r="E233" i="37"/>
  <c r="G233" i="37" s="1"/>
  <c r="E232" i="37"/>
  <c r="G232" i="37" s="1"/>
  <c r="E231" i="37"/>
  <c r="G231" i="37" s="1"/>
  <c r="E230" i="37"/>
  <c r="G230" i="37" s="1"/>
  <c r="E229" i="37"/>
  <c r="G229" i="37" s="1"/>
  <c r="E228" i="37"/>
  <c r="G228" i="37" s="1"/>
  <c r="E227" i="37"/>
  <c r="G227" i="37" s="1"/>
  <c r="E226" i="37"/>
  <c r="G226" i="37" s="1"/>
  <c r="E225" i="37"/>
  <c r="G225" i="37" s="1"/>
  <c r="E224" i="37"/>
  <c r="G224" i="37" s="1"/>
  <c r="E223" i="37"/>
  <c r="G223" i="37" s="1"/>
  <c r="E222" i="37"/>
  <c r="G222" i="37" s="1"/>
  <c r="E221" i="37"/>
  <c r="G221" i="37" s="1"/>
  <c r="E220" i="37"/>
  <c r="G220" i="37" s="1"/>
  <c r="E219" i="37"/>
  <c r="G219" i="37" s="1"/>
  <c r="E218" i="37"/>
  <c r="G218" i="37" s="1"/>
  <c r="E217" i="37"/>
  <c r="G217" i="37" s="1"/>
  <c r="E216" i="37"/>
  <c r="G216" i="37" s="1"/>
  <c r="E215" i="37"/>
  <c r="G215" i="37" s="1"/>
  <c r="E214" i="37"/>
  <c r="G214" i="37" s="1"/>
  <c r="E213" i="37"/>
  <c r="G213" i="37" s="1"/>
  <c r="E212" i="37"/>
  <c r="G212" i="37" s="1"/>
  <c r="E211" i="37"/>
  <c r="G211" i="37" s="1"/>
  <c r="E210" i="37"/>
  <c r="G210" i="37" s="1"/>
  <c r="E209" i="37"/>
  <c r="G209" i="37" s="1"/>
  <c r="E208" i="37"/>
  <c r="G208" i="37" s="1"/>
  <c r="E207" i="37"/>
  <c r="G207" i="37" s="1"/>
  <c r="E206" i="37"/>
  <c r="G206" i="37" s="1"/>
  <c r="E205" i="37"/>
  <c r="G205" i="37" s="1"/>
  <c r="E204" i="37"/>
  <c r="G204" i="37" s="1"/>
  <c r="E203" i="37"/>
  <c r="G203" i="37" s="1"/>
  <c r="E202" i="37"/>
  <c r="G202" i="37" s="1"/>
  <c r="E201" i="37"/>
  <c r="G201" i="37" s="1"/>
  <c r="E200" i="37"/>
  <c r="G200" i="37" s="1"/>
  <c r="E199" i="37"/>
  <c r="G199" i="37" s="1"/>
  <c r="E198" i="37"/>
  <c r="G198" i="37" s="1"/>
  <c r="E197" i="37"/>
  <c r="G197" i="37" s="1"/>
  <c r="E196" i="37"/>
  <c r="G196" i="37" s="1"/>
  <c r="E195" i="37"/>
  <c r="G195" i="37" s="1"/>
  <c r="E194" i="37"/>
  <c r="G194" i="37" s="1"/>
  <c r="E193" i="37"/>
  <c r="G193" i="37" s="1"/>
  <c r="E192" i="37"/>
  <c r="G192" i="37" s="1"/>
  <c r="E191" i="37"/>
  <c r="G191" i="37" s="1"/>
  <c r="E190" i="37"/>
  <c r="G190" i="37" s="1"/>
  <c r="E189" i="37"/>
  <c r="G189" i="37" s="1"/>
  <c r="E188" i="37"/>
  <c r="G188" i="37" s="1"/>
  <c r="E187" i="37"/>
  <c r="G187" i="37" s="1"/>
  <c r="E186" i="37"/>
  <c r="G186" i="37" s="1"/>
  <c r="E185" i="37"/>
  <c r="G185" i="37" s="1"/>
  <c r="E184" i="37"/>
  <c r="G184" i="37" s="1"/>
  <c r="E183" i="37"/>
  <c r="G183" i="37" s="1"/>
  <c r="E182" i="37"/>
  <c r="G182" i="37" s="1"/>
  <c r="E181" i="37"/>
  <c r="G181" i="37" s="1"/>
  <c r="E180" i="37"/>
  <c r="G180" i="37" s="1"/>
  <c r="E179" i="37"/>
  <c r="G179" i="37" s="1"/>
  <c r="E178" i="37"/>
  <c r="G178" i="37" s="1"/>
  <c r="E177" i="37"/>
  <c r="G177" i="37" s="1"/>
  <c r="E176" i="37"/>
  <c r="G176" i="37" s="1"/>
  <c r="E175" i="37"/>
  <c r="G175" i="37" s="1"/>
  <c r="E174" i="37"/>
  <c r="G174" i="37" s="1"/>
  <c r="E173" i="37"/>
  <c r="G173" i="37" s="1"/>
  <c r="E172" i="37"/>
  <c r="G172" i="37" s="1"/>
  <c r="E171" i="37"/>
  <c r="G171" i="37" s="1"/>
  <c r="E170" i="37"/>
  <c r="G170" i="37" s="1"/>
  <c r="E169" i="37"/>
  <c r="G169" i="37" s="1"/>
  <c r="E168" i="37"/>
  <c r="G168" i="37" s="1"/>
  <c r="E167" i="37"/>
  <c r="G167" i="37" s="1"/>
  <c r="E166" i="37"/>
  <c r="G166" i="37" s="1"/>
  <c r="E165" i="37"/>
  <c r="G165" i="37" s="1"/>
  <c r="E164" i="37"/>
  <c r="G164" i="37" s="1"/>
  <c r="E163" i="37"/>
  <c r="G163" i="37" s="1"/>
  <c r="E162" i="37"/>
  <c r="G162" i="37" s="1"/>
  <c r="E161" i="37"/>
  <c r="G161" i="37" s="1"/>
  <c r="E160" i="37"/>
  <c r="G160" i="37" s="1"/>
  <c r="E159" i="37"/>
  <c r="G159" i="37" s="1"/>
  <c r="E158" i="37"/>
  <c r="G158" i="37" s="1"/>
  <c r="E157" i="37"/>
  <c r="G157" i="37" s="1"/>
  <c r="E156" i="37"/>
  <c r="G156" i="37" s="1"/>
  <c r="E155" i="37"/>
  <c r="G155" i="37" s="1"/>
  <c r="E154" i="37"/>
  <c r="G154" i="37" s="1"/>
  <c r="E153" i="37"/>
  <c r="G153" i="37" s="1"/>
  <c r="E152" i="37"/>
  <c r="G152" i="37" s="1"/>
  <c r="E151" i="37"/>
  <c r="G151" i="37" s="1"/>
  <c r="E150" i="37"/>
  <c r="G150" i="37" s="1"/>
  <c r="E149" i="37"/>
  <c r="G149" i="37" s="1"/>
  <c r="E148" i="37"/>
  <c r="G148" i="37" s="1"/>
  <c r="E147" i="37"/>
  <c r="G147" i="37" s="1"/>
  <c r="E146" i="37"/>
  <c r="G146" i="37" s="1"/>
  <c r="E145" i="37"/>
  <c r="G145" i="37" s="1"/>
  <c r="E144" i="37"/>
  <c r="G144" i="37" s="1"/>
  <c r="E143" i="37"/>
  <c r="G143" i="37" s="1"/>
  <c r="E142" i="37"/>
  <c r="G142" i="37" s="1"/>
  <c r="E141" i="37"/>
  <c r="G141" i="37" s="1"/>
  <c r="E140" i="37"/>
  <c r="G140" i="37" s="1"/>
  <c r="E139" i="37"/>
  <c r="G139" i="37" s="1"/>
  <c r="E138" i="37"/>
  <c r="G138" i="37" s="1"/>
  <c r="E137" i="37"/>
  <c r="G137" i="37" s="1"/>
  <c r="E136" i="37"/>
  <c r="G136" i="37" s="1"/>
  <c r="E135" i="37"/>
  <c r="G135" i="37" s="1"/>
  <c r="E134" i="37"/>
  <c r="G134" i="37" s="1"/>
  <c r="E133" i="37"/>
  <c r="G133" i="37" s="1"/>
  <c r="E132" i="37"/>
  <c r="G132" i="37" s="1"/>
  <c r="E131" i="37"/>
  <c r="G131" i="37" s="1"/>
  <c r="E130" i="37"/>
  <c r="G130" i="37" s="1"/>
  <c r="E129" i="37"/>
  <c r="G129" i="37" s="1"/>
  <c r="E128" i="37"/>
  <c r="G128" i="37" s="1"/>
  <c r="E127" i="37"/>
  <c r="G127" i="37" s="1"/>
  <c r="E126" i="37"/>
  <c r="G126" i="37" s="1"/>
  <c r="E125" i="37"/>
  <c r="G125" i="37" s="1"/>
  <c r="E124" i="37"/>
  <c r="G124" i="37" s="1"/>
  <c r="E123" i="37"/>
  <c r="G123" i="37" s="1"/>
  <c r="E122" i="37"/>
  <c r="G122" i="37" s="1"/>
  <c r="E121" i="37"/>
  <c r="G121" i="37" s="1"/>
  <c r="E120" i="37"/>
  <c r="G120" i="37" s="1"/>
  <c r="E119" i="37"/>
  <c r="G119" i="37" s="1"/>
  <c r="E118" i="37"/>
  <c r="G118" i="37" s="1"/>
  <c r="E117" i="37"/>
  <c r="G117" i="37" s="1"/>
  <c r="E116" i="37"/>
  <c r="G116" i="37" s="1"/>
  <c r="E115" i="37"/>
  <c r="G115" i="37" s="1"/>
  <c r="E114" i="37"/>
  <c r="G114" i="37" s="1"/>
  <c r="E113" i="37"/>
  <c r="G113" i="37" s="1"/>
  <c r="E112" i="37"/>
  <c r="G112" i="37" s="1"/>
  <c r="E111" i="37"/>
  <c r="G111" i="37" s="1"/>
  <c r="E110" i="37"/>
  <c r="G110" i="37" s="1"/>
  <c r="E109" i="37"/>
  <c r="G109" i="37" s="1"/>
  <c r="E108" i="37"/>
  <c r="G108" i="37" s="1"/>
  <c r="E107" i="37"/>
  <c r="G107" i="37" s="1"/>
  <c r="E106" i="37"/>
  <c r="G106" i="37" s="1"/>
  <c r="E105" i="37"/>
  <c r="G105" i="37" s="1"/>
  <c r="E104" i="37"/>
  <c r="G104" i="37" s="1"/>
  <c r="E103" i="37"/>
  <c r="G103" i="37" s="1"/>
  <c r="E102" i="37"/>
  <c r="G102" i="37" s="1"/>
  <c r="E101" i="37"/>
  <c r="G101" i="37" s="1"/>
  <c r="E100" i="37"/>
  <c r="G100" i="37" s="1"/>
  <c r="E99" i="37"/>
  <c r="G99" i="37" s="1"/>
  <c r="E98" i="37"/>
  <c r="G98" i="37" s="1"/>
  <c r="E97" i="37"/>
  <c r="G97" i="37" s="1"/>
  <c r="E96" i="37"/>
  <c r="G96" i="37" s="1"/>
  <c r="E95" i="37"/>
  <c r="G95" i="37" s="1"/>
  <c r="E94" i="37"/>
  <c r="G94" i="37" s="1"/>
  <c r="E93" i="37"/>
  <c r="G93" i="37" s="1"/>
  <c r="E92" i="37"/>
  <c r="G92" i="37" s="1"/>
  <c r="E91" i="37"/>
  <c r="G91" i="37" s="1"/>
  <c r="E90" i="37"/>
  <c r="G90" i="37" s="1"/>
  <c r="E89" i="37"/>
  <c r="G89" i="37" s="1"/>
  <c r="E88" i="37"/>
  <c r="G88" i="37" s="1"/>
  <c r="E87" i="37"/>
  <c r="G87" i="37" s="1"/>
  <c r="E86" i="37"/>
  <c r="G86" i="37" s="1"/>
  <c r="E85" i="37"/>
  <c r="G85" i="37" s="1"/>
  <c r="E84" i="37"/>
  <c r="G84" i="37" s="1"/>
  <c r="E83" i="37"/>
  <c r="G83" i="37" s="1"/>
  <c r="E82" i="37"/>
  <c r="G82" i="37" s="1"/>
  <c r="E81" i="37"/>
  <c r="G81" i="37" s="1"/>
  <c r="E80" i="37"/>
  <c r="G80" i="37" s="1"/>
  <c r="E79" i="37"/>
  <c r="G79" i="37" s="1"/>
  <c r="E78" i="37"/>
  <c r="G78" i="37" s="1"/>
  <c r="E77" i="37"/>
  <c r="G77" i="37" s="1"/>
  <c r="E76" i="37"/>
  <c r="G76" i="37" s="1"/>
  <c r="E75" i="37"/>
  <c r="G75" i="37" s="1"/>
  <c r="E74" i="37"/>
  <c r="G74" i="37" s="1"/>
  <c r="E73" i="37"/>
  <c r="G73" i="37" s="1"/>
  <c r="E72" i="37"/>
  <c r="G72" i="37" s="1"/>
  <c r="E71" i="37"/>
  <c r="G71" i="37" s="1"/>
  <c r="E70" i="37"/>
  <c r="G70" i="37" s="1"/>
  <c r="E69" i="37"/>
  <c r="G69" i="37" s="1"/>
  <c r="E68" i="37"/>
  <c r="G68" i="37" s="1"/>
  <c r="E67" i="37"/>
  <c r="G67" i="37" s="1"/>
  <c r="E66" i="37"/>
  <c r="G66" i="37" s="1"/>
  <c r="E65" i="37"/>
  <c r="G65" i="37" s="1"/>
  <c r="E64" i="37"/>
  <c r="G64" i="37" s="1"/>
  <c r="E63" i="37"/>
  <c r="G63" i="37" s="1"/>
  <c r="E62" i="37"/>
  <c r="G62" i="37" s="1"/>
  <c r="E61" i="37"/>
  <c r="G61" i="37" s="1"/>
  <c r="E60" i="37"/>
  <c r="G60" i="37" s="1"/>
  <c r="E59" i="37"/>
  <c r="G59" i="37" s="1"/>
  <c r="E58" i="37"/>
  <c r="G58" i="37" s="1"/>
  <c r="E57" i="37"/>
  <c r="G57" i="37" s="1"/>
  <c r="E56" i="37"/>
  <c r="G56" i="37" s="1"/>
  <c r="E55" i="37"/>
  <c r="G55" i="37" s="1"/>
  <c r="E54" i="37"/>
  <c r="G54" i="37" s="1"/>
  <c r="E53" i="37"/>
  <c r="G53" i="37" s="1"/>
  <c r="E52" i="37"/>
  <c r="G52" i="37" s="1"/>
  <c r="E51" i="37"/>
  <c r="G51" i="37" s="1"/>
  <c r="E50" i="37"/>
  <c r="G50" i="37" s="1"/>
  <c r="E49" i="37"/>
  <c r="G49" i="37" s="1"/>
  <c r="E48" i="37"/>
  <c r="G48" i="37" s="1"/>
  <c r="E47" i="37"/>
  <c r="G47" i="37" s="1"/>
  <c r="E46" i="37"/>
  <c r="G46" i="37" s="1"/>
  <c r="E45" i="37"/>
  <c r="G45" i="37" s="1"/>
  <c r="E44" i="37"/>
  <c r="G44" i="37" s="1"/>
  <c r="E43" i="37"/>
  <c r="G43" i="37" s="1"/>
  <c r="E42" i="37"/>
  <c r="G42" i="37" s="1"/>
  <c r="E41" i="37"/>
  <c r="G41" i="37" s="1"/>
  <c r="E40" i="37"/>
  <c r="G40" i="37" s="1"/>
  <c r="E39" i="37"/>
  <c r="G39" i="37" s="1"/>
  <c r="E38" i="37"/>
  <c r="G38" i="37" s="1"/>
  <c r="E37" i="37"/>
  <c r="G37" i="37" s="1"/>
  <c r="E36" i="37"/>
  <c r="G36" i="37" s="1"/>
  <c r="E35" i="37"/>
  <c r="G35" i="37" s="1"/>
  <c r="E34" i="37"/>
  <c r="G34" i="37" s="1"/>
  <c r="E33" i="37"/>
  <c r="G33" i="37" s="1"/>
  <c r="E32" i="37"/>
  <c r="G32" i="37" s="1"/>
  <c r="E31" i="37"/>
  <c r="G31" i="37" s="1"/>
  <c r="E30" i="37"/>
  <c r="G30" i="37" s="1"/>
  <c r="E29" i="37"/>
  <c r="G29" i="37" s="1"/>
  <c r="E28" i="37"/>
  <c r="G28" i="37" s="1"/>
  <c r="E27" i="37"/>
  <c r="G27" i="37" s="1"/>
  <c r="E26" i="37"/>
  <c r="G26" i="37" s="1"/>
  <c r="E25" i="37"/>
  <c r="G25" i="37" s="1"/>
  <c r="E24" i="37"/>
  <c r="G24" i="37" s="1"/>
  <c r="E23" i="37"/>
  <c r="G23" i="37" s="1"/>
  <c r="E22" i="37"/>
  <c r="G22" i="37" s="1"/>
  <c r="E21" i="37"/>
  <c r="G21" i="37" s="1"/>
  <c r="E20" i="37"/>
  <c r="G20" i="37" s="1"/>
  <c r="E19" i="37"/>
  <c r="G19" i="37" s="1"/>
  <c r="E18" i="37"/>
  <c r="G18" i="37" s="1"/>
  <c r="E17" i="37"/>
  <c r="G17" i="37" s="1"/>
  <c r="E16" i="37"/>
  <c r="G16" i="37" s="1"/>
  <c r="E15" i="37"/>
  <c r="G15" i="37" s="1"/>
  <c r="E14" i="37"/>
  <c r="G14" i="37" s="1"/>
  <c r="A14" i="37"/>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585" i="37" s="1"/>
  <c r="A586" i="37" s="1"/>
  <c r="A587" i="37" s="1"/>
  <c r="A588" i="37" s="1"/>
  <c r="A589" i="37" s="1"/>
  <c r="A590" i="37" s="1"/>
  <c r="A591" i="37" s="1"/>
  <c r="A592" i="37" s="1"/>
  <c r="A593" i="37" s="1"/>
  <c r="A594" i="37" s="1"/>
  <c r="A595" i="37" s="1"/>
  <c r="A596" i="37" s="1"/>
  <c r="A597" i="37" s="1"/>
  <c r="A598" i="37" s="1"/>
  <c r="A599" i="37" s="1"/>
  <c r="A600" i="37" s="1"/>
  <c r="A601" i="37" s="1"/>
  <c r="A602" i="37" s="1"/>
  <c r="A603" i="37" s="1"/>
  <c r="A604" i="37" s="1"/>
  <c r="A605" i="37" s="1"/>
  <c r="A606" i="37" s="1"/>
  <c r="A607" i="37" s="1"/>
  <c r="A608" i="37" s="1"/>
  <c r="A609" i="37" s="1"/>
  <c r="A610" i="37" s="1"/>
  <c r="A611" i="37" s="1"/>
  <c r="A612" i="37" s="1"/>
  <c r="A613" i="37" s="1"/>
  <c r="A614" i="37" s="1"/>
  <c r="A615" i="37" s="1"/>
  <c r="A616" i="37" s="1"/>
  <c r="A617" i="37" s="1"/>
  <c r="A618" i="37" s="1"/>
  <c r="A619" i="37" s="1"/>
  <c r="A620" i="37" s="1"/>
  <c r="A621" i="37" s="1"/>
  <c r="A622" i="37" s="1"/>
  <c r="A623" i="37" s="1"/>
  <c r="A624" i="37" s="1"/>
  <c r="A625" i="37" s="1"/>
  <c r="A626" i="37" s="1"/>
  <c r="A627" i="37" s="1"/>
  <c r="A628" i="37" s="1"/>
  <c r="A629" i="37" s="1"/>
  <c r="A630" i="37" s="1"/>
  <c r="A631" i="37" s="1"/>
  <c r="A632" i="37" s="1"/>
  <c r="A633" i="37" s="1"/>
  <c r="A634" i="37" s="1"/>
  <c r="A635" i="37" s="1"/>
  <c r="A636" i="37" s="1"/>
  <c r="A637" i="37" s="1"/>
  <c r="A638" i="37" s="1"/>
  <c r="A639" i="37" s="1"/>
  <c r="A640" i="37" s="1"/>
  <c r="A641" i="37" s="1"/>
  <c r="A642" i="37" s="1"/>
  <c r="A643" i="37" s="1"/>
  <c r="A644" i="37" s="1"/>
  <c r="A645" i="37" s="1"/>
  <c r="A646" i="37" s="1"/>
  <c r="A647" i="37" s="1"/>
  <c r="A648" i="37" s="1"/>
  <c r="A649" i="37" s="1"/>
  <c r="A650" i="37" s="1"/>
  <c r="A651" i="37" s="1"/>
  <c r="A652" i="37" s="1"/>
  <c r="A653" i="37" s="1"/>
  <c r="A654" i="37" s="1"/>
  <c r="A655" i="37" s="1"/>
  <c r="A656" i="37" s="1"/>
  <c r="A657" i="37" s="1"/>
  <c r="A658" i="37" s="1"/>
  <c r="A659" i="37" s="1"/>
  <c r="A660" i="37" s="1"/>
  <c r="A661" i="37" s="1"/>
  <c r="A662" i="37" s="1"/>
  <c r="A663" i="37" s="1"/>
  <c r="A664" i="37" s="1"/>
  <c r="A665" i="37" s="1"/>
  <c r="A666" i="37" s="1"/>
  <c r="A667" i="37" s="1"/>
  <c r="A668" i="37" s="1"/>
  <c r="A669" i="37" s="1"/>
  <c r="A670" i="37" s="1"/>
  <c r="A671" i="37" s="1"/>
  <c r="A672" i="37" s="1"/>
  <c r="A673" i="37" s="1"/>
  <c r="A674" i="37" s="1"/>
  <c r="A675" i="37" s="1"/>
  <c r="A676" i="37" s="1"/>
  <c r="A677" i="37" s="1"/>
  <c r="A678" i="37" s="1"/>
  <c r="A679" i="37" s="1"/>
  <c r="A680" i="37" s="1"/>
  <c r="A681" i="37" s="1"/>
  <c r="A682" i="37" s="1"/>
  <c r="A683" i="37" s="1"/>
  <c r="A684" i="37" s="1"/>
  <c r="A685" i="37" s="1"/>
  <c r="A686" i="37" s="1"/>
  <c r="A687" i="37" s="1"/>
  <c r="A688" i="37" s="1"/>
  <c r="A689" i="37" s="1"/>
  <c r="A690" i="37" s="1"/>
  <c r="A691" i="37" s="1"/>
  <c r="A692" i="37" s="1"/>
  <c r="A693" i="37" s="1"/>
  <c r="A694" i="37" s="1"/>
  <c r="A695" i="37" s="1"/>
  <c r="A696" i="37" s="1"/>
  <c r="A697" i="37" s="1"/>
  <c r="A698" i="37" s="1"/>
  <c r="A699" i="37" s="1"/>
  <c r="A700" i="37" s="1"/>
  <c r="A701" i="37" s="1"/>
  <c r="A702" i="37" s="1"/>
  <c r="A703" i="37" s="1"/>
  <c r="A704" i="37" s="1"/>
  <c r="A705" i="37" s="1"/>
  <c r="A706" i="37" s="1"/>
  <c r="A707" i="37" s="1"/>
  <c r="A708" i="37" s="1"/>
  <c r="A709" i="37" s="1"/>
  <c r="A710" i="37" s="1"/>
  <c r="A711" i="37" s="1"/>
  <c r="A712" i="37" s="1"/>
  <c r="A713" i="37" s="1"/>
  <c r="A714" i="37" s="1"/>
  <c r="A715" i="37" s="1"/>
  <c r="A716" i="37" s="1"/>
  <c r="A717" i="37" s="1"/>
  <c r="A718" i="37" s="1"/>
  <c r="A719" i="37" s="1"/>
  <c r="A720" i="37" s="1"/>
  <c r="A721" i="37" s="1"/>
  <c r="A722" i="37" s="1"/>
  <c r="A723" i="37" s="1"/>
  <c r="A724" i="37" s="1"/>
  <c r="A725" i="37" s="1"/>
  <c r="A726" i="37" s="1"/>
  <c r="A727" i="37" s="1"/>
  <c r="A728" i="37" s="1"/>
  <c r="A729" i="37" s="1"/>
  <c r="A730" i="37" s="1"/>
  <c r="A731" i="37" s="1"/>
  <c r="A732" i="37" s="1"/>
  <c r="A733" i="37" s="1"/>
  <c r="A734" i="37" s="1"/>
  <c r="A735" i="37" s="1"/>
  <c r="A736" i="37" s="1"/>
  <c r="A737" i="37" s="1"/>
  <c r="A738" i="37" s="1"/>
  <c r="A739" i="37" s="1"/>
  <c r="A740" i="37" s="1"/>
  <c r="A741" i="37" s="1"/>
  <c r="A742" i="37" s="1"/>
  <c r="A743" i="37" s="1"/>
  <c r="A744" i="37" s="1"/>
  <c r="A745" i="37" s="1"/>
  <c r="A746" i="37" s="1"/>
  <c r="A747" i="37" s="1"/>
  <c r="A748" i="37" s="1"/>
  <c r="A749" i="37" s="1"/>
  <c r="A750" i="37" s="1"/>
  <c r="A751" i="37" s="1"/>
  <c r="A752" i="37" s="1"/>
  <c r="A753" i="37" s="1"/>
  <c r="A754" i="37" s="1"/>
  <c r="A755" i="37" s="1"/>
  <c r="A756" i="37" s="1"/>
  <c r="A757" i="37" s="1"/>
  <c r="A758" i="37" s="1"/>
  <c r="A759" i="37" s="1"/>
  <c r="A760" i="37" s="1"/>
  <c r="A761" i="37" s="1"/>
  <c r="A762" i="37" s="1"/>
  <c r="A763" i="37" s="1"/>
  <c r="A764" i="37" s="1"/>
  <c r="A765" i="37" s="1"/>
  <c r="A766" i="37" s="1"/>
  <c r="A767" i="37" s="1"/>
  <c r="A768" i="37" s="1"/>
  <c r="A769" i="37" s="1"/>
  <c r="A770" i="37" s="1"/>
  <c r="A771" i="37" s="1"/>
  <c r="A772" i="37" s="1"/>
  <c r="A773" i="37" s="1"/>
  <c r="A774" i="37" s="1"/>
  <c r="A775" i="37" s="1"/>
  <c r="A776" i="37" s="1"/>
  <c r="A777" i="37" s="1"/>
  <c r="A778" i="37" s="1"/>
  <c r="A779" i="37" s="1"/>
  <c r="A780" i="37" s="1"/>
  <c r="A781" i="37" s="1"/>
  <c r="A782" i="37" s="1"/>
  <c r="A783" i="37" s="1"/>
  <c r="A784" i="37" s="1"/>
  <c r="A785" i="37" s="1"/>
  <c r="A786" i="37" s="1"/>
  <c r="A787" i="37" s="1"/>
  <c r="A788" i="37" s="1"/>
  <c r="A789" i="37" s="1"/>
  <c r="A790" i="37" s="1"/>
  <c r="A791" i="37" s="1"/>
  <c r="A792" i="37" s="1"/>
  <c r="A793" i="37" s="1"/>
  <c r="A794" i="37" s="1"/>
  <c r="A795" i="37" s="1"/>
  <c r="A796" i="37" s="1"/>
  <c r="A797" i="37" s="1"/>
  <c r="A798" i="37" s="1"/>
  <c r="A799" i="37" s="1"/>
  <c r="A800" i="37" s="1"/>
  <c r="A801" i="37" s="1"/>
  <c r="A802" i="37" s="1"/>
  <c r="A803" i="37" s="1"/>
  <c r="A804" i="37" s="1"/>
  <c r="A805" i="37" s="1"/>
  <c r="A806" i="37" s="1"/>
  <c r="A807" i="37" s="1"/>
  <c r="A808" i="37" s="1"/>
  <c r="A809" i="37" s="1"/>
  <c r="A810" i="37" s="1"/>
  <c r="A811" i="37" s="1"/>
  <c r="A812" i="37" s="1"/>
  <c r="A813" i="37" s="1"/>
  <c r="A814" i="37" s="1"/>
  <c r="A815" i="37" s="1"/>
  <c r="A816" i="37" s="1"/>
  <c r="A817" i="37" s="1"/>
  <c r="A818" i="37" s="1"/>
  <c r="A819" i="37" s="1"/>
  <c r="A820" i="37" s="1"/>
  <c r="A821" i="37" s="1"/>
  <c r="A822" i="37" s="1"/>
  <c r="A823" i="37" s="1"/>
  <c r="A824" i="37" s="1"/>
  <c r="A825" i="37" s="1"/>
  <c r="A826" i="37" s="1"/>
  <c r="A827" i="37" s="1"/>
  <c r="A828" i="37" s="1"/>
  <c r="A829" i="37" s="1"/>
  <c r="A830" i="37" s="1"/>
  <c r="A831" i="37" s="1"/>
  <c r="A832" i="37" s="1"/>
  <c r="A833" i="37" s="1"/>
  <c r="A834" i="37" s="1"/>
  <c r="A835" i="37" s="1"/>
  <c r="A836" i="37" s="1"/>
  <c r="A837" i="37" s="1"/>
  <c r="A838" i="37" s="1"/>
  <c r="A839" i="37" s="1"/>
  <c r="A840" i="37" s="1"/>
  <c r="A841" i="37" s="1"/>
  <c r="A842" i="37" s="1"/>
  <c r="A843" i="37" s="1"/>
  <c r="A844" i="37" s="1"/>
  <c r="A845" i="37" s="1"/>
  <c r="A846" i="37" s="1"/>
  <c r="A847" i="37" s="1"/>
  <c r="A848" i="37" s="1"/>
  <c r="A849" i="37" s="1"/>
  <c r="A850" i="37" s="1"/>
  <c r="A851" i="37" s="1"/>
  <c r="A852" i="37" s="1"/>
  <c r="A853" i="37" s="1"/>
  <c r="A854" i="37" s="1"/>
  <c r="A855" i="37" s="1"/>
  <c r="A856" i="37" s="1"/>
  <c r="A857" i="37" s="1"/>
  <c r="A858" i="37" s="1"/>
  <c r="A859" i="37" s="1"/>
  <c r="A860" i="37" s="1"/>
  <c r="A861" i="37" s="1"/>
  <c r="A862" i="37" s="1"/>
  <c r="A863" i="37" s="1"/>
  <c r="A864" i="37" s="1"/>
  <c r="A865" i="37" s="1"/>
  <c r="A866" i="37" s="1"/>
  <c r="A867" i="37" s="1"/>
  <c r="A868" i="37" s="1"/>
  <c r="A869" i="37" s="1"/>
  <c r="A870" i="37" s="1"/>
  <c r="A871" i="37" s="1"/>
  <c r="A872" i="37" s="1"/>
  <c r="A873" i="37" s="1"/>
  <c r="A874" i="37" s="1"/>
  <c r="A875" i="37" s="1"/>
  <c r="A876" i="37" s="1"/>
  <c r="A877" i="37" s="1"/>
  <c r="A878" i="37" s="1"/>
  <c r="A879" i="37" s="1"/>
  <c r="A880" i="37" s="1"/>
  <c r="A881" i="37" s="1"/>
  <c r="A882" i="37" s="1"/>
  <c r="A883" i="37" s="1"/>
  <c r="A884" i="37" s="1"/>
  <c r="A885" i="37" s="1"/>
  <c r="A886" i="37" s="1"/>
  <c r="A887" i="37" s="1"/>
  <c r="A888" i="37" s="1"/>
  <c r="A889" i="37" s="1"/>
  <c r="A890" i="37" s="1"/>
  <c r="A891" i="37" s="1"/>
  <c r="A892" i="37" s="1"/>
  <c r="A893" i="37" s="1"/>
  <c r="A894" i="37" s="1"/>
  <c r="A895" i="37" s="1"/>
  <c r="A896" i="37" s="1"/>
  <c r="A897" i="37" s="1"/>
  <c r="A898" i="37" s="1"/>
  <c r="A899" i="37" s="1"/>
  <c r="A900" i="37" s="1"/>
  <c r="A901" i="37" s="1"/>
  <c r="A902" i="37" s="1"/>
  <c r="A903" i="37" s="1"/>
  <c r="A904" i="37" s="1"/>
  <c r="A905" i="37" s="1"/>
  <c r="A906" i="37" s="1"/>
  <c r="A907" i="37" s="1"/>
  <c r="A908" i="37" s="1"/>
  <c r="A909" i="37" s="1"/>
  <c r="A910" i="37" s="1"/>
  <c r="A911" i="37" s="1"/>
  <c r="A912" i="37" s="1"/>
  <c r="A913" i="37" s="1"/>
  <c r="A914" i="37" s="1"/>
  <c r="A915" i="37" s="1"/>
  <c r="A916" i="37" s="1"/>
  <c r="A917" i="37" s="1"/>
  <c r="A918" i="37" s="1"/>
  <c r="A919" i="37" s="1"/>
  <c r="A920" i="37" s="1"/>
  <c r="A921" i="37" s="1"/>
  <c r="A922" i="37" s="1"/>
  <c r="A923" i="37" s="1"/>
  <c r="A924" i="37" s="1"/>
  <c r="A925" i="37" s="1"/>
  <c r="A926" i="37" s="1"/>
  <c r="A927" i="37" s="1"/>
  <c r="A928" i="37" s="1"/>
  <c r="A929" i="37" s="1"/>
  <c r="A930" i="37" s="1"/>
  <c r="A931" i="37" s="1"/>
  <c r="A932" i="37" s="1"/>
  <c r="A933" i="37" s="1"/>
  <c r="A934" i="37" s="1"/>
  <c r="A935" i="37" s="1"/>
  <c r="A936" i="37" s="1"/>
  <c r="A937" i="37" s="1"/>
  <c r="A938" i="37" s="1"/>
  <c r="A939" i="37" s="1"/>
  <c r="A940" i="37" s="1"/>
  <c r="A941" i="37" s="1"/>
  <c r="A942" i="37" s="1"/>
  <c r="A943" i="37" s="1"/>
  <c r="A944" i="37" s="1"/>
  <c r="A945" i="37" s="1"/>
  <c r="A946" i="37" s="1"/>
  <c r="A947" i="37" s="1"/>
  <c r="A948" i="37" s="1"/>
  <c r="A949" i="37" s="1"/>
  <c r="A950" i="37" s="1"/>
  <c r="A951" i="37" s="1"/>
  <c r="A952" i="37" s="1"/>
  <c r="A953" i="37" s="1"/>
  <c r="A954" i="37" s="1"/>
  <c r="A955" i="37" s="1"/>
  <c r="A956" i="37" s="1"/>
  <c r="A957" i="37" s="1"/>
  <c r="A958" i="37" s="1"/>
  <c r="A959" i="37" s="1"/>
  <c r="A960" i="37" s="1"/>
  <c r="A961" i="37" s="1"/>
  <c r="A962" i="37" s="1"/>
  <c r="A963" i="37" s="1"/>
  <c r="A964" i="37" s="1"/>
  <c r="A965" i="37" s="1"/>
  <c r="A966" i="37" s="1"/>
  <c r="A967" i="37" s="1"/>
  <c r="A968" i="37" s="1"/>
  <c r="A969" i="37" s="1"/>
  <c r="A970" i="37" s="1"/>
  <c r="A971" i="37" s="1"/>
  <c r="A972" i="37" s="1"/>
  <c r="A973" i="37" s="1"/>
  <c r="A974" i="37" s="1"/>
  <c r="A975" i="37" s="1"/>
  <c r="A976" i="37" s="1"/>
  <c r="A977" i="37" s="1"/>
  <c r="A978" i="37" s="1"/>
  <c r="A979" i="37" s="1"/>
  <c r="A980" i="37" s="1"/>
  <c r="A981" i="37" s="1"/>
  <c r="A982" i="37" s="1"/>
  <c r="A983" i="37" s="1"/>
  <c r="A984" i="37" s="1"/>
  <c r="A985" i="37" s="1"/>
  <c r="A986" i="37" s="1"/>
  <c r="A987" i="37" s="1"/>
  <c r="A988" i="37" s="1"/>
  <c r="A989" i="37" s="1"/>
  <c r="A990" i="37" s="1"/>
  <c r="A991" i="37" s="1"/>
  <c r="A992" i="37" s="1"/>
  <c r="A993" i="37" s="1"/>
  <c r="A994" i="37" s="1"/>
  <c r="A995" i="37" s="1"/>
  <c r="A996" i="37" s="1"/>
  <c r="A997" i="37" s="1"/>
  <c r="A998" i="37" s="1"/>
  <c r="A999" i="37" s="1"/>
  <c r="A1000" i="37" s="1"/>
  <c r="A1001" i="37" s="1"/>
  <c r="A1002" i="37" s="1"/>
  <c r="A1003" i="37" s="1"/>
  <c r="A1004" i="37" s="1"/>
  <c r="A1005" i="37" s="1"/>
  <c r="A1006" i="37" s="1"/>
  <c r="A1007" i="37" s="1"/>
  <c r="A1008" i="37" s="1"/>
  <c r="A1009" i="37" s="1"/>
  <c r="A1010" i="37" s="1"/>
  <c r="A1011" i="37" s="1"/>
  <c r="A1012" i="37" s="1"/>
  <c r="A1013" i="37" s="1"/>
  <c r="A1014" i="37" s="1"/>
  <c r="A1015" i="37" s="1"/>
  <c r="A1016" i="37" s="1"/>
  <c r="A1017" i="37" s="1"/>
  <c r="A1018" i="37" s="1"/>
  <c r="A1019" i="37" s="1"/>
  <c r="A1020" i="37" s="1"/>
  <c r="A1021" i="37" s="1"/>
  <c r="A1022" i="37" s="1"/>
  <c r="A1023" i="37" s="1"/>
  <c r="A1024" i="37" s="1"/>
  <c r="A1025" i="37" s="1"/>
  <c r="A1026" i="37" s="1"/>
  <c r="A1027" i="37" s="1"/>
  <c r="A1028" i="37" s="1"/>
  <c r="A1029" i="37" s="1"/>
  <c r="A1030" i="37" s="1"/>
  <c r="A1031" i="37" s="1"/>
  <c r="A1032" i="37" s="1"/>
  <c r="A1033" i="37" s="1"/>
  <c r="A1034" i="37" s="1"/>
  <c r="A1035" i="37" s="1"/>
  <c r="A1036" i="37" s="1"/>
  <c r="A1037" i="37" s="1"/>
  <c r="A1038" i="37" s="1"/>
  <c r="A1039" i="37" s="1"/>
  <c r="A1040" i="37" s="1"/>
  <c r="A1041" i="37" s="1"/>
  <c r="A1042" i="37" s="1"/>
  <c r="A1043" i="37" s="1"/>
  <c r="A1044" i="37" s="1"/>
  <c r="A1045" i="37" s="1"/>
  <c r="A1046" i="37" s="1"/>
  <c r="A1047" i="37" s="1"/>
  <c r="A1048" i="37" s="1"/>
  <c r="A1049" i="37" s="1"/>
  <c r="A1050" i="37" s="1"/>
  <c r="A1051" i="37" s="1"/>
  <c r="A1052" i="37" s="1"/>
  <c r="A1053" i="37" s="1"/>
  <c r="A1054" i="37" s="1"/>
  <c r="A1055" i="37" s="1"/>
  <c r="A1056" i="37" s="1"/>
  <c r="A1057" i="37" s="1"/>
  <c r="A1058" i="37" s="1"/>
  <c r="A1059" i="37" s="1"/>
  <c r="A1060" i="37" s="1"/>
  <c r="A1061" i="37" s="1"/>
  <c r="A1062" i="37" s="1"/>
  <c r="A1063" i="37" s="1"/>
  <c r="A1064" i="37" s="1"/>
  <c r="A1065" i="37" s="1"/>
  <c r="A1066" i="37" s="1"/>
  <c r="A1067" i="37" s="1"/>
  <c r="A1068" i="37" s="1"/>
  <c r="A1069" i="37" s="1"/>
  <c r="A1070" i="37" s="1"/>
  <c r="A1071" i="37" s="1"/>
  <c r="A1072" i="37" s="1"/>
  <c r="A1073" i="37" s="1"/>
  <c r="A1074" i="37" s="1"/>
  <c r="A1075" i="37" s="1"/>
  <c r="A1076" i="37" s="1"/>
  <c r="A1077" i="37" s="1"/>
  <c r="A1078" i="37" s="1"/>
  <c r="A1079" i="37" s="1"/>
  <c r="A1080" i="37" s="1"/>
  <c r="A1081" i="37" s="1"/>
  <c r="A1082" i="37" s="1"/>
  <c r="A1083" i="37" s="1"/>
  <c r="A1084" i="37" s="1"/>
  <c r="A1085" i="37" s="1"/>
  <c r="A1086" i="37" s="1"/>
  <c r="A1087" i="37" s="1"/>
  <c r="A1088" i="37" s="1"/>
  <c r="A1089" i="37" s="1"/>
  <c r="A1090" i="37" s="1"/>
  <c r="A1091" i="37" s="1"/>
  <c r="A1092" i="37" s="1"/>
  <c r="A1093" i="37" s="1"/>
  <c r="A1094" i="37" s="1"/>
  <c r="A1095" i="37" s="1"/>
  <c r="A1096" i="37" s="1"/>
  <c r="A1097" i="37" s="1"/>
  <c r="A1098" i="37" s="1"/>
  <c r="A1099" i="37" s="1"/>
  <c r="A1100" i="37" s="1"/>
  <c r="A1101" i="37" s="1"/>
  <c r="A1102" i="37" s="1"/>
  <c r="A1103" i="37" s="1"/>
  <c r="A1104" i="37" s="1"/>
  <c r="A1105" i="37" s="1"/>
  <c r="A1106" i="37" s="1"/>
  <c r="A1107" i="37" s="1"/>
  <c r="A1108" i="37" s="1"/>
  <c r="A1109" i="37" s="1"/>
  <c r="A1110" i="37" s="1"/>
  <c r="A1111" i="37" s="1"/>
  <c r="A1112" i="37" s="1"/>
  <c r="A1113" i="37" s="1"/>
  <c r="A1114" i="37" s="1"/>
  <c r="A1115" i="37" s="1"/>
  <c r="A1116" i="37" s="1"/>
  <c r="A1117" i="37" s="1"/>
  <c r="A1118" i="37" s="1"/>
  <c r="A1119" i="37" s="1"/>
  <c r="A1120" i="37" s="1"/>
  <c r="A1121" i="37" s="1"/>
  <c r="A1122" i="37" s="1"/>
  <c r="A1123" i="37" s="1"/>
  <c r="A1124" i="37" s="1"/>
  <c r="A1125" i="37" s="1"/>
  <c r="A1126" i="37" s="1"/>
  <c r="A1127" i="37" s="1"/>
  <c r="A1128" i="37" s="1"/>
  <c r="A1129" i="37" s="1"/>
  <c r="A1130" i="37" s="1"/>
  <c r="A1131" i="37" s="1"/>
  <c r="A1132" i="37" s="1"/>
  <c r="A1133" i="37" s="1"/>
  <c r="A1134" i="37" s="1"/>
  <c r="A1135" i="37" s="1"/>
  <c r="A1136" i="37" s="1"/>
  <c r="A1137" i="37" s="1"/>
  <c r="A1138" i="37" s="1"/>
  <c r="A1139" i="37" s="1"/>
  <c r="A1140" i="37" s="1"/>
  <c r="A1141" i="37" s="1"/>
  <c r="A1142" i="37" s="1"/>
  <c r="A1143" i="37" s="1"/>
  <c r="A1144" i="37" s="1"/>
  <c r="A1145" i="37" s="1"/>
  <c r="A1146" i="37" s="1"/>
  <c r="A1147" i="37" s="1"/>
  <c r="A1148" i="37" s="1"/>
  <c r="A1149" i="37" s="1"/>
  <c r="A1150" i="37" s="1"/>
  <c r="A1151" i="37" s="1"/>
  <c r="A1152" i="37" s="1"/>
  <c r="A1153" i="37" s="1"/>
  <c r="A1154" i="37" s="1"/>
  <c r="A1155" i="37" s="1"/>
  <c r="A1156" i="37" s="1"/>
  <c r="A1157" i="37" s="1"/>
  <c r="A1158" i="37" s="1"/>
  <c r="A1159" i="37" s="1"/>
  <c r="A1160" i="37" s="1"/>
  <c r="A1161" i="37" s="1"/>
  <c r="A1162" i="37" s="1"/>
  <c r="A1163" i="37" s="1"/>
  <c r="A1164" i="37" s="1"/>
  <c r="A1165" i="37" s="1"/>
  <c r="A1166" i="37" s="1"/>
  <c r="A1167" i="37" s="1"/>
  <c r="A1168" i="37" s="1"/>
  <c r="A1169" i="37" s="1"/>
  <c r="A1170" i="37" s="1"/>
  <c r="A1171" i="37" s="1"/>
  <c r="A1172" i="37" s="1"/>
  <c r="A1173" i="37" s="1"/>
  <c r="A1174" i="37" s="1"/>
  <c r="A1175" i="37" s="1"/>
  <c r="A1176" i="37" s="1"/>
  <c r="A1177" i="37" s="1"/>
  <c r="A1178" i="37" s="1"/>
  <c r="A1179" i="37" s="1"/>
  <c r="A1180" i="37" s="1"/>
  <c r="A1181" i="37" s="1"/>
  <c r="A1182" i="37" s="1"/>
  <c r="A1183" i="37" s="1"/>
  <c r="A1184" i="37" s="1"/>
  <c r="A1185" i="37" s="1"/>
  <c r="A1186" i="37" s="1"/>
  <c r="A1187" i="37" s="1"/>
  <c r="A1188" i="37" s="1"/>
  <c r="A1189" i="37" s="1"/>
  <c r="A1190" i="37" s="1"/>
  <c r="A1191" i="37" s="1"/>
  <c r="A1192" i="37" s="1"/>
  <c r="A1193" i="37" s="1"/>
  <c r="A1194" i="37" s="1"/>
  <c r="A1195" i="37" s="1"/>
  <c r="A1196" i="37" s="1"/>
  <c r="A1197" i="37" s="1"/>
  <c r="A1198" i="37" s="1"/>
  <c r="A1199" i="37" s="1"/>
  <c r="A1200" i="37" s="1"/>
  <c r="A1201" i="37" s="1"/>
  <c r="A1202" i="37" s="1"/>
  <c r="A1203" i="37" s="1"/>
  <c r="A1204" i="37" s="1"/>
  <c r="A1205" i="37" s="1"/>
  <c r="A1206" i="37" s="1"/>
  <c r="A1207" i="37" s="1"/>
  <c r="A1208" i="37" s="1"/>
  <c r="A1209" i="37" s="1"/>
  <c r="A1210" i="37" s="1"/>
  <c r="A1211" i="37" s="1"/>
  <c r="A1212" i="37" s="1"/>
  <c r="A1213" i="37" s="1"/>
  <c r="A1214" i="37" s="1"/>
  <c r="A1215" i="37" s="1"/>
  <c r="A1216" i="37" s="1"/>
  <c r="A1217" i="37" s="1"/>
  <c r="A1218" i="37" s="1"/>
  <c r="A1219" i="37" s="1"/>
  <c r="A1220" i="37" s="1"/>
  <c r="A1221" i="37" s="1"/>
  <c r="A1222" i="37" s="1"/>
  <c r="A1223" i="37" s="1"/>
  <c r="A1224" i="37" s="1"/>
  <c r="A1225" i="37" s="1"/>
  <c r="A1226" i="37" s="1"/>
  <c r="A1227" i="37" s="1"/>
  <c r="A1228" i="37" s="1"/>
  <c r="A1229" i="37" s="1"/>
  <c r="A1230" i="37" s="1"/>
  <c r="A1231" i="37" s="1"/>
  <c r="A1232" i="37" s="1"/>
  <c r="A1233" i="37" s="1"/>
  <c r="A1234" i="37" s="1"/>
  <c r="A1235" i="37" s="1"/>
  <c r="A1236" i="37" s="1"/>
  <c r="A1237" i="37" s="1"/>
  <c r="A1238" i="37" s="1"/>
  <c r="A1239" i="37" s="1"/>
  <c r="A1240" i="37" s="1"/>
  <c r="A1241" i="37" s="1"/>
  <c r="A1242" i="37" s="1"/>
  <c r="A1243" i="37" s="1"/>
  <c r="A1244" i="37" s="1"/>
  <c r="A1245" i="37" s="1"/>
  <c r="A1246" i="37" s="1"/>
  <c r="A1247" i="37" s="1"/>
  <c r="A1248" i="37" s="1"/>
  <c r="A1249" i="37" s="1"/>
  <c r="A1250" i="37" s="1"/>
  <c r="A1251" i="37" s="1"/>
  <c r="A1252" i="37" s="1"/>
  <c r="A1253" i="37" s="1"/>
  <c r="A1254" i="37" s="1"/>
  <c r="A1255" i="37" s="1"/>
  <c r="A1256" i="37" s="1"/>
  <c r="A1257" i="37" s="1"/>
  <c r="A1258" i="37" s="1"/>
  <c r="A1259" i="37" s="1"/>
  <c r="A1260" i="37" s="1"/>
  <c r="A1261" i="37" s="1"/>
  <c r="A1262" i="37" s="1"/>
  <c r="A1263" i="37" s="1"/>
  <c r="A1264" i="37" s="1"/>
  <c r="A1265" i="37" s="1"/>
  <c r="A1266" i="37" s="1"/>
  <c r="A1267" i="37" s="1"/>
  <c r="A1268" i="37" s="1"/>
  <c r="A1269" i="37" s="1"/>
  <c r="A1270" i="37" s="1"/>
  <c r="A1271" i="37" s="1"/>
  <c r="A1272" i="37" s="1"/>
  <c r="A1273" i="37" s="1"/>
  <c r="A1274" i="37" s="1"/>
  <c r="A1275" i="37" s="1"/>
  <c r="A1276" i="37" s="1"/>
  <c r="A1277" i="37" s="1"/>
  <c r="A1278" i="37" s="1"/>
  <c r="A1279" i="37" s="1"/>
  <c r="A1280" i="37" s="1"/>
  <c r="A1281" i="37" s="1"/>
  <c r="A1282" i="37" s="1"/>
  <c r="A1283" i="37" s="1"/>
  <c r="A1284" i="37" s="1"/>
  <c r="A1285" i="37" s="1"/>
  <c r="A1286" i="37" s="1"/>
  <c r="A1287" i="37" s="1"/>
  <c r="A1288" i="37" s="1"/>
  <c r="A1289" i="37" s="1"/>
  <c r="A1290" i="37" s="1"/>
  <c r="A1291" i="37" s="1"/>
  <c r="A1292" i="37" s="1"/>
  <c r="A1293" i="37" s="1"/>
  <c r="A1294" i="37" s="1"/>
  <c r="A1295" i="37" s="1"/>
  <c r="A1296" i="37" s="1"/>
  <c r="A1297" i="37" s="1"/>
  <c r="A1298" i="37" s="1"/>
  <c r="A1299" i="37" s="1"/>
  <c r="A1300" i="37" s="1"/>
  <c r="A1301" i="37" s="1"/>
  <c r="A1302" i="37" s="1"/>
  <c r="A1303" i="37" s="1"/>
  <c r="A1304" i="37" s="1"/>
  <c r="A1305" i="37" s="1"/>
  <c r="A1306" i="37" s="1"/>
  <c r="A1307" i="37" s="1"/>
  <c r="A1308" i="37" s="1"/>
  <c r="A1309" i="37" s="1"/>
  <c r="A1310" i="37" s="1"/>
  <c r="A1311" i="37" s="1"/>
  <c r="A1312" i="37" s="1"/>
  <c r="A1313" i="37" s="1"/>
  <c r="A1314" i="37" s="1"/>
  <c r="A1315" i="37" s="1"/>
  <c r="A1316" i="37" s="1"/>
  <c r="A1317" i="37" s="1"/>
  <c r="A1318" i="37" s="1"/>
  <c r="A1319" i="37" s="1"/>
  <c r="A1320" i="37" s="1"/>
  <c r="A1321" i="37" s="1"/>
  <c r="A1322" i="37" s="1"/>
  <c r="A1323" i="37" s="1"/>
  <c r="A1324" i="37" s="1"/>
  <c r="A1325" i="37" s="1"/>
  <c r="A1326" i="37" s="1"/>
  <c r="A1327" i="37" s="1"/>
  <c r="A1328" i="37" s="1"/>
  <c r="A1329" i="37" s="1"/>
  <c r="A1330" i="37" s="1"/>
  <c r="A1331" i="37" s="1"/>
  <c r="A1332" i="37" s="1"/>
  <c r="A1333" i="37" s="1"/>
  <c r="A1334" i="37" s="1"/>
  <c r="A1335" i="37" s="1"/>
  <c r="A1336" i="37" s="1"/>
  <c r="A1337" i="37" s="1"/>
  <c r="A1338" i="37" s="1"/>
  <c r="A1339" i="37" s="1"/>
  <c r="A1340" i="37" s="1"/>
  <c r="A1341" i="37" s="1"/>
  <c r="A1342" i="37" s="1"/>
  <c r="A1343" i="37" s="1"/>
  <c r="A1344" i="37" s="1"/>
  <c r="A1345" i="37" s="1"/>
  <c r="A1346" i="37" s="1"/>
  <c r="A1347" i="37" s="1"/>
  <c r="A1348" i="37" s="1"/>
  <c r="A1349" i="37" s="1"/>
  <c r="A1350" i="37" s="1"/>
  <c r="A1351" i="37" s="1"/>
  <c r="A1352" i="37" s="1"/>
  <c r="A1353" i="37" s="1"/>
  <c r="A1354" i="37" s="1"/>
  <c r="A1355" i="37" s="1"/>
  <c r="A1356" i="37" s="1"/>
  <c r="A1357" i="37" s="1"/>
  <c r="A1358" i="37" s="1"/>
  <c r="A1359" i="37" s="1"/>
  <c r="A1360" i="37" s="1"/>
  <c r="A1361" i="37" s="1"/>
  <c r="A1362" i="37" s="1"/>
  <c r="A1363" i="37" s="1"/>
  <c r="A1364" i="37" s="1"/>
  <c r="A1365" i="37" s="1"/>
  <c r="A1366" i="37" s="1"/>
  <c r="A1367" i="37" s="1"/>
  <c r="A1368" i="37" s="1"/>
  <c r="A1369" i="37" s="1"/>
  <c r="A1370" i="37" s="1"/>
  <c r="A1371" i="37" s="1"/>
  <c r="A1372" i="37" s="1"/>
  <c r="A1373" i="37" s="1"/>
  <c r="A1374" i="37" s="1"/>
  <c r="A1375" i="37" s="1"/>
  <c r="A1376" i="37" s="1"/>
  <c r="A1377" i="37" s="1"/>
  <c r="A1378" i="37" s="1"/>
  <c r="A1379" i="37" s="1"/>
  <c r="A1380" i="37" s="1"/>
  <c r="A1381" i="37" s="1"/>
  <c r="A1382" i="37" s="1"/>
  <c r="A1383" i="37" s="1"/>
  <c r="A1384" i="37" s="1"/>
  <c r="A1385" i="37" s="1"/>
  <c r="A1386" i="37" s="1"/>
  <c r="A1387" i="37" s="1"/>
  <c r="A1388" i="37" s="1"/>
  <c r="A1389" i="37" s="1"/>
  <c r="A1390" i="37" s="1"/>
  <c r="A1391" i="37" s="1"/>
  <c r="A1392" i="37" s="1"/>
  <c r="A1393" i="37" s="1"/>
  <c r="A1394" i="37" s="1"/>
  <c r="A1395" i="37" s="1"/>
  <c r="A1396" i="37" s="1"/>
  <c r="A1397" i="37" s="1"/>
  <c r="A1398" i="37" s="1"/>
  <c r="A1399" i="37" s="1"/>
  <c r="A1400" i="37" s="1"/>
  <c r="A1401" i="37" s="1"/>
  <c r="A1402" i="37" s="1"/>
  <c r="A1403" i="37" s="1"/>
  <c r="A1404" i="37" s="1"/>
  <c r="A1405" i="37" s="1"/>
  <c r="A1406" i="37" s="1"/>
  <c r="A1407" i="37" s="1"/>
  <c r="A1408" i="37" s="1"/>
  <c r="A1409" i="37" s="1"/>
  <c r="A1410" i="37" s="1"/>
  <c r="A1411" i="37" s="1"/>
  <c r="A1412" i="37" s="1"/>
  <c r="A1413" i="37" s="1"/>
  <c r="A1414" i="37" s="1"/>
  <c r="A1415" i="37" s="1"/>
  <c r="A1416" i="37" s="1"/>
  <c r="A1417" i="37" s="1"/>
  <c r="A1418" i="37" s="1"/>
  <c r="A1419" i="37" s="1"/>
  <c r="A1420" i="37" s="1"/>
  <c r="A1421" i="37" s="1"/>
  <c r="A1422" i="37" s="1"/>
  <c r="A1423" i="37" s="1"/>
  <c r="A1424" i="37" s="1"/>
  <c r="A1425" i="37" s="1"/>
  <c r="A1426" i="37" s="1"/>
  <c r="A1427" i="37" s="1"/>
  <c r="A1428" i="37" s="1"/>
  <c r="A1429" i="37" s="1"/>
  <c r="A1430" i="37" s="1"/>
  <c r="A1431" i="37" s="1"/>
  <c r="A1432" i="37" s="1"/>
  <c r="A1433" i="37" s="1"/>
  <c r="A1434" i="37" s="1"/>
  <c r="A1435" i="37" s="1"/>
  <c r="A1436" i="37" s="1"/>
  <c r="A1437" i="37" s="1"/>
  <c r="A1438" i="37" s="1"/>
  <c r="A1439" i="37" s="1"/>
  <c r="A1440" i="37" s="1"/>
  <c r="A1441" i="37" s="1"/>
  <c r="A1442" i="37" s="1"/>
  <c r="A1443" i="37" s="1"/>
  <c r="A1444" i="37" s="1"/>
  <c r="A1445" i="37" s="1"/>
  <c r="A1446" i="37" s="1"/>
  <c r="A1447" i="37" s="1"/>
  <c r="A1448" i="37" s="1"/>
  <c r="A1449" i="37" s="1"/>
  <c r="A1450" i="37" s="1"/>
  <c r="A1451" i="37" s="1"/>
  <c r="A1452" i="37" s="1"/>
  <c r="A1453" i="37" s="1"/>
  <c r="A1454" i="37" s="1"/>
  <c r="A1455" i="37" s="1"/>
  <c r="A1456" i="37" s="1"/>
  <c r="A1457" i="37" s="1"/>
  <c r="A1458" i="37" s="1"/>
  <c r="A1459" i="37" s="1"/>
  <c r="A1460" i="37" s="1"/>
  <c r="A1461" i="37" s="1"/>
  <c r="A1462" i="37" s="1"/>
  <c r="A1463" i="37" s="1"/>
  <c r="A1464" i="37" s="1"/>
  <c r="A1465" i="37" s="1"/>
  <c r="A1466" i="37" s="1"/>
  <c r="A1467" i="37" s="1"/>
  <c r="A1468" i="37" s="1"/>
  <c r="A1469" i="37" s="1"/>
  <c r="A1470" i="37" s="1"/>
  <c r="A1471" i="37" s="1"/>
  <c r="A1472" i="37" s="1"/>
  <c r="A1473" i="37" s="1"/>
  <c r="A1474" i="37" s="1"/>
  <c r="A1475" i="37" s="1"/>
  <c r="A1476" i="37" s="1"/>
  <c r="A1477" i="37" s="1"/>
  <c r="A1478" i="37" s="1"/>
  <c r="A1479" i="37" s="1"/>
  <c r="A1480" i="37" s="1"/>
  <c r="A1481" i="37" s="1"/>
  <c r="A1482" i="37" s="1"/>
  <c r="A1483" i="37" s="1"/>
  <c r="A1484" i="37" s="1"/>
  <c r="A1485" i="37" s="1"/>
  <c r="A1486" i="37" s="1"/>
  <c r="A1487" i="37" s="1"/>
  <c r="A1488" i="37" s="1"/>
  <c r="A1489" i="37" s="1"/>
  <c r="A1490" i="37" s="1"/>
  <c r="A1491" i="37" s="1"/>
  <c r="A1492" i="37" s="1"/>
  <c r="A1493" i="37" s="1"/>
  <c r="A1494" i="37" s="1"/>
  <c r="A1495" i="37" s="1"/>
  <c r="A1496" i="37" s="1"/>
  <c r="A1497" i="37" s="1"/>
  <c r="A1498" i="37" s="1"/>
  <c r="A1499" i="37" s="1"/>
  <c r="A1500" i="37" s="1"/>
  <c r="A1501" i="37" s="1"/>
  <c r="A1502" i="37" s="1"/>
  <c r="A1503" i="37" s="1"/>
  <c r="A1504" i="37" s="1"/>
  <c r="A1505" i="37" s="1"/>
  <c r="A1506" i="37" s="1"/>
  <c r="A1507" i="37" s="1"/>
  <c r="A1508" i="37" s="1"/>
  <c r="A1509" i="37" s="1"/>
  <c r="A1510" i="37" s="1"/>
  <c r="A1511" i="37" s="1"/>
  <c r="A1512" i="37" s="1"/>
  <c r="A1513" i="37" s="1"/>
  <c r="A1514" i="37" s="1"/>
  <c r="A1515" i="37" s="1"/>
  <c r="A1516" i="37" s="1"/>
  <c r="A1517" i="37" s="1"/>
  <c r="A1518" i="37" s="1"/>
  <c r="A1519" i="37" s="1"/>
  <c r="A1520" i="37" s="1"/>
  <c r="A1521" i="37" s="1"/>
  <c r="A1522" i="37" s="1"/>
  <c r="A1523" i="37" s="1"/>
  <c r="A1524" i="37" s="1"/>
  <c r="A1525" i="37" s="1"/>
  <c r="A1526" i="37" s="1"/>
  <c r="A1527" i="37" s="1"/>
  <c r="A1528" i="37" s="1"/>
  <c r="A1529" i="37" s="1"/>
  <c r="A1530" i="37" s="1"/>
  <c r="A1531" i="37" s="1"/>
  <c r="A1532" i="37" s="1"/>
  <c r="A1533" i="37" s="1"/>
  <c r="A1534" i="37" s="1"/>
  <c r="A1535" i="37" s="1"/>
  <c r="A1536" i="37" s="1"/>
  <c r="A1537" i="37" s="1"/>
  <c r="A1538" i="37" s="1"/>
  <c r="A1539" i="37" s="1"/>
  <c r="A1540" i="37" s="1"/>
  <c r="A1541" i="37" s="1"/>
  <c r="A1542" i="37" s="1"/>
  <c r="A1543" i="37" s="1"/>
  <c r="A1544" i="37" s="1"/>
  <c r="A1545" i="37" s="1"/>
  <c r="A1546" i="37" s="1"/>
  <c r="A1547" i="37" s="1"/>
  <c r="A1548" i="37" s="1"/>
  <c r="A1549" i="37" s="1"/>
  <c r="A1550" i="37" s="1"/>
  <c r="A1551" i="37" s="1"/>
  <c r="A1552" i="37" s="1"/>
  <c r="A1553" i="37" s="1"/>
  <c r="A1554" i="37" s="1"/>
  <c r="A1555" i="37" s="1"/>
  <c r="A1556" i="37" s="1"/>
  <c r="A1557" i="37" s="1"/>
  <c r="A1558" i="37" s="1"/>
  <c r="A1559" i="37" s="1"/>
  <c r="E13" i="37"/>
  <c r="G13" i="37" s="1"/>
  <c r="J1570" i="37" l="1"/>
  <c r="A1567" i="37"/>
  <c r="A1568" i="37" s="1"/>
  <c r="H1568" i="37"/>
  <c r="J1568" i="37" s="1"/>
  <c r="G1582" i="37"/>
  <c r="I1582" i="37" s="1"/>
  <c r="G1610" i="37"/>
  <c r="I1610" i="37" s="1"/>
  <c r="G1589" i="37"/>
  <c r="I1589" i="37" s="1"/>
  <c r="G1591" i="37"/>
  <c r="I1591" i="37" s="1"/>
  <c r="G1597" i="37"/>
  <c r="I1597" i="37" s="1"/>
  <c r="G1607" i="37"/>
  <c r="I1607" i="37" s="1"/>
  <c r="G1584" i="37"/>
  <c r="I1584" i="37" s="1"/>
  <c r="G1596" i="37"/>
  <c r="I1596" i="37" s="1"/>
  <c r="G1604" i="37"/>
  <c r="I1604" i="37" s="1"/>
  <c r="G1586" i="37"/>
  <c r="I1586" i="37" s="1"/>
  <c r="G1590" i="37"/>
  <c r="I1590" i="37" s="1"/>
  <c r="G1595" i="37"/>
  <c r="I1595" i="37" s="1"/>
  <c r="G1599" i="37"/>
  <c r="I1599" i="37" s="1"/>
  <c r="G1603" i="37"/>
  <c r="I1603" i="37" s="1"/>
  <c r="G1587" i="37"/>
  <c r="I1587" i="37" s="1"/>
  <c r="G1602" i="37"/>
  <c r="I1602" i="37" s="1"/>
  <c r="G1579" i="37"/>
  <c r="I1579" i="37" s="1"/>
  <c r="G1583" i="37"/>
  <c r="I1583" i="37" s="1"/>
  <c r="G1585" i="37"/>
  <c r="I1585" i="37" s="1"/>
  <c r="G1592" i="37"/>
  <c r="I1592" i="37" s="1"/>
  <c r="G1594" i="37"/>
  <c r="I1594" i="37" s="1"/>
  <c r="G1580" i="37"/>
  <c r="I1580" i="37" s="1"/>
  <c r="G1600" i="37"/>
  <c r="I1600" i="37" s="1"/>
  <c r="G1608" i="37"/>
  <c r="I1608" i="37" s="1"/>
  <c r="G1578" i="37"/>
  <c r="I1578" i="37" s="1"/>
  <c r="G1588" i="37"/>
  <c r="I1588" i="37" s="1"/>
  <c r="G1593" i="37"/>
  <c r="I1593" i="37" s="1"/>
  <c r="G1598" i="37"/>
  <c r="I1598" i="37" s="1"/>
  <c r="G1601" i="37"/>
  <c r="I1601" i="37" s="1"/>
  <c r="G1606" i="37"/>
  <c r="I1606" i="37" s="1"/>
  <c r="G1609" i="37"/>
  <c r="I1609" i="37" s="1"/>
  <c r="H1567" i="37"/>
  <c r="J1567" i="37" s="1"/>
  <c r="G1581" i="37"/>
  <c r="I1581" i="37" s="1"/>
  <c r="G1605" i="37"/>
  <c r="I1605" i="37" s="1"/>
  <c r="I1626" i="37" l="1"/>
  <c r="A1570" i="37"/>
  <c r="A1578" i="37" s="1"/>
  <c r="A1579" i="37" s="1"/>
  <c r="A1580" i="37" s="1"/>
  <c r="A1581" i="37" s="1"/>
  <c r="A1582" i="37" s="1"/>
  <c r="A1583" i="37" s="1"/>
  <c r="A1584" i="37" s="1"/>
  <c r="A1585" i="37" s="1"/>
  <c r="A1586" i="37" s="1"/>
  <c r="A1587" i="37" s="1"/>
  <c r="A1588" i="37" s="1"/>
  <c r="A1589" i="37" s="1"/>
  <c r="A1590" i="37" s="1"/>
  <c r="A1591" i="37" s="1"/>
  <c r="A1592" i="37" s="1"/>
  <c r="A1593" i="37" s="1"/>
  <c r="A1594" i="37" s="1"/>
  <c r="A1595" i="37" s="1"/>
  <c r="A1596" i="37" s="1"/>
  <c r="A1597" i="37" s="1"/>
  <c r="A1598" i="37" s="1"/>
  <c r="A1599" i="37" s="1"/>
  <c r="A1600" i="37" s="1"/>
  <c r="A1601" i="37" s="1"/>
  <c r="A1602" i="37" s="1"/>
  <c r="A1603" i="37" s="1"/>
  <c r="A1604" i="37" s="1"/>
  <c r="A1605" i="37" s="1"/>
  <c r="A1606" i="37" s="1"/>
  <c r="A1607" i="37" s="1"/>
  <c r="A1608" i="37" s="1"/>
  <c r="A1609" i="37" s="1"/>
  <c r="A1610" i="37" s="1"/>
  <c r="H1570" i="37"/>
  <c r="I1628" i="37" l="1"/>
  <c r="G1628" i="37" s="1"/>
  <c r="E29" i="58" s="1"/>
  <c r="G1626" i="37"/>
  <c r="A1611" i="37"/>
  <c r="A1612" i="37" s="1"/>
  <c r="A1613" i="37" s="1"/>
  <c r="A1614" i="37" s="1"/>
  <c r="A1615" i="37" s="1"/>
  <c r="A1616" i="37" s="1"/>
  <c r="A1617" i="37" s="1"/>
  <c r="A1618" i="37" s="1"/>
  <c r="A1619" i="37" s="1"/>
  <c r="A1620" i="37" s="1"/>
  <c r="A1621" i="37" s="1"/>
  <c r="A1622" i="37" s="1"/>
  <c r="A1623" i="37" s="1"/>
  <c r="A1624" i="37" s="1"/>
  <c r="A1626" i="37" s="1"/>
  <c r="A1628" i="37" s="1"/>
  <c r="F56" i="50"/>
  <c r="F52" i="50"/>
  <c r="F47" i="50"/>
  <c r="F14" i="50"/>
  <c r="C35" i="4" l="1"/>
  <c r="A2" i="62"/>
  <c r="E13" i="62"/>
  <c r="H13" i="62" s="1"/>
  <c r="J13" i="62" s="1"/>
  <c r="G13" i="62"/>
  <c r="E14" i="62"/>
  <c r="H14" i="62" s="1"/>
  <c r="J14" i="62" s="1"/>
  <c r="G14" i="62"/>
  <c r="E15" i="62"/>
  <c r="H15" i="62" s="1"/>
  <c r="J15" i="62" s="1"/>
  <c r="G15" i="62"/>
  <c r="E16" i="62"/>
  <c r="H16" i="62" s="1"/>
  <c r="J16" i="62" s="1"/>
  <c r="G16" i="62"/>
  <c r="E17" i="62"/>
  <c r="H17" i="62" s="1"/>
  <c r="J17" i="62" s="1"/>
  <c r="G17" i="62"/>
  <c r="E18" i="62"/>
  <c r="H18" i="62" s="1"/>
  <c r="J18" i="62" s="1"/>
  <c r="G18" i="62"/>
  <c r="E19" i="62"/>
  <c r="H19" i="62" s="1"/>
  <c r="J19" i="62" s="1"/>
  <c r="G19" i="62"/>
  <c r="E20" i="62"/>
  <c r="H20" i="62" s="1"/>
  <c r="J20" i="62" s="1"/>
  <c r="G20" i="62"/>
  <c r="E21" i="62"/>
  <c r="H21" i="62" s="1"/>
  <c r="J21" i="62" s="1"/>
  <c r="G21" i="62"/>
  <c r="E22" i="62"/>
  <c r="H22" i="62" s="1"/>
  <c r="J22" i="62" s="1"/>
  <c r="G22" i="62"/>
  <c r="E23" i="62"/>
  <c r="H23" i="62" s="1"/>
  <c r="J23" i="62" s="1"/>
  <c r="G23" i="62"/>
  <c r="E24" i="62"/>
  <c r="H24" i="62" s="1"/>
  <c r="J24" i="62" s="1"/>
  <c r="G24" i="62"/>
  <c r="E25" i="62"/>
  <c r="H25" i="62" s="1"/>
  <c r="J25" i="62" s="1"/>
  <c r="G25" i="62"/>
  <c r="E26" i="62"/>
  <c r="H26" i="62" s="1"/>
  <c r="J26" i="62" s="1"/>
  <c r="G26" i="62"/>
  <c r="E27" i="62"/>
  <c r="H27" i="62" s="1"/>
  <c r="J27" i="62" s="1"/>
  <c r="G27" i="62"/>
  <c r="E28" i="62"/>
  <c r="H28" i="62" s="1"/>
  <c r="J28" i="62" s="1"/>
  <c r="G28" i="62"/>
  <c r="I30" i="62"/>
  <c r="A14" i="62"/>
  <c r="A15" i="62"/>
  <c r="A16" i="62" s="1"/>
  <c r="A17" i="62" s="1"/>
  <c r="A18" i="62" s="1"/>
  <c r="A19" i="62" s="1"/>
  <c r="A20" i="62" s="1"/>
  <c r="A21" i="62" s="1"/>
  <c r="A22" i="62" s="1"/>
  <c r="A23" i="62" s="1"/>
  <c r="A24" i="62" s="1"/>
  <c r="A25" i="62" s="1"/>
  <c r="A26" i="62" s="1"/>
  <c r="A27" i="62" s="1"/>
  <c r="A28" i="62" s="1"/>
  <c r="A30" i="62" s="1"/>
  <c r="A14" i="4"/>
  <c r="A15" i="4"/>
  <c r="A16" i="4"/>
  <c r="A17" i="4" s="1"/>
  <c r="A18" i="4" s="1"/>
  <c r="A19" i="4" s="1"/>
  <c r="A21" i="4" s="1"/>
  <c r="A22" i="4" s="1"/>
  <c r="A23" i="4" s="1"/>
  <c r="A24" i="4" s="1"/>
  <c r="A25" i="4" s="1"/>
  <c r="A26" i="4" s="1"/>
  <c r="A27" i="4" s="1"/>
  <c r="A28" i="4" s="1"/>
  <c r="A30" i="4" s="1"/>
  <c r="A32" i="4" s="1"/>
  <c r="A33" i="4" s="1"/>
  <c r="A34" i="4" s="1"/>
  <c r="A35" i="4" s="1"/>
  <c r="A36" i="4" s="1"/>
  <c r="A38" i="4" s="1"/>
  <c r="A40" i="4" s="1"/>
  <c r="A42" i="4" s="1"/>
  <c r="C34" i="4"/>
  <c r="A13" i="4"/>
  <c r="K76" i="33"/>
  <c r="L76" i="33" s="1"/>
  <c r="A11" i="33"/>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1" i="33" s="1"/>
  <c r="A83" i="33" s="1"/>
  <c r="C19" i="4"/>
  <c r="A11" i="36"/>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A175" i="36" s="1"/>
  <c r="A176" i="36" s="1"/>
  <c r="A177" i="36" s="1"/>
  <c r="A178" i="36" s="1"/>
  <c r="A179" i="36" s="1"/>
  <c r="A180" i="36" s="1"/>
  <c r="A181" i="36" s="1"/>
  <c r="A182" i="36" s="1"/>
  <c r="A183" i="36" s="1"/>
  <c r="A184" i="36" s="1"/>
  <c r="A185" i="36" s="1"/>
  <c r="A186" i="36" s="1"/>
  <c r="A187" i="36" s="1"/>
  <c r="A188" i="36" s="1"/>
  <c r="A189" i="36" s="1"/>
  <c r="A190" i="36" s="1"/>
  <c r="A191" i="36" s="1"/>
  <c r="A192" i="36" s="1"/>
  <c r="A193" i="36" s="1"/>
  <c r="A194" i="36" s="1"/>
  <c r="A195" i="36" s="1"/>
  <c r="A196" i="36" s="1"/>
  <c r="A197" i="36" s="1"/>
  <c r="A198" i="36" s="1"/>
  <c r="A199" i="36" s="1"/>
  <c r="A200" i="36" s="1"/>
  <c r="A201" i="36" s="1"/>
  <c r="A202" i="36" s="1"/>
  <c r="A203" i="36" s="1"/>
  <c r="A204" i="36" s="1"/>
  <c r="A205" i="36" s="1"/>
  <c r="A206" i="36" s="1"/>
  <c r="A207" i="36" s="1"/>
  <c r="A208" i="36" s="1"/>
  <c r="A209" i="36" s="1"/>
  <c r="A210" i="36" s="1"/>
  <c r="A211" i="36" s="1"/>
  <c r="A212" i="36" s="1"/>
  <c r="A213" i="36" s="1"/>
  <c r="A214" i="36" s="1"/>
  <c r="A215" i="36" s="1"/>
  <c r="A216" i="36" s="1"/>
  <c r="A217" i="36" s="1"/>
  <c r="A218" i="36" s="1"/>
  <c r="A219" i="36" s="1"/>
  <c r="A220" i="36" s="1"/>
  <c r="A221" i="36" s="1"/>
  <c r="A222" i="36" s="1"/>
  <c r="A223" i="36" s="1"/>
  <c r="A224" i="36" s="1"/>
  <c r="A225" i="36" s="1"/>
  <c r="A226" i="36" s="1"/>
  <c r="A227" i="36" s="1"/>
  <c r="A228" i="36" s="1"/>
  <c r="A229" i="36" s="1"/>
  <c r="A230" i="36" s="1"/>
  <c r="A231" i="36" s="1"/>
  <c r="A232" i="36" s="1"/>
  <c r="A233" i="36" s="1"/>
  <c r="A234" i="36" s="1"/>
  <c r="A235" i="36" s="1"/>
  <c r="A236" i="36" s="1"/>
  <c r="A237" i="36" s="1"/>
  <c r="A238" i="36" s="1"/>
  <c r="A239" i="36" s="1"/>
  <c r="A240" i="36" s="1"/>
  <c r="A241" i="36" s="1"/>
  <c r="A242" i="36" s="1"/>
  <c r="A243" i="36" s="1"/>
  <c r="A244" i="36" s="1"/>
  <c r="A245" i="36" s="1"/>
  <c r="A246" i="36" s="1"/>
  <c r="A247" i="36" s="1"/>
  <c r="A248" i="36" s="1"/>
  <c r="A249" i="36" s="1"/>
  <c r="A250" i="36" s="1"/>
  <c r="A251" i="36" s="1"/>
  <c r="A252" i="36" s="1"/>
  <c r="A253" i="36" s="1"/>
  <c r="A254" i="36" s="1"/>
  <c r="A255" i="36" s="1"/>
  <c r="A256" i="36" s="1"/>
  <c r="A257" i="36" s="1"/>
  <c r="A258" i="36" s="1"/>
  <c r="A259" i="36" s="1"/>
  <c r="A260" i="36" s="1"/>
  <c r="A261" i="36" s="1"/>
  <c r="A262" i="36" s="1"/>
  <c r="A263" i="36" s="1"/>
  <c r="A264" i="36" s="1"/>
  <c r="A265" i="36" s="1"/>
  <c r="A266" i="36" s="1"/>
  <c r="A267" i="36" s="1"/>
  <c r="A268" i="36" s="1"/>
  <c r="A269" i="36" s="1"/>
  <c r="A270" i="36" s="1"/>
  <c r="A271" i="36" s="1"/>
  <c r="A272" i="36" s="1"/>
  <c r="A273" i="36" s="1"/>
  <c r="A274" i="36" s="1"/>
  <c r="A275" i="36" s="1"/>
  <c r="A276" i="36" s="1"/>
  <c r="A277" i="36" s="1"/>
  <c r="A278" i="36" s="1"/>
  <c r="A279" i="36" s="1"/>
  <c r="A280" i="36" s="1"/>
  <c r="A281" i="36" s="1"/>
  <c r="A282" i="36" s="1"/>
  <c r="A283" i="36" s="1"/>
  <c r="A284" i="36" s="1"/>
  <c r="A285" i="36" s="1"/>
  <c r="A286" i="36" s="1"/>
  <c r="A287" i="36" s="1"/>
  <c r="A288" i="36" s="1"/>
  <c r="A289" i="36" s="1"/>
  <c r="A290" i="36" s="1"/>
  <c r="A291" i="36" s="1"/>
  <c r="A292" i="36" s="1"/>
  <c r="A293" i="36" s="1"/>
  <c r="A294" i="36" s="1"/>
  <c r="A295" i="36" s="1"/>
  <c r="A296" i="36" s="1"/>
  <c r="A297" i="36" s="1"/>
  <c r="A298" i="36" s="1"/>
  <c r="A299" i="36" s="1"/>
  <c r="A300" i="36" s="1"/>
  <c r="A301" i="36" s="1"/>
  <c r="A302" i="36" s="1"/>
  <c r="A303" i="36" s="1"/>
  <c r="A304" i="36" s="1"/>
  <c r="A305" i="36" s="1"/>
  <c r="A306" i="36" s="1"/>
  <c r="A307" i="36" s="1"/>
  <c r="A308" i="36" s="1"/>
  <c r="A309" i="36" s="1"/>
  <c r="A310" i="36" s="1"/>
  <c r="A311" i="36" s="1"/>
  <c r="A312" i="36" s="1"/>
  <c r="A313" i="36" s="1"/>
  <c r="A314" i="36" s="1"/>
  <c r="A315" i="36" s="1"/>
  <c r="A316" i="36" s="1"/>
  <c r="A317" i="36" s="1"/>
  <c r="A318" i="36" s="1"/>
  <c r="A319" i="36" s="1"/>
  <c r="A320" i="36" s="1"/>
  <c r="A321" i="36" s="1"/>
  <c r="A322" i="36" s="1"/>
  <c r="A323" i="36" s="1"/>
  <c r="A324" i="36" s="1"/>
  <c r="A325" i="36" s="1"/>
  <c r="A326" i="36" s="1"/>
  <c r="A327" i="36" s="1"/>
  <c r="A328" i="36" s="1"/>
  <c r="A329" i="36" s="1"/>
  <c r="A330" i="36" s="1"/>
  <c r="A331" i="36" s="1"/>
  <c r="A332" i="36" s="1"/>
  <c r="A333" i="36" s="1"/>
  <c r="A334" i="36" s="1"/>
  <c r="A335" i="36" s="1"/>
  <c r="A336" i="36" s="1"/>
  <c r="A337" i="36" s="1"/>
  <c r="A338" i="36" s="1"/>
  <c r="A339" i="36" s="1"/>
  <c r="A340" i="36" s="1"/>
  <c r="A341" i="36" s="1"/>
  <c r="A342" i="36" s="1"/>
  <c r="A343" i="36" s="1"/>
  <c r="A344" i="36" s="1"/>
  <c r="A345" i="36" s="1"/>
  <c r="A346" i="36" s="1"/>
  <c r="A347" i="36" s="1"/>
  <c r="A348" i="36" s="1"/>
  <c r="A349" i="36" s="1"/>
  <c r="A350" i="36" s="1"/>
  <c r="A351" i="36" s="1"/>
  <c r="A352" i="36" s="1"/>
  <c r="A353" i="36" s="1"/>
  <c r="A354" i="36" s="1"/>
  <c r="A355" i="36" s="1"/>
  <c r="A356" i="36" s="1"/>
  <c r="A357" i="36" s="1"/>
  <c r="A358" i="36" s="1"/>
  <c r="A359" i="36" s="1"/>
  <c r="A360" i="36" s="1"/>
  <c r="A361" i="36" s="1"/>
  <c r="A362" i="36" s="1"/>
  <c r="A363" i="36" s="1"/>
  <c r="A364" i="36" s="1"/>
  <c r="A365" i="36" s="1"/>
  <c r="A366" i="36" s="1"/>
  <c r="A367" i="36" s="1"/>
  <c r="A368" i="36" s="1"/>
  <c r="A369" i="36" s="1"/>
  <c r="A370" i="36" s="1"/>
  <c r="A371" i="36" s="1"/>
  <c r="A372" i="36" s="1"/>
  <c r="A373" i="36" s="1"/>
  <c r="A374" i="36" s="1"/>
  <c r="A375" i="36" s="1"/>
  <c r="A376" i="36" s="1"/>
  <c r="A377" i="36" s="1"/>
  <c r="A378" i="36" s="1"/>
  <c r="A379" i="36" s="1"/>
  <c r="A380" i="36" s="1"/>
  <c r="A381" i="36" s="1"/>
  <c r="A382" i="36" s="1"/>
  <c r="A383" i="36" s="1"/>
  <c r="A384" i="36" s="1"/>
  <c r="A385" i="36" s="1"/>
  <c r="A386" i="36" s="1"/>
  <c r="A387" i="36" s="1"/>
  <c r="A388" i="36" s="1"/>
  <c r="A389" i="36" s="1"/>
  <c r="K328" i="36"/>
  <c r="L328" i="36" s="1"/>
  <c r="K340" i="36"/>
  <c r="L340" i="36" s="1"/>
  <c r="H105" i="61"/>
  <c r="J105" i="61" s="1"/>
  <c r="H104" i="61"/>
  <c r="J104" i="61" s="1"/>
  <c r="H97" i="61"/>
  <c r="H96" i="61"/>
  <c r="J96" i="61" s="1"/>
  <c r="H89" i="61"/>
  <c r="H88" i="61"/>
  <c r="J88" i="61" s="1"/>
  <c r="H81" i="61"/>
  <c r="H80" i="61"/>
  <c r="J80" i="61" s="1"/>
  <c r="H73" i="61"/>
  <c r="H72" i="61"/>
  <c r="J72" i="61" s="1"/>
  <c r="H65" i="61"/>
  <c r="H64" i="61"/>
  <c r="J64" i="61" s="1"/>
  <c r="H57" i="61"/>
  <c r="H56" i="61"/>
  <c r="J56" i="61" s="1"/>
  <c r="H49" i="61"/>
  <c r="H48" i="61"/>
  <c r="J48" i="61" s="1"/>
  <c r="H41" i="61"/>
  <c r="H40" i="61"/>
  <c r="J40" i="61" s="1"/>
  <c r="H31" i="61"/>
  <c r="H30" i="61"/>
  <c r="J30" i="61" s="1"/>
  <c r="H21" i="61"/>
  <c r="H14" i="61"/>
  <c r="J14" i="61" s="1"/>
  <c r="G108" i="61"/>
  <c r="G107" i="61"/>
  <c r="G106" i="61"/>
  <c r="G105" i="61"/>
  <c r="G104" i="61"/>
  <c r="G103" i="61"/>
  <c r="G102" i="61"/>
  <c r="G101" i="61"/>
  <c r="G100" i="61"/>
  <c r="G99" i="61"/>
  <c r="G98" i="61"/>
  <c r="G97" i="61"/>
  <c r="G96" i="61"/>
  <c r="G95" i="61"/>
  <c r="G94" i="61"/>
  <c r="G93" i="61"/>
  <c r="G92" i="61"/>
  <c r="G91" i="61"/>
  <c r="G90" i="61"/>
  <c r="G89" i="61"/>
  <c r="G88" i="61"/>
  <c r="G87" i="61"/>
  <c r="G86" i="61"/>
  <c r="G85" i="61"/>
  <c r="G84" i="61"/>
  <c r="G83" i="61"/>
  <c r="G82" i="61"/>
  <c r="G81" i="61"/>
  <c r="G80" i="61"/>
  <c r="G79" i="61"/>
  <c r="G78" i="61"/>
  <c r="G77" i="61"/>
  <c r="G76" i="61"/>
  <c r="G75" i="61"/>
  <c r="G74" i="61"/>
  <c r="G73" i="61"/>
  <c r="G72" i="61"/>
  <c r="G71" i="61"/>
  <c r="G70" i="61"/>
  <c r="G69" i="61"/>
  <c r="G68" i="61"/>
  <c r="G67" i="61"/>
  <c r="G66" i="61"/>
  <c r="G65" i="61"/>
  <c r="G64" i="61"/>
  <c r="G63" i="61"/>
  <c r="G62" i="61"/>
  <c r="G61" i="61"/>
  <c r="G60" i="61"/>
  <c r="G59" i="61"/>
  <c r="G58" i="61"/>
  <c r="G57" i="61"/>
  <c r="G56" i="61"/>
  <c r="G55" i="61"/>
  <c r="G54" i="61"/>
  <c r="G53" i="61"/>
  <c r="G52" i="61"/>
  <c r="G51" i="61"/>
  <c r="G50" i="61"/>
  <c r="G49" i="61"/>
  <c r="G48" i="61"/>
  <c r="G47" i="61"/>
  <c r="G46" i="61"/>
  <c r="G45" i="61"/>
  <c r="G44" i="61"/>
  <c r="G43" i="61"/>
  <c r="G42" i="61"/>
  <c r="G41" i="61"/>
  <c r="G40" i="61"/>
  <c r="G39" i="61"/>
  <c r="G38" i="61"/>
  <c r="G37" i="61"/>
  <c r="G34" i="61"/>
  <c r="G33" i="61"/>
  <c r="G32" i="61"/>
  <c r="G31" i="61"/>
  <c r="G30" i="61"/>
  <c r="G29" i="61"/>
  <c r="G28" i="61"/>
  <c r="G27" i="61"/>
  <c r="G24" i="61"/>
  <c r="G23" i="61"/>
  <c r="G22" i="61"/>
  <c r="G21" i="61"/>
  <c r="G14" i="61"/>
  <c r="G15" i="61"/>
  <c r="G16" i="61"/>
  <c r="G17" i="61"/>
  <c r="G18" i="61"/>
  <c r="G13" i="61"/>
  <c r="E108" i="61"/>
  <c r="H108" i="61" s="1"/>
  <c r="J108" i="61" s="1"/>
  <c r="E107" i="61"/>
  <c r="H107" i="61" s="1"/>
  <c r="J107" i="61" s="1"/>
  <c r="E106" i="61"/>
  <c r="E105" i="61"/>
  <c r="E104" i="61"/>
  <c r="E103" i="61"/>
  <c r="H103" i="61" s="1"/>
  <c r="J103" i="61" s="1"/>
  <c r="E102" i="61"/>
  <c r="H102" i="61" s="1"/>
  <c r="J102" i="61" s="1"/>
  <c r="E101" i="61"/>
  <c r="H101" i="61" s="1"/>
  <c r="J101" i="61" s="1"/>
  <c r="E100" i="61"/>
  <c r="H100" i="61" s="1"/>
  <c r="J100" i="61" s="1"/>
  <c r="E99" i="61"/>
  <c r="H99" i="61" s="1"/>
  <c r="J99" i="61" s="1"/>
  <c r="E98" i="61"/>
  <c r="E97" i="61"/>
  <c r="E96" i="61"/>
  <c r="E95" i="61"/>
  <c r="H95" i="61" s="1"/>
  <c r="J95" i="61" s="1"/>
  <c r="E94" i="61"/>
  <c r="H94" i="61" s="1"/>
  <c r="J94" i="61" s="1"/>
  <c r="E93" i="61"/>
  <c r="H93" i="61" s="1"/>
  <c r="J93" i="61" s="1"/>
  <c r="E92" i="61"/>
  <c r="H92" i="61" s="1"/>
  <c r="J92" i="61" s="1"/>
  <c r="E91" i="61"/>
  <c r="H91" i="61" s="1"/>
  <c r="J91" i="61" s="1"/>
  <c r="E90" i="61"/>
  <c r="E89" i="61"/>
  <c r="E88" i="61"/>
  <c r="E87" i="61"/>
  <c r="H87" i="61" s="1"/>
  <c r="J87" i="61" s="1"/>
  <c r="E86" i="61"/>
  <c r="H86" i="61" s="1"/>
  <c r="J86" i="61" s="1"/>
  <c r="E85" i="61"/>
  <c r="H85" i="61" s="1"/>
  <c r="J85" i="61" s="1"/>
  <c r="E84" i="61"/>
  <c r="H84" i="61" s="1"/>
  <c r="J84" i="61" s="1"/>
  <c r="E83" i="61"/>
  <c r="H83" i="61" s="1"/>
  <c r="J83" i="61" s="1"/>
  <c r="E82" i="61"/>
  <c r="E81" i="61"/>
  <c r="E80" i="61"/>
  <c r="E79" i="61"/>
  <c r="H79" i="61" s="1"/>
  <c r="J79" i="61" s="1"/>
  <c r="E78" i="61"/>
  <c r="H78" i="61" s="1"/>
  <c r="J78" i="61" s="1"/>
  <c r="E77" i="61"/>
  <c r="H77" i="61" s="1"/>
  <c r="J77" i="61" s="1"/>
  <c r="E76" i="61"/>
  <c r="H76" i="61" s="1"/>
  <c r="J76" i="61" s="1"/>
  <c r="E75" i="61"/>
  <c r="H75" i="61" s="1"/>
  <c r="J75" i="61" s="1"/>
  <c r="E74" i="61"/>
  <c r="E73" i="61"/>
  <c r="E72" i="61"/>
  <c r="E71" i="61"/>
  <c r="H71" i="61" s="1"/>
  <c r="J71" i="61" s="1"/>
  <c r="E70" i="61"/>
  <c r="H70" i="61" s="1"/>
  <c r="J70" i="61" s="1"/>
  <c r="E69" i="61"/>
  <c r="H69" i="61" s="1"/>
  <c r="J69" i="61" s="1"/>
  <c r="E68" i="61"/>
  <c r="H68" i="61" s="1"/>
  <c r="J68" i="61" s="1"/>
  <c r="E67" i="61"/>
  <c r="H67" i="61" s="1"/>
  <c r="J67" i="61" s="1"/>
  <c r="E66" i="61"/>
  <c r="E65" i="61"/>
  <c r="E64" i="61"/>
  <c r="E63" i="61"/>
  <c r="H63" i="61" s="1"/>
  <c r="J63" i="61" s="1"/>
  <c r="E62" i="61"/>
  <c r="H62" i="61" s="1"/>
  <c r="J62" i="61" s="1"/>
  <c r="E61" i="61"/>
  <c r="H61" i="61" s="1"/>
  <c r="J61" i="61" s="1"/>
  <c r="E60" i="61"/>
  <c r="H60" i="61" s="1"/>
  <c r="J60" i="61" s="1"/>
  <c r="E59" i="61"/>
  <c r="H59" i="61" s="1"/>
  <c r="J59" i="61" s="1"/>
  <c r="E58" i="61"/>
  <c r="E57" i="61"/>
  <c r="E56" i="61"/>
  <c r="E55" i="61"/>
  <c r="H55" i="61" s="1"/>
  <c r="J55" i="61" s="1"/>
  <c r="E54" i="61"/>
  <c r="H54" i="61" s="1"/>
  <c r="J54" i="61" s="1"/>
  <c r="E53" i="61"/>
  <c r="H53" i="61" s="1"/>
  <c r="J53" i="61" s="1"/>
  <c r="E52" i="61"/>
  <c r="H52" i="61" s="1"/>
  <c r="J52" i="61" s="1"/>
  <c r="E51" i="61"/>
  <c r="H51" i="61" s="1"/>
  <c r="J51" i="61" s="1"/>
  <c r="E50" i="61"/>
  <c r="E49" i="61"/>
  <c r="E48" i="61"/>
  <c r="E47" i="61"/>
  <c r="H47" i="61" s="1"/>
  <c r="J47" i="61" s="1"/>
  <c r="E46" i="61"/>
  <c r="H46" i="61" s="1"/>
  <c r="J46" i="61" s="1"/>
  <c r="E45" i="61"/>
  <c r="H45" i="61" s="1"/>
  <c r="J45" i="61" s="1"/>
  <c r="E44" i="61"/>
  <c r="H44" i="61" s="1"/>
  <c r="J44" i="61" s="1"/>
  <c r="E43" i="61"/>
  <c r="H43" i="61" s="1"/>
  <c r="J43" i="61" s="1"/>
  <c r="E42" i="61"/>
  <c r="E41" i="61"/>
  <c r="E40" i="61"/>
  <c r="E39" i="61"/>
  <c r="H39" i="61" s="1"/>
  <c r="J39" i="61" s="1"/>
  <c r="E38" i="61"/>
  <c r="H38" i="61" s="1"/>
  <c r="J38" i="61" s="1"/>
  <c r="E37" i="61"/>
  <c r="H37" i="61" s="1"/>
  <c r="J37" i="61" s="1"/>
  <c r="E34" i="61"/>
  <c r="H34" i="61" s="1"/>
  <c r="J34" i="61" s="1"/>
  <c r="E33" i="61"/>
  <c r="H33" i="61" s="1"/>
  <c r="J33" i="61" s="1"/>
  <c r="E32" i="61"/>
  <c r="E31" i="61"/>
  <c r="E30" i="61"/>
  <c r="E29" i="61"/>
  <c r="H29" i="61" s="1"/>
  <c r="J29" i="61" s="1"/>
  <c r="E28" i="61"/>
  <c r="H28" i="61" s="1"/>
  <c r="J28" i="61" s="1"/>
  <c r="E27" i="61"/>
  <c r="H27" i="61" s="1"/>
  <c r="J27" i="61" s="1"/>
  <c r="E24" i="61"/>
  <c r="H24" i="61" s="1"/>
  <c r="J24" i="61" s="1"/>
  <c r="E23" i="61"/>
  <c r="H23" i="61" s="1"/>
  <c r="J23" i="61" s="1"/>
  <c r="E22" i="61"/>
  <c r="E21" i="61"/>
  <c r="E14" i="61"/>
  <c r="E15" i="61"/>
  <c r="H15" i="61" s="1"/>
  <c r="J15" i="61" s="1"/>
  <c r="E16" i="61"/>
  <c r="H16" i="61" s="1"/>
  <c r="J16" i="61" s="1"/>
  <c r="E17" i="61"/>
  <c r="H17" i="61" s="1"/>
  <c r="J17" i="61" s="1"/>
  <c r="E18" i="61"/>
  <c r="H18" i="61" s="1"/>
  <c r="J18" i="61" s="1"/>
  <c r="E13" i="61"/>
  <c r="H13" i="61" s="1"/>
  <c r="J13" i="61" s="1"/>
  <c r="C28" i="4"/>
  <c r="E13" i="13"/>
  <c r="E14" i="13"/>
  <c r="E15" i="13"/>
  <c r="E16" i="13"/>
  <c r="E17" i="13"/>
  <c r="E18" i="13"/>
  <c r="E19" i="13"/>
  <c r="E20" i="13"/>
  <c r="E21" i="13"/>
  <c r="E22" i="13"/>
  <c r="E23" i="13"/>
  <c r="E12" i="13"/>
  <c r="E28" i="13"/>
  <c r="E30" i="13"/>
  <c r="D30" i="13"/>
  <c r="D24" i="13"/>
  <c r="D26" i="13" s="1"/>
  <c r="D32" i="13" s="1"/>
  <c r="F36" i="58" s="1"/>
  <c r="J21" i="61"/>
  <c r="J97" i="61"/>
  <c r="J89" i="61"/>
  <c r="J81" i="61"/>
  <c r="J73" i="61"/>
  <c r="J65" i="61"/>
  <c r="J57" i="61"/>
  <c r="J49" i="61"/>
  <c r="J41" i="61"/>
  <c r="J31" i="61"/>
  <c r="A14" i="61"/>
  <c r="A15" i="61" s="1"/>
  <c r="A16" i="61" s="1"/>
  <c r="A17" i="61"/>
  <c r="A18" i="61" s="1"/>
  <c r="A21" i="61" s="1"/>
  <c r="A22" i="61" s="1"/>
  <c r="A23" i="61" s="1"/>
  <c r="A24" i="61" s="1"/>
  <c r="A27" i="61" s="1"/>
  <c r="A28" i="61" s="1"/>
  <c r="A29" i="61" s="1"/>
  <c r="A30" i="61" s="1"/>
  <c r="A31" i="61" s="1"/>
  <c r="A32" i="61" s="1"/>
  <c r="A33" i="61" s="1"/>
  <c r="A34" i="61" s="1"/>
  <c r="A37" i="61" s="1"/>
  <c r="A38" i="61" s="1"/>
  <c r="A39" i="61" s="1"/>
  <c r="A40" i="61" s="1"/>
  <c r="A41" i="61" s="1"/>
  <c r="A42" i="61" s="1"/>
  <c r="A43" i="61" s="1"/>
  <c r="A44" i="61" s="1"/>
  <c r="A45" i="61" s="1"/>
  <c r="A46" i="61" s="1"/>
  <c r="A47" i="61" s="1"/>
  <c r="A48" i="61" s="1"/>
  <c r="A49" i="61" s="1"/>
  <c r="A50" i="61" s="1"/>
  <c r="A51" i="61" s="1"/>
  <c r="A52" i="61" s="1"/>
  <c r="A53" i="61" s="1"/>
  <c r="A54" i="61" s="1"/>
  <c r="A55" i="61" s="1"/>
  <c r="A56" i="61" s="1"/>
  <c r="A57" i="61" s="1"/>
  <c r="A58" i="61" s="1"/>
  <c r="A59" i="61" s="1"/>
  <c r="A60" i="61" s="1"/>
  <c r="A61" i="61" s="1"/>
  <c r="A62" i="61" s="1"/>
  <c r="A63" i="61" s="1"/>
  <c r="A64" i="61" s="1"/>
  <c r="A65" i="61" s="1"/>
  <c r="A66" i="61" s="1"/>
  <c r="A67" i="61" s="1"/>
  <c r="A68" i="61" s="1"/>
  <c r="A69" i="61" s="1"/>
  <c r="A70" i="61" s="1"/>
  <c r="A71" i="61" s="1"/>
  <c r="A72" i="61" s="1"/>
  <c r="A73" i="61" s="1"/>
  <c r="A74" i="61" s="1"/>
  <c r="A75" i="61" s="1"/>
  <c r="A76" i="61" s="1"/>
  <c r="A77" i="61" s="1"/>
  <c r="A78" i="61" s="1"/>
  <c r="A79" i="61" s="1"/>
  <c r="A80" i="61" s="1"/>
  <c r="A81" i="61" s="1"/>
  <c r="A82" i="61" s="1"/>
  <c r="A83" i="61" s="1"/>
  <c r="A84" i="61" s="1"/>
  <c r="A85" i="61" s="1"/>
  <c r="A86" i="61" s="1"/>
  <c r="A87" i="61" s="1"/>
  <c r="A88" i="61" s="1"/>
  <c r="A89" i="61" s="1"/>
  <c r="A90" i="61" s="1"/>
  <c r="A91" i="61" s="1"/>
  <c r="A92" i="61" s="1"/>
  <c r="A93" i="61" s="1"/>
  <c r="A94" i="61" s="1"/>
  <c r="A95" i="61" s="1"/>
  <c r="A96" i="61" s="1"/>
  <c r="A97" i="61" s="1"/>
  <c r="A98" i="61" s="1"/>
  <c r="A99" i="61" s="1"/>
  <c r="A100" i="61" s="1"/>
  <c r="A101" i="61" s="1"/>
  <c r="A102" i="61" s="1"/>
  <c r="A103" i="61" s="1"/>
  <c r="A104" i="61" s="1"/>
  <c r="A105" i="61" s="1"/>
  <c r="A106" i="61" s="1"/>
  <c r="A107" i="61" s="1"/>
  <c r="A108" i="61" s="1"/>
  <c r="A111" i="61" s="1"/>
  <c r="A113" i="61" s="1"/>
  <c r="A2" i="61"/>
  <c r="E136" i="8"/>
  <c r="H136" i="8"/>
  <c r="E137" i="8"/>
  <c r="H137" i="8"/>
  <c r="E138" i="8"/>
  <c r="H138" i="8"/>
  <c r="I137" i="8"/>
  <c r="K137" i="8" s="1"/>
  <c r="D13" i="16"/>
  <c r="D14" i="16"/>
  <c r="D15" i="16"/>
  <c r="D16" i="16"/>
  <c r="D17" i="16"/>
  <c r="D18" i="16"/>
  <c r="D19" i="16"/>
  <c r="D20" i="16"/>
  <c r="D21" i="16"/>
  <c r="D22" i="16"/>
  <c r="D23" i="16"/>
  <c r="D24" i="16"/>
  <c r="D25" i="16"/>
  <c r="D26" i="16"/>
  <c r="D27" i="16"/>
  <c r="D28" i="16"/>
  <c r="D29" i="16"/>
  <c r="D30" i="16"/>
  <c r="D31" i="16"/>
  <c r="D32" i="16"/>
  <c r="D33" i="16"/>
  <c r="D34" i="16"/>
  <c r="D35" i="16"/>
  <c r="D36" i="16"/>
  <c r="F36" i="16" s="1"/>
  <c r="H36" i="16" s="1"/>
  <c r="D37" i="16"/>
  <c r="F37" i="16" s="1"/>
  <c r="H37" i="16" s="1"/>
  <c r="D38" i="16"/>
  <c r="D39" i="16"/>
  <c r="D40" i="16"/>
  <c r="D41" i="16"/>
  <c r="D42" i="16"/>
  <c r="D43" i="16"/>
  <c r="D44" i="16"/>
  <c r="F44" i="16" s="1"/>
  <c r="H44" i="16" s="1"/>
  <c r="D45" i="16"/>
  <c r="F45" i="16" s="1"/>
  <c r="H45" i="16" s="1"/>
  <c r="D46" i="16"/>
  <c r="D47" i="16"/>
  <c r="D48" i="16"/>
  <c r="D49" i="16"/>
  <c r="D50" i="16"/>
  <c r="D51" i="16"/>
  <c r="D52" i="16"/>
  <c r="F52" i="16" s="1"/>
  <c r="H52" i="16" s="1"/>
  <c r="D53" i="16"/>
  <c r="F53" i="16" s="1"/>
  <c r="H53" i="16" s="1"/>
  <c r="D54" i="16"/>
  <c r="D55" i="16"/>
  <c r="D56" i="16"/>
  <c r="D57" i="16"/>
  <c r="D58" i="16"/>
  <c r="D59" i="16"/>
  <c r="D60" i="16"/>
  <c r="F60" i="16" s="1"/>
  <c r="H60" i="16" s="1"/>
  <c r="D61" i="16"/>
  <c r="F61" i="16" s="1"/>
  <c r="H61" i="16" s="1"/>
  <c r="D62" i="16"/>
  <c r="D63" i="16"/>
  <c r="D64" i="16"/>
  <c r="D65" i="16"/>
  <c r="D66" i="16"/>
  <c r="D67" i="16"/>
  <c r="D68" i="16"/>
  <c r="F68" i="16" s="1"/>
  <c r="H68" i="16" s="1"/>
  <c r="D69" i="16"/>
  <c r="F69" i="16" s="1"/>
  <c r="H69" i="16" s="1"/>
  <c r="D70" i="16"/>
  <c r="D71" i="16"/>
  <c r="D72" i="16"/>
  <c r="D73" i="16"/>
  <c r="D74" i="16"/>
  <c r="D75" i="16"/>
  <c r="D76" i="16"/>
  <c r="F76" i="16" s="1"/>
  <c r="H76" i="16" s="1"/>
  <c r="D77" i="16"/>
  <c r="F77" i="16" s="1"/>
  <c r="H77" i="16" s="1"/>
  <c r="D78" i="16"/>
  <c r="D79" i="16"/>
  <c r="F79" i="16" s="1"/>
  <c r="H79" i="16" s="1"/>
  <c r="D80" i="16"/>
  <c r="D81" i="16"/>
  <c r="D82" i="16"/>
  <c r="D83" i="16"/>
  <c r="D84" i="16"/>
  <c r="F84" i="16" s="1"/>
  <c r="H84" i="16" s="1"/>
  <c r="D85" i="16"/>
  <c r="F85" i="16" s="1"/>
  <c r="H85" i="16" s="1"/>
  <c r="D86" i="16"/>
  <c r="D87" i="16"/>
  <c r="F87" i="16" s="1"/>
  <c r="H87" i="16" s="1"/>
  <c r="D88" i="16"/>
  <c r="D89" i="16"/>
  <c r="D90" i="16"/>
  <c r="D91" i="16"/>
  <c r="D92" i="16"/>
  <c r="F92" i="16" s="1"/>
  <c r="H92" i="16" s="1"/>
  <c r="D93" i="16"/>
  <c r="F93" i="16" s="1"/>
  <c r="H93" i="16" s="1"/>
  <c r="D94" i="16"/>
  <c r="D95" i="16"/>
  <c r="F95" i="16" s="1"/>
  <c r="H95" i="16" s="1"/>
  <c r="D96" i="16"/>
  <c r="D97" i="16"/>
  <c r="D98" i="16"/>
  <c r="D12" i="16"/>
  <c r="F98" i="16"/>
  <c r="H98" i="16"/>
  <c r="F97" i="16"/>
  <c r="H97" i="16" s="1"/>
  <c r="F96" i="16"/>
  <c r="H96" i="16"/>
  <c r="F94" i="16"/>
  <c r="H94" i="16" s="1"/>
  <c r="F91" i="16"/>
  <c r="H91" i="16" s="1"/>
  <c r="F90" i="16"/>
  <c r="H90" i="16"/>
  <c r="F89" i="16"/>
  <c r="H89" i="16" s="1"/>
  <c r="F88" i="16"/>
  <c r="H88" i="16"/>
  <c r="F86" i="16"/>
  <c r="H86" i="16" s="1"/>
  <c r="F83" i="16"/>
  <c r="H83" i="16" s="1"/>
  <c r="F82" i="16"/>
  <c r="H82" i="16"/>
  <c r="F81" i="16"/>
  <c r="H81" i="16" s="1"/>
  <c r="F80" i="16"/>
  <c r="H80" i="16"/>
  <c r="F78" i="16"/>
  <c r="H78" i="16" s="1"/>
  <c r="F75" i="16"/>
  <c r="H75" i="16" s="1"/>
  <c r="F74" i="16"/>
  <c r="H74" i="16"/>
  <c r="F73" i="16"/>
  <c r="H73" i="16" s="1"/>
  <c r="F72" i="16"/>
  <c r="H72" i="16"/>
  <c r="F71" i="16"/>
  <c r="H71" i="16" s="1"/>
  <c r="F70" i="16"/>
  <c r="H70" i="16"/>
  <c r="F67" i="16"/>
  <c r="H67" i="16" s="1"/>
  <c r="F66" i="16"/>
  <c r="H66" i="16" s="1"/>
  <c r="F65" i="16"/>
  <c r="H65" i="16" s="1"/>
  <c r="F64" i="16"/>
  <c r="H64" i="16"/>
  <c r="F63" i="16"/>
  <c r="H63" i="16" s="1"/>
  <c r="F62" i="16"/>
  <c r="H62" i="16"/>
  <c r="F59" i="16"/>
  <c r="H59" i="16" s="1"/>
  <c r="F58" i="16"/>
  <c r="H58" i="16"/>
  <c r="F57" i="16"/>
  <c r="H57" i="16" s="1"/>
  <c r="F56" i="16"/>
  <c r="H56" i="16"/>
  <c r="F55" i="16"/>
  <c r="H55" i="16" s="1"/>
  <c r="F54" i="16"/>
  <c r="H54" i="16"/>
  <c r="F51" i="16"/>
  <c r="H51" i="16" s="1"/>
  <c r="F50" i="16"/>
  <c r="H50" i="16" s="1"/>
  <c r="F49" i="16"/>
  <c r="H49" i="16" s="1"/>
  <c r="F48" i="16"/>
  <c r="H48" i="16"/>
  <c r="F47" i="16"/>
  <c r="H47" i="16" s="1"/>
  <c r="F46" i="16"/>
  <c r="H46" i="16" s="1"/>
  <c r="F43" i="16"/>
  <c r="H43" i="16" s="1"/>
  <c r="F42" i="16"/>
  <c r="H42" i="16"/>
  <c r="F41" i="16"/>
  <c r="H41" i="16" s="1"/>
  <c r="F40" i="16"/>
  <c r="H40" i="16"/>
  <c r="F39" i="16"/>
  <c r="H39" i="16" s="1"/>
  <c r="F38" i="16"/>
  <c r="H38" i="16"/>
  <c r="F35" i="16"/>
  <c r="H35" i="16" s="1"/>
  <c r="F34" i="16"/>
  <c r="H34" i="16" s="1"/>
  <c r="BB42" i="20"/>
  <c r="BB50" i="20"/>
  <c r="BA48" i="20"/>
  <c r="BA47" i="20"/>
  <c r="BA46" i="20"/>
  <c r="BA45" i="20"/>
  <c r="H26" i="60"/>
  <c r="A15" i="60"/>
  <c r="A16" i="60" s="1"/>
  <c r="A17" i="60" s="1"/>
  <c r="A18" i="60" s="1"/>
  <c r="A19" i="60" s="1"/>
  <c r="A20" i="60" s="1"/>
  <c r="A21" i="60" s="1"/>
  <c r="B14" i="60"/>
  <c r="B15" i="60" s="1"/>
  <c r="A14" i="60"/>
  <c r="F13" i="60"/>
  <c r="C13" i="60"/>
  <c r="D13" i="60"/>
  <c r="A2" i="60"/>
  <c r="B15" i="17"/>
  <c r="B16" i="17" s="1"/>
  <c r="H26" i="17"/>
  <c r="B14" i="17"/>
  <c r="C14" i="17"/>
  <c r="C13" i="17"/>
  <c r="BA62" i="20"/>
  <c r="BA61" i="20"/>
  <c r="BA55" i="20"/>
  <c r="BA54" i="20"/>
  <c r="BA53" i="20"/>
  <c r="BA32" i="20"/>
  <c r="BA31" i="20"/>
  <c r="BA30" i="20"/>
  <c r="BA29" i="20"/>
  <c r="BA28" i="20"/>
  <c r="BA27" i="20"/>
  <c r="BA26" i="20"/>
  <c r="BA25" i="20"/>
  <c r="BA24" i="20"/>
  <c r="BA23" i="20"/>
  <c r="BA22" i="20"/>
  <c r="BA21" i="20"/>
  <c r="BA20" i="20"/>
  <c r="BA19" i="20"/>
  <c r="BA18" i="20"/>
  <c r="BA16" i="20"/>
  <c r="BA15" i="20"/>
  <c r="BA14" i="20"/>
  <c r="BA17" i="20"/>
  <c r="G39" i="20"/>
  <c r="G40" i="20" s="1"/>
  <c r="H39" i="20"/>
  <c r="H40" i="20" s="1"/>
  <c r="I39" i="20"/>
  <c r="I40" i="20"/>
  <c r="J39" i="20"/>
  <c r="J40" i="20" s="1"/>
  <c r="K39" i="20"/>
  <c r="K40" i="20" s="1"/>
  <c r="L39" i="20"/>
  <c r="L40" i="20" s="1"/>
  <c r="M39" i="20"/>
  <c r="M40" i="20"/>
  <c r="N39" i="20"/>
  <c r="N40" i="20" s="1"/>
  <c r="O39" i="20"/>
  <c r="O40" i="20" s="1"/>
  <c r="F39" i="20"/>
  <c r="BB34" i="20"/>
  <c r="C15" i="50"/>
  <c r="F15" i="50" s="1"/>
  <c r="C16" i="50"/>
  <c r="F16" i="50" s="1"/>
  <c r="E50" i="50"/>
  <c r="H59" i="50"/>
  <c r="E30" i="50"/>
  <c r="E32" i="50"/>
  <c r="E48" i="50" s="1"/>
  <c r="F48" i="50" s="1"/>
  <c r="E33" i="50"/>
  <c r="E49" i="50" s="1"/>
  <c r="E34" i="50"/>
  <c r="E35" i="50"/>
  <c r="E51" i="50" s="1"/>
  <c r="E36" i="50"/>
  <c r="E37" i="50"/>
  <c r="E38" i="50"/>
  <c r="E39" i="50"/>
  <c r="E40" i="50"/>
  <c r="E41" i="50"/>
  <c r="E57" i="50"/>
  <c r="E31" i="50"/>
  <c r="C16" i="45"/>
  <c r="C17" i="45"/>
  <c r="C15" i="45"/>
  <c r="J140" i="8"/>
  <c r="E83" i="8"/>
  <c r="H83" i="8"/>
  <c r="E84" i="8"/>
  <c r="H84" i="8"/>
  <c r="E85" i="8"/>
  <c r="H85" i="8"/>
  <c r="I85" i="8" s="1"/>
  <c r="K85" i="8" s="1"/>
  <c r="E86" i="8"/>
  <c r="H86" i="8"/>
  <c r="E87" i="8"/>
  <c r="H87" i="8"/>
  <c r="E88" i="8"/>
  <c r="H88" i="8"/>
  <c r="E89" i="8"/>
  <c r="H89" i="8"/>
  <c r="I89" i="8" s="1"/>
  <c r="K89" i="8" s="1"/>
  <c r="E90" i="8"/>
  <c r="H90" i="8"/>
  <c r="E91" i="8"/>
  <c r="H91" i="8"/>
  <c r="E92" i="8"/>
  <c r="H92" i="8"/>
  <c r="E93" i="8"/>
  <c r="H93" i="8"/>
  <c r="I93" i="8" s="1"/>
  <c r="K93" i="8" s="1"/>
  <c r="E94" i="8"/>
  <c r="H94" i="8"/>
  <c r="E95" i="8"/>
  <c r="H95" i="8"/>
  <c r="E96" i="8"/>
  <c r="H96" i="8"/>
  <c r="E97" i="8"/>
  <c r="H97" i="8"/>
  <c r="I97" i="8" s="1"/>
  <c r="K97" i="8" s="1"/>
  <c r="E98" i="8"/>
  <c r="H98" i="8"/>
  <c r="I98" i="8" s="1"/>
  <c r="K98" i="8" s="1"/>
  <c r="E99" i="8"/>
  <c r="H99" i="8"/>
  <c r="E100" i="8"/>
  <c r="H100" i="8"/>
  <c r="E101" i="8"/>
  <c r="H101" i="8"/>
  <c r="I101" i="8" s="1"/>
  <c r="K101" i="8" s="1"/>
  <c r="E102" i="8"/>
  <c r="H102" i="8"/>
  <c r="E103" i="8"/>
  <c r="H103" i="8"/>
  <c r="I103" i="8" s="1"/>
  <c r="K103" i="8" s="1"/>
  <c r="E104" i="8"/>
  <c r="H104" i="8"/>
  <c r="I104" i="8" s="1"/>
  <c r="K104" i="8" s="1"/>
  <c r="E105" i="8"/>
  <c r="H105" i="8"/>
  <c r="I105" i="8" s="1"/>
  <c r="K105" i="8" s="1"/>
  <c r="E106" i="8"/>
  <c r="H106" i="8"/>
  <c r="I106" i="8" s="1"/>
  <c r="K106" i="8" s="1"/>
  <c r="E107" i="8"/>
  <c r="H107" i="8"/>
  <c r="I107" i="8" s="1"/>
  <c r="K107" i="8" s="1"/>
  <c r="E108" i="8"/>
  <c r="H108" i="8"/>
  <c r="E109" i="8"/>
  <c r="H109" i="8"/>
  <c r="I109" i="8" s="1"/>
  <c r="K109" i="8" s="1"/>
  <c r="E110" i="8"/>
  <c r="H110" i="8"/>
  <c r="I110" i="8" s="1"/>
  <c r="K110" i="8" s="1"/>
  <c r="E111" i="8"/>
  <c r="H111" i="8"/>
  <c r="I111" i="8" s="1"/>
  <c r="K111" i="8" s="1"/>
  <c r="E112" i="8"/>
  <c r="H112" i="8"/>
  <c r="I112" i="8" s="1"/>
  <c r="K112" i="8" s="1"/>
  <c r="E113" i="8"/>
  <c r="H113" i="8"/>
  <c r="I113" i="8" s="1"/>
  <c r="K113" i="8" s="1"/>
  <c r="E114" i="8"/>
  <c r="H114" i="8"/>
  <c r="I114" i="8" s="1"/>
  <c r="K114" i="8" s="1"/>
  <c r="E115" i="8"/>
  <c r="H115" i="8"/>
  <c r="I115" i="8" s="1"/>
  <c r="K115" i="8" s="1"/>
  <c r="E116" i="8"/>
  <c r="H116" i="8"/>
  <c r="I116" i="8" s="1"/>
  <c r="K116" i="8" s="1"/>
  <c r="E117" i="8"/>
  <c r="H117" i="8"/>
  <c r="I117" i="8" s="1"/>
  <c r="K117" i="8" s="1"/>
  <c r="E118" i="8"/>
  <c r="H118" i="8"/>
  <c r="I118" i="8" s="1"/>
  <c r="K118" i="8" s="1"/>
  <c r="E119" i="8"/>
  <c r="H119" i="8"/>
  <c r="I119" i="8" s="1"/>
  <c r="K119" i="8" s="1"/>
  <c r="E120" i="8"/>
  <c r="H120" i="8"/>
  <c r="E121" i="8"/>
  <c r="H121" i="8"/>
  <c r="I121" i="8" s="1"/>
  <c r="K121" i="8" s="1"/>
  <c r="E122" i="8"/>
  <c r="H122" i="8"/>
  <c r="I122" i="8" s="1"/>
  <c r="K122" i="8" s="1"/>
  <c r="E123" i="8"/>
  <c r="H123" i="8"/>
  <c r="I123" i="8" s="1"/>
  <c r="K123" i="8" s="1"/>
  <c r="E124" i="8"/>
  <c r="H124" i="8"/>
  <c r="I124" i="8" s="1"/>
  <c r="K124" i="8" s="1"/>
  <c r="E125" i="8"/>
  <c r="H125" i="8"/>
  <c r="I125" i="8" s="1"/>
  <c r="K125" i="8" s="1"/>
  <c r="E126" i="8"/>
  <c r="H126" i="8"/>
  <c r="I126" i="8" s="1"/>
  <c r="K126" i="8" s="1"/>
  <c r="E127" i="8"/>
  <c r="H127" i="8"/>
  <c r="I127" i="8" s="1"/>
  <c r="K127" i="8" s="1"/>
  <c r="E128" i="8"/>
  <c r="H128" i="8"/>
  <c r="I128" i="8" s="1"/>
  <c r="K128" i="8" s="1"/>
  <c r="E129" i="8"/>
  <c r="H129" i="8"/>
  <c r="I129" i="8" s="1"/>
  <c r="K129" i="8" s="1"/>
  <c r="E130" i="8"/>
  <c r="H130" i="8"/>
  <c r="E131" i="8"/>
  <c r="H131" i="8"/>
  <c r="I131" i="8" s="1"/>
  <c r="K131" i="8" s="1"/>
  <c r="E132" i="8"/>
  <c r="H132" i="8"/>
  <c r="I132" i="8" s="1"/>
  <c r="K132" i="8" s="1"/>
  <c r="E133" i="8"/>
  <c r="H133" i="8"/>
  <c r="I133" i="8" s="1"/>
  <c r="K133" i="8" s="1"/>
  <c r="E134" i="8"/>
  <c r="H134" i="8"/>
  <c r="I134" i="8" s="1"/>
  <c r="K134" i="8" s="1"/>
  <c r="E135" i="8"/>
  <c r="H135" i="8"/>
  <c r="I135" i="8" s="1"/>
  <c r="K135" i="8" s="1"/>
  <c r="C30" i="50"/>
  <c r="C46" i="50"/>
  <c r="D46" i="50"/>
  <c r="C31" i="50"/>
  <c r="C47" i="50"/>
  <c r="D47" i="50" s="1"/>
  <c r="G47" i="50" s="1"/>
  <c r="I47" i="50" s="1"/>
  <c r="C32" i="50"/>
  <c r="C48" i="50" s="1"/>
  <c r="D48" i="50" s="1"/>
  <c r="I120" i="8"/>
  <c r="K120" i="8" s="1"/>
  <c r="I84" i="8"/>
  <c r="K84" i="8" s="1"/>
  <c r="I96" i="8"/>
  <c r="K96" i="8" s="1"/>
  <c r="I88" i="8"/>
  <c r="K88" i="8" s="1"/>
  <c r="I130" i="8"/>
  <c r="K130" i="8" s="1"/>
  <c r="I92" i="8"/>
  <c r="K92" i="8" s="1"/>
  <c r="I108" i="8"/>
  <c r="K108" i="8" s="1"/>
  <c r="I94" i="8"/>
  <c r="K94" i="8" s="1"/>
  <c r="I90" i="8"/>
  <c r="K90" i="8" s="1"/>
  <c r="I102" i="8"/>
  <c r="K102" i="8" s="1"/>
  <c r="I86" i="8"/>
  <c r="K86" i="8" s="1"/>
  <c r="D90" i="15"/>
  <c r="D91" i="15"/>
  <c r="D92" i="15"/>
  <c r="C21" i="15"/>
  <c r="C20" i="15"/>
  <c r="C19" i="15"/>
  <c r="E71" i="10"/>
  <c r="F69" i="10"/>
  <c r="E64" i="10"/>
  <c r="G64" i="10"/>
  <c r="G21" i="15"/>
  <c r="G20" i="15"/>
  <c r="C102" i="15"/>
  <c r="C100" i="15"/>
  <c r="B100" i="15"/>
  <c r="B102" i="15"/>
  <c r="F102" i="15"/>
  <c r="H102" i="15"/>
  <c r="F100" i="15"/>
  <c r="H100" i="15"/>
  <c r="E20" i="15"/>
  <c r="E21" i="15"/>
  <c r="D89" i="15"/>
  <c r="G80" i="15"/>
  <c r="B70" i="15"/>
  <c r="C70" i="15"/>
  <c r="F70" i="15"/>
  <c r="H70" i="15"/>
  <c r="B71" i="15"/>
  <c r="C71" i="15"/>
  <c r="F71" i="15"/>
  <c r="H71" i="15" s="1"/>
  <c r="B72" i="15"/>
  <c r="C72" i="15"/>
  <c r="F72" i="15"/>
  <c r="H72" i="15"/>
  <c r="B73" i="15"/>
  <c r="C73" i="15"/>
  <c r="F73" i="15"/>
  <c r="H73" i="15" s="1"/>
  <c r="B74" i="15"/>
  <c r="C74" i="15"/>
  <c r="F74" i="15"/>
  <c r="H74" i="15"/>
  <c r="B75" i="15"/>
  <c r="C75" i="15"/>
  <c r="F75" i="15"/>
  <c r="H75" i="15" s="1"/>
  <c r="B76" i="15"/>
  <c r="C76" i="15"/>
  <c r="F76" i="15"/>
  <c r="H76" i="15"/>
  <c r="B77" i="15"/>
  <c r="C77" i="15"/>
  <c r="F77" i="15"/>
  <c r="H77" i="15" s="1"/>
  <c r="B78" i="15"/>
  <c r="C78" i="15"/>
  <c r="F78" i="15"/>
  <c r="H78" i="15"/>
  <c r="B56" i="15"/>
  <c r="C56" i="15"/>
  <c r="F56" i="15"/>
  <c r="H56" i="15" s="1"/>
  <c r="B57" i="15"/>
  <c r="C57" i="15"/>
  <c r="F57" i="15"/>
  <c r="H57" i="15"/>
  <c r="B58" i="15"/>
  <c r="C58" i="15"/>
  <c r="F58" i="15"/>
  <c r="H58" i="15" s="1"/>
  <c r="B59" i="15"/>
  <c r="C59" i="15"/>
  <c r="F59" i="15"/>
  <c r="H59" i="15"/>
  <c r="B60" i="15"/>
  <c r="C60" i="15"/>
  <c r="F60" i="15"/>
  <c r="H60" i="15" s="1"/>
  <c r="B61" i="15"/>
  <c r="C61" i="15"/>
  <c r="F61" i="15"/>
  <c r="H61" i="15"/>
  <c r="B62" i="15"/>
  <c r="C62" i="15"/>
  <c r="F62" i="15"/>
  <c r="H62" i="15" s="1"/>
  <c r="B63" i="15"/>
  <c r="C63" i="15"/>
  <c r="F63" i="15"/>
  <c r="H63" i="15"/>
  <c r="B64" i="15"/>
  <c r="C64" i="15"/>
  <c r="F64" i="15"/>
  <c r="H64" i="15" s="1"/>
  <c r="B65" i="15"/>
  <c r="C65" i="15"/>
  <c r="F65" i="15"/>
  <c r="H65" i="15"/>
  <c r="B66" i="15"/>
  <c r="C66" i="15"/>
  <c r="F66" i="15"/>
  <c r="H66" i="15" s="1"/>
  <c r="B67" i="15"/>
  <c r="C67" i="15"/>
  <c r="F67" i="15"/>
  <c r="H67" i="15"/>
  <c r="B68" i="15"/>
  <c r="C68" i="15"/>
  <c r="F68" i="15"/>
  <c r="H68" i="15" s="1"/>
  <c r="B69" i="15"/>
  <c r="C69" i="15"/>
  <c r="F69" i="15"/>
  <c r="H69" i="15"/>
  <c r="E66" i="32"/>
  <c r="E67" i="32"/>
  <c r="E68" i="32"/>
  <c r="E69" i="32"/>
  <c r="E73" i="32"/>
  <c r="H52" i="10"/>
  <c r="F40" i="10"/>
  <c r="F41" i="10"/>
  <c r="F42" i="10"/>
  <c r="F43" i="10"/>
  <c r="F44" i="10"/>
  <c r="F45" i="10"/>
  <c r="F46" i="10"/>
  <c r="F47" i="10"/>
  <c r="F48" i="10"/>
  <c r="F49" i="10"/>
  <c r="F50" i="10"/>
  <c r="D40" i="10"/>
  <c r="D41" i="10"/>
  <c r="D42" i="10"/>
  <c r="D43" i="10"/>
  <c r="G43" i="10" s="1"/>
  <c r="I43" i="10" s="1"/>
  <c r="D44" i="10"/>
  <c r="G44" i="10" s="1"/>
  <c r="I44" i="10" s="1"/>
  <c r="D45" i="10"/>
  <c r="D46" i="10"/>
  <c r="G46" i="10" s="1"/>
  <c r="I46" i="10" s="1"/>
  <c r="D47" i="10"/>
  <c r="G47" i="10" s="1"/>
  <c r="I47" i="10" s="1"/>
  <c r="D48" i="10"/>
  <c r="G48" i="10" s="1"/>
  <c r="I48" i="10" s="1"/>
  <c r="D49" i="10"/>
  <c r="D50" i="10"/>
  <c r="G50" i="10" s="1"/>
  <c r="I50" i="10" s="1"/>
  <c r="G42" i="10"/>
  <c r="I42" i="10" s="1"/>
  <c r="G49" i="10"/>
  <c r="I49" i="10"/>
  <c r="G45" i="10"/>
  <c r="I45" i="10" s="1"/>
  <c r="G41" i="10"/>
  <c r="I41" i="10"/>
  <c r="G40" i="10"/>
  <c r="I40" i="10" s="1"/>
  <c r="C15" i="32"/>
  <c r="D13" i="32"/>
  <c r="D15" i="32"/>
  <c r="G917" i="8"/>
  <c r="G449" i="9"/>
  <c r="I449" i="9" s="1"/>
  <c r="G451" i="9"/>
  <c r="I451" i="9" s="1"/>
  <c r="G450" i="9"/>
  <c r="I450" i="9"/>
  <c r="G320" i="9"/>
  <c r="I320" i="9" s="1"/>
  <c r="G685" i="9"/>
  <c r="I685" i="9" s="1"/>
  <c r="G565" i="9"/>
  <c r="I565" i="9" s="1"/>
  <c r="G452" i="9"/>
  <c r="I452" i="9"/>
  <c r="G321" i="9"/>
  <c r="I321" i="9" s="1"/>
  <c r="G453" i="9"/>
  <c r="I453" i="9" s="1"/>
  <c r="G566" i="9"/>
  <c r="I566" i="9" s="1"/>
  <c r="G686" i="9"/>
  <c r="I686" i="9"/>
  <c r="G567" i="9"/>
  <c r="I567" i="9" s="1"/>
  <c r="G687" i="9"/>
  <c r="I687" i="9" s="1"/>
  <c r="G454" i="9"/>
  <c r="I454" i="9" s="1"/>
  <c r="G322" i="9"/>
  <c r="I322" i="9"/>
  <c r="G455" i="9"/>
  <c r="I455" i="9" s="1"/>
  <c r="G688" i="9"/>
  <c r="I688" i="9" s="1"/>
  <c r="G323" i="9"/>
  <c r="I323" i="9" s="1"/>
  <c r="G568" i="9"/>
  <c r="I568" i="9"/>
  <c r="G324" i="9"/>
  <c r="I324" i="9" s="1"/>
  <c r="G569" i="9"/>
  <c r="I569" i="9" s="1"/>
  <c r="G689" i="9"/>
  <c r="I689" i="9" s="1"/>
  <c r="G456" i="9"/>
  <c r="I456" i="9"/>
  <c r="G690" i="9"/>
  <c r="I690" i="9" s="1"/>
  <c r="G457" i="9"/>
  <c r="I457" i="9" s="1"/>
  <c r="G570" i="9"/>
  <c r="I570" i="9" s="1"/>
  <c r="G325" i="9"/>
  <c r="I325" i="9"/>
  <c r="H94" i="59"/>
  <c r="F92" i="59"/>
  <c r="D92" i="59"/>
  <c r="F91" i="59"/>
  <c r="D91" i="59"/>
  <c r="F90" i="59"/>
  <c r="D90" i="59"/>
  <c r="F89" i="59"/>
  <c r="D89" i="59"/>
  <c r="F88" i="59"/>
  <c r="D88" i="59"/>
  <c r="F87" i="59"/>
  <c r="D87" i="59"/>
  <c r="G87" i="59" s="1"/>
  <c r="I87" i="59" s="1"/>
  <c r="F86" i="59"/>
  <c r="D86" i="59"/>
  <c r="G86" i="59" s="1"/>
  <c r="I86" i="59" s="1"/>
  <c r="F85" i="59"/>
  <c r="G85" i="59" s="1"/>
  <c r="I85" i="59" s="1"/>
  <c r="D85" i="59"/>
  <c r="F84" i="59"/>
  <c r="D84" i="59"/>
  <c r="G84" i="59" s="1"/>
  <c r="I84" i="59" s="1"/>
  <c r="F83" i="59"/>
  <c r="D83" i="59"/>
  <c r="F82" i="59"/>
  <c r="D82" i="59"/>
  <c r="F81" i="59"/>
  <c r="D81" i="59"/>
  <c r="F80" i="59"/>
  <c r="D80" i="59"/>
  <c r="G80" i="59" s="1"/>
  <c r="I80" i="59" s="1"/>
  <c r="F79" i="59"/>
  <c r="D79" i="59"/>
  <c r="F78" i="59"/>
  <c r="D78" i="59"/>
  <c r="G78" i="59" s="1"/>
  <c r="I78" i="59" s="1"/>
  <c r="F77" i="59"/>
  <c r="D77" i="59"/>
  <c r="F76" i="59"/>
  <c r="D76" i="59"/>
  <c r="G76" i="59" s="1"/>
  <c r="I76" i="59" s="1"/>
  <c r="F75" i="59"/>
  <c r="D75" i="59"/>
  <c r="G75" i="59" s="1"/>
  <c r="I75" i="59" s="1"/>
  <c r="F74" i="59"/>
  <c r="D74" i="59"/>
  <c r="G74" i="59" s="1"/>
  <c r="I74" i="59" s="1"/>
  <c r="G691" i="9"/>
  <c r="I691" i="9" s="1"/>
  <c r="G326" i="9"/>
  <c r="I326" i="9"/>
  <c r="G458" i="9"/>
  <c r="I458" i="9"/>
  <c r="G571" i="9"/>
  <c r="I571" i="9"/>
  <c r="G92" i="59"/>
  <c r="I92" i="59" s="1"/>
  <c r="G91" i="59"/>
  <c r="I91" i="59" s="1"/>
  <c r="G83" i="59"/>
  <c r="I83" i="59" s="1"/>
  <c r="G82" i="59"/>
  <c r="I82" i="59" s="1"/>
  <c r="G79" i="59"/>
  <c r="I79" i="59"/>
  <c r="G90" i="59"/>
  <c r="I90" i="59" s="1"/>
  <c r="G88" i="59"/>
  <c r="I88" i="59"/>
  <c r="G459" i="9"/>
  <c r="I459" i="9"/>
  <c r="G572" i="9"/>
  <c r="I572" i="9" s="1"/>
  <c r="G327" i="9"/>
  <c r="I327" i="9"/>
  <c r="G692" i="9"/>
  <c r="I692" i="9"/>
  <c r="G328" i="9"/>
  <c r="I328" i="9" s="1"/>
  <c r="G693" i="9"/>
  <c r="I693" i="9"/>
  <c r="G573" i="9"/>
  <c r="I573" i="9"/>
  <c r="G460" i="9"/>
  <c r="I460" i="9"/>
  <c r="F26" i="59"/>
  <c r="G26" i="59" s="1"/>
  <c r="I26" i="59" s="1"/>
  <c r="F27" i="59"/>
  <c r="F28" i="59"/>
  <c r="F29" i="59"/>
  <c r="F30" i="59"/>
  <c r="F31" i="59"/>
  <c r="F32" i="59"/>
  <c r="F33" i="59"/>
  <c r="F34" i="59"/>
  <c r="G34" i="59" s="1"/>
  <c r="I34" i="59" s="1"/>
  <c r="F35" i="59"/>
  <c r="F36" i="59"/>
  <c r="F37" i="59"/>
  <c r="F38" i="59"/>
  <c r="F39" i="59"/>
  <c r="F40" i="59"/>
  <c r="F41" i="59"/>
  <c r="F42" i="59"/>
  <c r="G42" i="59" s="1"/>
  <c r="I42" i="59" s="1"/>
  <c r="F43" i="59"/>
  <c r="F44" i="59"/>
  <c r="F45" i="59"/>
  <c r="F46" i="59"/>
  <c r="F47" i="59"/>
  <c r="F48" i="59"/>
  <c r="F49" i="59"/>
  <c r="F50" i="59"/>
  <c r="G50" i="59" s="1"/>
  <c r="I50" i="59" s="1"/>
  <c r="F51" i="59"/>
  <c r="F52" i="59"/>
  <c r="F53" i="59"/>
  <c r="F54" i="59"/>
  <c r="F55" i="59"/>
  <c r="F56" i="59"/>
  <c r="F57" i="59"/>
  <c r="F58" i="59"/>
  <c r="G58" i="59" s="1"/>
  <c r="I58" i="59" s="1"/>
  <c r="F59" i="59"/>
  <c r="F60" i="59"/>
  <c r="F61" i="59"/>
  <c r="F62" i="59"/>
  <c r="F63" i="59"/>
  <c r="F64" i="59"/>
  <c r="F65" i="59"/>
  <c r="F66" i="59"/>
  <c r="G66" i="59" s="1"/>
  <c r="F67" i="59"/>
  <c r="F68" i="59"/>
  <c r="F69" i="59"/>
  <c r="F16" i="59"/>
  <c r="F17" i="59"/>
  <c r="F18" i="59"/>
  <c r="F19" i="59"/>
  <c r="F20" i="59"/>
  <c r="G20" i="59" s="1"/>
  <c r="I20" i="59" s="1"/>
  <c r="F21" i="59"/>
  <c r="F22" i="59"/>
  <c r="F23" i="59"/>
  <c r="F24" i="59"/>
  <c r="F25" i="59"/>
  <c r="D26" i="59"/>
  <c r="D27" i="59"/>
  <c r="D28" i="59"/>
  <c r="G28" i="59" s="1"/>
  <c r="I28" i="59" s="1"/>
  <c r="D29" i="59"/>
  <c r="D30" i="59"/>
  <c r="D31" i="59"/>
  <c r="D32" i="59"/>
  <c r="D33" i="59"/>
  <c r="D34" i="59"/>
  <c r="D35" i="59"/>
  <c r="D36" i="59"/>
  <c r="G36" i="59" s="1"/>
  <c r="I36" i="59" s="1"/>
  <c r="D37" i="59"/>
  <c r="D38" i="59"/>
  <c r="D39" i="59"/>
  <c r="D40" i="59"/>
  <c r="D41" i="59"/>
  <c r="D42" i="59"/>
  <c r="D43" i="59"/>
  <c r="D44" i="59"/>
  <c r="G44" i="59" s="1"/>
  <c r="I44" i="59" s="1"/>
  <c r="D45" i="59"/>
  <c r="D46" i="59"/>
  <c r="D47" i="59"/>
  <c r="D48" i="59"/>
  <c r="D49" i="59"/>
  <c r="D50" i="59"/>
  <c r="D51" i="59"/>
  <c r="D52" i="59"/>
  <c r="G52" i="59" s="1"/>
  <c r="I52" i="59" s="1"/>
  <c r="D53" i="59"/>
  <c r="D54" i="59"/>
  <c r="D55" i="59"/>
  <c r="D56" i="59"/>
  <c r="D57" i="59"/>
  <c r="G57" i="59" s="1"/>
  <c r="I57" i="59" s="1"/>
  <c r="D58" i="59"/>
  <c r="D59" i="59"/>
  <c r="G59" i="59" s="1"/>
  <c r="I59" i="59" s="1"/>
  <c r="D60" i="59"/>
  <c r="G60" i="59" s="1"/>
  <c r="I60" i="59" s="1"/>
  <c r="D61" i="59"/>
  <c r="D62" i="59"/>
  <c r="D63" i="59"/>
  <c r="D64" i="59"/>
  <c r="D65" i="59"/>
  <c r="G65" i="59" s="1"/>
  <c r="I65" i="59" s="1"/>
  <c r="D66" i="59"/>
  <c r="D67" i="59"/>
  <c r="G67" i="59" s="1"/>
  <c r="I67" i="59" s="1"/>
  <c r="D68" i="59"/>
  <c r="G68" i="59" s="1"/>
  <c r="I68" i="59" s="1"/>
  <c r="D69" i="59"/>
  <c r="D16" i="59"/>
  <c r="D17" i="59"/>
  <c r="D18" i="59"/>
  <c r="D19" i="59"/>
  <c r="D20" i="59"/>
  <c r="D21" i="59"/>
  <c r="D22" i="59"/>
  <c r="G22" i="59" s="1"/>
  <c r="I22" i="59" s="1"/>
  <c r="D23" i="59"/>
  <c r="D24" i="59"/>
  <c r="D25" i="59"/>
  <c r="H71" i="59"/>
  <c r="A16" i="59"/>
  <c r="A17" i="59" s="1"/>
  <c r="A18" i="59" s="1"/>
  <c r="A19" i="59" s="1"/>
  <c r="A20" i="59" s="1"/>
  <c r="A21" i="59" s="1"/>
  <c r="A22" i="59" s="1"/>
  <c r="A23" i="59" s="1"/>
  <c r="A24" i="59" s="1"/>
  <c r="A25" i="59" s="1"/>
  <c r="A26" i="59" s="1"/>
  <c r="A27" i="59" s="1"/>
  <c r="A28" i="59" s="1"/>
  <c r="A29" i="59" s="1"/>
  <c r="A30" i="59" s="1"/>
  <c r="A31" i="59" s="1"/>
  <c r="A32" i="59" s="1"/>
  <c r="A33" i="59" s="1"/>
  <c r="A34" i="59" s="1"/>
  <c r="A35" i="59" s="1"/>
  <c r="A36" i="59" s="1"/>
  <c r="A37" i="59" s="1"/>
  <c r="A38" i="59" s="1"/>
  <c r="A39" i="59" s="1"/>
  <c r="A40" i="59" s="1"/>
  <c r="A41" i="59" s="1"/>
  <c r="A42" i="59" s="1"/>
  <c r="A43" i="59" s="1"/>
  <c r="A44" i="59" s="1"/>
  <c r="A45" i="59" s="1"/>
  <c r="A46" i="59" s="1"/>
  <c r="A47" i="59" s="1"/>
  <c r="A48" i="59" s="1"/>
  <c r="A49" i="59" s="1"/>
  <c r="A50" i="59" s="1"/>
  <c r="A51" i="59" s="1"/>
  <c r="A52" i="59" s="1"/>
  <c r="A53" i="59" s="1"/>
  <c r="A54" i="59" s="1"/>
  <c r="A55" i="59" s="1"/>
  <c r="A56" i="59" s="1"/>
  <c r="A57" i="59" s="1"/>
  <c r="A58" i="59" s="1"/>
  <c r="A59" i="59" s="1"/>
  <c r="A60" i="59" s="1"/>
  <c r="A61" i="59" s="1"/>
  <c r="A62" i="59" s="1"/>
  <c r="A63" i="59" s="1"/>
  <c r="A64" i="59" s="1"/>
  <c r="A65" i="59" s="1"/>
  <c r="A66" i="59" s="1"/>
  <c r="A67" i="59" s="1"/>
  <c r="A68" i="59" s="1"/>
  <c r="A69" i="59" s="1"/>
  <c r="A71" i="59" s="1"/>
  <c r="A74" i="59" s="1"/>
  <c r="A75" i="59" s="1"/>
  <c r="A76" i="59" s="1"/>
  <c r="A77" i="59" s="1"/>
  <c r="A78" i="59" s="1"/>
  <c r="A79" i="59" s="1"/>
  <c r="A80" i="59" s="1"/>
  <c r="A81" i="59" s="1"/>
  <c r="A82" i="59" s="1"/>
  <c r="A83" i="59" s="1"/>
  <c r="A84" i="59" s="1"/>
  <c r="A85" i="59" s="1"/>
  <c r="A86" i="59" s="1"/>
  <c r="A87" i="59" s="1"/>
  <c r="A88" i="59" s="1"/>
  <c r="A89" i="59" s="1"/>
  <c r="A90" i="59" s="1"/>
  <c r="A91" i="59" s="1"/>
  <c r="A92" i="59" s="1"/>
  <c r="A94" i="59" s="1"/>
  <c r="A96" i="59" s="1"/>
  <c r="F15" i="59"/>
  <c r="D15" i="59"/>
  <c r="A2" i="59"/>
  <c r="I66" i="59"/>
  <c r="G62" i="59"/>
  <c r="I62" i="59" s="1"/>
  <c r="G54" i="59"/>
  <c r="I54" i="59" s="1"/>
  <c r="G46" i="59"/>
  <c r="I46" i="59" s="1"/>
  <c r="G38" i="59"/>
  <c r="I38" i="59" s="1"/>
  <c r="G30" i="59"/>
  <c r="I30" i="59" s="1"/>
  <c r="G461" i="9"/>
  <c r="I461" i="9" s="1"/>
  <c r="G329" i="9"/>
  <c r="I329" i="9" s="1"/>
  <c r="G695" i="9"/>
  <c r="I695" i="9"/>
  <c r="G694" i="9"/>
  <c r="I694" i="9" s="1"/>
  <c r="G574" i="9"/>
  <c r="I574" i="9" s="1"/>
  <c r="G23" i="59"/>
  <c r="I23" i="59" s="1"/>
  <c r="G19" i="59"/>
  <c r="I19" i="59"/>
  <c r="G64" i="59"/>
  <c r="I64" i="59" s="1"/>
  <c r="G56" i="59"/>
  <c r="I56" i="59"/>
  <c r="G48" i="59"/>
  <c r="I48" i="59" s="1"/>
  <c r="G40" i="59"/>
  <c r="I40" i="59"/>
  <c r="G32" i="59"/>
  <c r="I32" i="59" s="1"/>
  <c r="G25" i="59"/>
  <c r="I25" i="59"/>
  <c r="G21" i="59"/>
  <c r="I21" i="59" s="1"/>
  <c r="G17" i="59"/>
  <c r="I17" i="59" s="1"/>
  <c r="H96" i="59"/>
  <c r="G24" i="59"/>
  <c r="I24" i="59"/>
  <c r="G16" i="59"/>
  <c r="I16" i="59"/>
  <c r="G69" i="59"/>
  <c r="I69" i="59"/>
  <c r="G61" i="59"/>
  <c r="I61" i="59" s="1"/>
  <c r="G53" i="59"/>
  <c r="I53" i="59"/>
  <c r="G49" i="59"/>
  <c r="I49" i="59"/>
  <c r="G45" i="59"/>
  <c r="I45" i="59" s="1"/>
  <c r="G41" i="59"/>
  <c r="I41" i="59"/>
  <c r="G37" i="59"/>
  <c r="I37" i="59"/>
  <c r="G33" i="59"/>
  <c r="I33" i="59"/>
  <c r="G29" i="59"/>
  <c r="I29" i="59" s="1"/>
  <c r="G18" i="59"/>
  <c r="I18" i="59"/>
  <c r="G63" i="59"/>
  <c r="I63" i="59" s="1"/>
  <c r="G55" i="59"/>
  <c r="I55" i="59"/>
  <c r="G51" i="59"/>
  <c r="I51" i="59"/>
  <c r="G47" i="59"/>
  <c r="I47" i="59" s="1"/>
  <c r="G43" i="59"/>
  <c r="I43" i="59"/>
  <c r="G39" i="59"/>
  <c r="I39" i="59"/>
  <c r="G35" i="59"/>
  <c r="I35" i="59"/>
  <c r="G31" i="59"/>
  <c r="I31" i="59" s="1"/>
  <c r="G27" i="59"/>
  <c r="I27" i="59"/>
  <c r="G15" i="59"/>
  <c r="I15" i="59"/>
  <c r="G330" i="9"/>
  <c r="I330" i="9"/>
  <c r="G575" i="9"/>
  <c r="I575" i="9" s="1"/>
  <c r="G462" i="9"/>
  <c r="I462" i="9"/>
  <c r="H2288" i="9"/>
  <c r="G463" i="9"/>
  <c r="I463" i="9" s="1"/>
  <c r="G331" i="9"/>
  <c r="I331" i="9"/>
  <c r="G576" i="9"/>
  <c r="I576" i="9" s="1"/>
  <c r="F15" i="9"/>
  <c r="J43" i="9"/>
  <c r="H41" i="9"/>
  <c r="H40" i="9"/>
  <c r="E40" i="9"/>
  <c r="E41" i="9"/>
  <c r="I41" i="9" s="1"/>
  <c r="K41" i="9" s="1"/>
  <c r="A41" i="9"/>
  <c r="A43" i="9" s="1"/>
  <c r="G332" i="9"/>
  <c r="I332" i="9"/>
  <c r="G577" i="9"/>
  <c r="I577" i="9" s="1"/>
  <c r="G464" i="9"/>
  <c r="I464" i="9"/>
  <c r="I40" i="9"/>
  <c r="K40" i="9"/>
  <c r="K43" i="9" s="1"/>
  <c r="G578" i="9"/>
  <c r="I578" i="9" s="1"/>
  <c r="G465" i="9"/>
  <c r="I465" i="9"/>
  <c r="G333" i="9"/>
  <c r="I333" i="9" s="1"/>
  <c r="G466" i="9"/>
  <c r="I466" i="9" s="1"/>
  <c r="G579" i="9"/>
  <c r="I579" i="9"/>
  <c r="G334" i="9"/>
  <c r="I334" i="9" s="1"/>
  <c r="G2494" i="9"/>
  <c r="I2494" i="9"/>
  <c r="G2495" i="9"/>
  <c r="I2495" i="9" s="1"/>
  <c r="G2496" i="9"/>
  <c r="I2496" i="9"/>
  <c r="G2497" i="9"/>
  <c r="I2497" i="9" s="1"/>
  <c r="G2498" i="9"/>
  <c r="I2498" i="9"/>
  <c r="G2499" i="9"/>
  <c r="I2499" i="9" s="1"/>
  <c r="G2500" i="9"/>
  <c r="I2500" i="9"/>
  <c r="G2501" i="9"/>
  <c r="I2501" i="9" s="1"/>
  <c r="G2502" i="9"/>
  <c r="I2502" i="9"/>
  <c r="G2503" i="9"/>
  <c r="I2503" i="9" s="1"/>
  <c r="G2504" i="9"/>
  <c r="I2504" i="9"/>
  <c r="G2505" i="9"/>
  <c r="I2505" i="9" s="1"/>
  <c r="G2506" i="9"/>
  <c r="I2506" i="9"/>
  <c r="G2507" i="9"/>
  <c r="I2507" i="9" s="1"/>
  <c r="G2508" i="9"/>
  <c r="I2508" i="9"/>
  <c r="G2509" i="9"/>
  <c r="I2509" i="9" s="1"/>
  <c r="G2510" i="9"/>
  <c r="I2510" i="9"/>
  <c r="G2511" i="9"/>
  <c r="I2511" i="9" s="1"/>
  <c r="G2512" i="9"/>
  <c r="I2512" i="9"/>
  <c r="G2513" i="9"/>
  <c r="I2513" i="9" s="1"/>
  <c r="G2514" i="9"/>
  <c r="I2514" i="9"/>
  <c r="G2515" i="9"/>
  <c r="I2515" i="9" s="1"/>
  <c r="G2516" i="9"/>
  <c r="I2516" i="9"/>
  <c r="G2517" i="9"/>
  <c r="I2517" i="9" s="1"/>
  <c r="G2518" i="9"/>
  <c r="I2518" i="9"/>
  <c r="G2519" i="9"/>
  <c r="I2519" i="9" s="1"/>
  <c r="G2520" i="9"/>
  <c r="I2520" i="9"/>
  <c r="G2521" i="9"/>
  <c r="I2521" i="9" s="1"/>
  <c r="G2522" i="9"/>
  <c r="I2522" i="9"/>
  <c r="G2523" i="9"/>
  <c r="I2523" i="9" s="1"/>
  <c r="G2524" i="9"/>
  <c r="I2524" i="9"/>
  <c r="G2525" i="9"/>
  <c r="I2525" i="9" s="1"/>
  <c r="G2526" i="9"/>
  <c r="I2526" i="9"/>
  <c r="G2527" i="9"/>
  <c r="I2527" i="9" s="1"/>
  <c r="G2528" i="9"/>
  <c r="I2528" i="9"/>
  <c r="G2529" i="9"/>
  <c r="I2529" i="9" s="1"/>
  <c r="G2530" i="9"/>
  <c r="I2530" i="9"/>
  <c r="G2531" i="9"/>
  <c r="I2531" i="9" s="1"/>
  <c r="G2532" i="9"/>
  <c r="I2532" i="9"/>
  <c r="G2533" i="9"/>
  <c r="I2533" i="9" s="1"/>
  <c r="G2534" i="9"/>
  <c r="I2534" i="9"/>
  <c r="G2535" i="9"/>
  <c r="I2535" i="9" s="1"/>
  <c r="G2536" i="9"/>
  <c r="I2536" i="9"/>
  <c r="G2537" i="9"/>
  <c r="I2537" i="9" s="1"/>
  <c r="G2538" i="9"/>
  <c r="I2538" i="9"/>
  <c r="G2539" i="9"/>
  <c r="I2539" i="9" s="1"/>
  <c r="G2540" i="9"/>
  <c r="I2540" i="9"/>
  <c r="G2541" i="9"/>
  <c r="I2541" i="9" s="1"/>
  <c r="G2542" i="9"/>
  <c r="I2542" i="9"/>
  <c r="G2543" i="9"/>
  <c r="I2543" i="9" s="1"/>
  <c r="G2544" i="9"/>
  <c r="I2544" i="9"/>
  <c r="G2545" i="9"/>
  <c r="I2545" i="9" s="1"/>
  <c r="G2546" i="9"/>
  <c r="I2546" i="9"/>
  <c r="G2547" i="9"/>
  <c r="I2547" i="9" s="1"/>
  <c r="G2548" i="9"/>
  <c r="I2548" i="9"/>
  <c r="G2549" i="9"/>
  <c r="I2549" i="9" s="1"/>
  <c r="G2550" i="9"/>
  <c r="I2550" i="9"/>
  <c r="G2551" i="9"/>
  <c r="I2551" i="9" s="1"/>
  <c r="G2552" i="9"/>
  <c r="I2552" i="9"/>
  <c r="G2553" i="9"/>
  <c r="I2553" i="9" s="1"/>
  <c r="G2554" i="9"/>
  <c r="I2554" i="9"/>
  <c r="G2555" i="9"/>
  <c r="I2555" i="9" s="1"/>
  <c r="G2556" i="9"/>
  <c r="I2556" i="9"/>
  <c r="G2557" i="9"/>
  <c r="I2557" i="9" s="1"/>
  <c r="G2558" i="9"/>
  <c r="I2558" i="9"/>
  <c r="G2559" i="9"/>
  <c r="I2559" i="9" s="1"/>
  <c r="G2560" i="9"/>
  <c r="I2560" i="9"/>
  <c r="G2561" i="9"/>
  <c r="I2561" i="9" s="1"/>
  <c r="G2562" i="9"/>
  <c r="I2562" i="9"/>
  <c r="G2563" i="9"/>
  <c r="I2563" i="9" s="1"/>
  <c r="G2564" i="9"/>
  <c r="I2564" i="9"/>
  <c r="G2565" i="9"/>
  <c r="I2565" i="9" s="1"/>
  <c r="G2566" i="9"/>
  <c r="I2566" i="9"/>
  <c r="G2567" i="9"/>
  <c r="I2567" i="9" s="1"/>
  <c r="G2568" i="9"/>
  <c r="I2568" i="9"/>
  <c r="G2569" i="9"/>
  <c r="I2569" i="9" s="1"/>
  <c r="G2570" i="9"/>
  <c r="I2570" i="9"/>
  <c r="G2571" i="9"/>
  <c r="I2571" i="9" s="1"/>
  <c r="G2572" i="9"/>
  <c r="I2572" i="9"/>
  <c r="G2573" i="9"/>
  <c r="I2573" i="9" s="1"/>
  <c r="G2574" i="9"/>
  <c r="I2574" i="9"/>
  <c r="G2575" i="9"/>
  <c r="I2575" i="9" s="1"/>
  <c r="G2576" i="9"/>
  <c r="I2576" i="9"/>
  <c r="G2577" i="9"/>
  <c r="I2577" i="9" s="1"/>
  <c r="G2578" i="9"/>
  <c r="I2578" i="9"/>
  <c r="G2579" i="9"/>
  <c r="I2579" i="9" s="1"/>
  <c r="G2580" i="9"/>
  <c r="I2580" i="9"/>
  <c r="G2581" i="9"/>
  <c r="I2581" i="9" s="1"/>
  <c r="G2582" i="9"/>
  <c r="I2582" i="9"/>
  <c r="G2583" i="9"/>
  <c r="I2583" i="9" s="1"/>
  <c r="G2584" i="9"/>
  <c r="I2584" i="9"/>
  <c r="G2585" i="9"/>
  <c r="I2585" i="9" s="1"/>
  <c r="G2586" i="9"/>
  <c r="I2586" i="9"/>
  <c r="G2587" i="9"/>
  <c r="I2587" i="9" s="1"/>
  <c r="G2588" i="9"/>
  <c r="I2588" i="9"/>
  <c r="G2589" i="9"/>
  <c r="I2589" i="9" s="1"/>
  <c r="G2590" i="9"/>
  <c r="I2590" i="9"/>
  <c r="G2591" i="9"/>
  <c r="I2591" i="9" s="1"/>
  <c r="G2592" i="9"/>
  <c r="I2592" i="9"/>
  <c r="G2593" i="9"/>
  <c r="I2593" i="9" s="1"/>
  <c r="G2594" i="9"/>
  <c r="I2594" i="9"/>
  <c r="G2595" i="9"/>
  <c r="I2595" i="9" s="1"/>
  <c r="G2596" i="9"/>
  <c r="I2596" i="9"/>
  <c r="G2597" i="9"/>
  <c r="I2597" i="9" s="1"/>
  <c r="G2598" i="9"/>
  <c r="I2598" i="9"/>
  <c r="G2599" i="9"/>
  <c r="I2599" i="9" s="1"/>
  <c r="G2600" i="9"/>
  <c r="I2600" i="9"/>
  <c r="G2601" i="9"/>
  <c r="I2601" i="9" s="1"/>
  <c r="G2602" i="9"/>
  <c r="I2602" i="9"/>
  <c r="G2603" i="9"/>
  <c r="I2603" i="9" s="1"/>
  <c r="G2604" i="9"/>
  <c r="I2604" i="9"/>
  <c r="G2605" i="9"/>
  <c r="I2605" i="9" s="1"/>
  <c r="G2606" i="9"/>
  <c r="I2606" i="9"/>
  <c r="G2607" i="9"/>
  <c r="I2607" i="9" s="1"/>
  <c r="G2608" i="9"/>
  <c r="I2608" i="9"/>
  <c r="G2609" i="9"/>
  <c r="I2609" i="9" s="1"/>
  <c r="G2610" i="9"/>
  <c r="I2610" i="9"/>
  <c r="G2611" i="9"/>
  <c r="I2611" i="9" s="1"/>
  <c r="G2612" i="9"/>
  <c r="I2612" i="9"/>
  <c r="G2613" i="9"/>
  <c r="I2613" i="9" s="1"/>
  <c r="G2614" i="9"/>
  <c r="I2614" i="9"/>
  <c r="G2615" i="9"/>
  <c r="I2615" i="9" s="1"/>
  <c r="G2616" i="9"/>
  <c r="I2616" i="9"/>
  <c r="G2617" i="9"/>
  <c r="I2617" i="9" s="1"/>
  <c r="G2618" i="9"/>
  <c r="I2618" i="9"/>
  <c r="G2619" i="9"/>
  <c r="I2619" i="9" s="1"/>
  <c r="G2620" i="9"/>
  <c r="I2620" i="9"/>
  <c r="G2621" i="9"/>
  <c r="I2621" i="9" s="1"/>
  <c r="G2622" i="9"/>
  <c r="I2622" i="9"/>
  <c r="G2623" i="9"/>
  <c r="I2623" i="9" s="1"/>
  <c r="G2624" i="9"/>
  <c r="I2624" i="9"/>
  <c r="G2625" i="9"/>
  <c r="I2625" i="9" s="1"/>
  <c r="G2626" i="9"/>
  <c r="I2626" i="9"/>
  <c r="G2627" i="9"/>
  <c r="I2627" i="9" s="1"/>
  <c r="G2628" i="9"/>
  <c r="I2628" i="9"/>
  <c r="G2629" i="9"/>
  <c r="I2629" i="9" s="1"/>
  <c r="G2630" i="9"/>
  <c r="I2630" i="9"/>
  <c r="G2631" i="9"/>
  <c r="I2631" i="9" s="1"/>
  <c r="G2632" i="9"/>
  <c r="I2632" i="9"/>
  <c r="G2633" i="9"/>
  <c r="I2633" i="9" s="1"/>
  <c r="G2634" i="9"/>
  <c r="I2634" i="9"/>
  <c r="G2635" i="9"/>
  <c r="I2635" i="9"/>
  <c r="G2636" i="9"/>
  <c r="I2636" i="9"/>
  <c r="G2637" i="9"/>
  <c r="I2637" i="9" s="1"/>
  <c r="G2638" i="9"/>
  <c r="I2638" i="9"/>
  <c r="G2639" i="9"/>
  <c r="I2639" i="9" s="1"/>
  <c r="G2640" i="9"/>
  <c r="I2640" i="9"/>
  <c r="G2641" i="9"/>
  <c r="I2641" i="9" s="1"/>
  <c r="G2642" i="9"/>
  <c r="I2642" i="9"/>
  <c r="G2643" i="9"/>
  <c r="I2643" i="9" s="1"/>
  <c r="G2644" i="9"/>
  <c r="I2644" i="9"/>
  <c r="G2645" i="9"/>
  <c r="I2645" i="9" s="1"/>
  <c r="G2646" i="9"/>
  <c r="I2646" i="9"/>
  <c r="G2347" i="9"/>
  <c r="I2347" i="9" s="1"/>
  <c r="G2348" i="9"/>
  <c r="I2348" i="9"/>
  <c r="G2349" i="9"/>
  <c r="I2349" i="9" s="1"/>
  <c r="G2350" i="9"/>
  <c r="I2350" i="9"/>
  <c r="G2351" i="9"/>
  <c r="I2351" i="9" s="1"/>
  <c r="G2352" i="9"/>
  <c r="I2352" i="9"/>
  <c r="G2353" i="9"/>
  <c r="I2353" i="9" s="1"/>
  <c r="G2354" i="9"/>
  <c r="I2354" i="9"/>
  <c r="G2355" i="9"/>
  <c r="I2355" i="9" s="1"/>
  <c r="G2356" i="9"/>
  <c r="I2356" i="9"/>
  <c r="G2357" i="9"/>
  <c r="I2357" i="9" s="1"/>
  <c r="G2358" i="9"/>
  <c r="I2358" i="9"/>
  <c r="G2359" i="9"/>
  <c r="I2359" i="9" s="1"/>
  <c r="G2360" i="9"/>
  <c r="I2360" i="9"/>
  <c r="G2361" i="9"/>
  <c r="I2361" i="9" s="1"/>
  <c r="G2362" i="9"/>
  <c r="I2362" i="9"/>
  <c r="G2363" i="9"/>
  <c r="I2363" i="9" s="1"/>
  <c r="G2364" i="9"/>
  <c r="I2364" i="9"/>
  <c r="G2365" i="9"/>
  <c r="I2365" i="9" s="1"/>
  <c r="G2366" i="9"/>
  <c r="I2366" i="9"/>
  <c r="G2367" i="9"/>
  <c r="I2367" i="9" s="1"/>
  <c r="G2368" i="9"/>
  <c r="I2368" i="9"/>
  <c r="G2369" i="9"/>
  <c r="I2369" i="9" s="1"/>
  <c r="G2370" i="9"/>
  <c r="I2370" i="9"/>
  <c r="G2371" i="9"/>
  <c r="I2371" i="9" s="1"/>
  <c r="G2372" i="9"/>
  <c r="I2372" i="9"/>
  <c r="G2373" i="9"/>
  <c r="I2373" i="9" s="1"/>
  <c r="G2374" i="9"/>
  <c r="I2374" i="9"/>
  <c r="G2375" i="9"/>
  <c r="I2375" i="9" s="1"/>
  <c r="G2376" i="9"/>
  <c r="I2376" i="9"/>
  <c r="G2377" i="9"/>
  <c r="I2377" i="9" s="1"/>
  <c r="G2378" i="9"/>
  <c r="I2378" i="9"/>
  <c r="G2379" i="9"/>
  <c r="I2379" i="9" s="1"/>
  <c r="G2380" i="9"/>
  <c r="I2380" i="9"/>
  <c r="G2381" i="9"/>
  <c r="I2381" i="9" s="1"/>
  <c r="G2382" i="9"/>
  <c r="I2382" i="9"/>
  <c r="G2383" i="9"/>
  <c r="I2383" i="9" s="1"/>
  <c r="G2384" i="9"/>
  <c r="I2384" i="9"/>
  <c r="G2385" i="9"/>
  <c r="I2385" i="9" s="1"/>
  <c r="G2386" i="9"/>
  <c r="I2386" i="9"/>
  <c r="G2387" i="9"/>
  <c r="I2387" i="9" s="1"/>
  <c r="G2388" i="9"/>
  <c r="I2388" i="9"/>
  <c r="G2389" i="9"/>
  <c r="I2389" i="9" s="1"/>
  <c r="G2390" i="9"/>
  <c r="I2390" i="9"/>
  <c r="G2391" i="9"/>
  <c r="I2391" i="9" s="1"/>
  <c r="G2392" i="9"/>
  <c r="I2392" i="9"/>
  <c r="G2393" i="9"/>
  <c r="I2393" i="9" s="1"/>
  <c r="G2394" i="9"/>
  <c r="I2394" i="9"/>
  <c r="G2395" i="9"/>
  <c r="I2395" i="9" s="1"/>
  <c r="G2396" i="9"/>
  <c r="I2396" i="9"/>
  <c r="G2397" i="9"/>
  <c r="I2397" i="9" s="1"/>
  <c r="G2398" i="9"/>
  <c r="I2398" i="9"/>
  <c r="G2399" i="9"/>
  <c r="I2399" i="9" s="1"/>
  <c r="G2400" i="9"/>
  <c r="I2400" i="9"/>
  <c r="G2401" i="9"/>
  <c r="I2401" i="9" s="1"/>
  <c r="G2402" i="9"/>
  <c r="I2402" i="9"/>
  <c r="G2403" i="9"/>
  <c r="I2403" i="9" s="1"/>
  <c r="G2404" i="9"/>
  <c r="I2404" i="9"/>
  <c r="G2405" i="9"/>
  <c r="I2405" i="9" s="1"/>
  <c r="G2406" i="9"/>
  <c r="I2406" i="9"/>
  <c r="G2407" i="9"/>
  <c r="I2407" i="9" s="1"/>
  <c r="G2408" i="9"/>
  <c r="I2408" i="9"/>
  <c r="G2409" i="9"/>
  <c r="I2409" i="9" s="1"/>
  <c r="G2410" i="9"/>
  <c r="I2410" i="9"/>
  <c r="G2411" i="9"/>
  <c r="I2411" i="9" s="1"/>
  <c r="G2412" i="9"/>
  <c r="I2412" i="9"/>
  <c r="G2413" i="9"/>
  <c r="I2413" i="9" s="1"/>
  <c r="G2414" i="9"/>
  <c r="I2414" i="9"/>
  <c r="G2415" i="9"/>
  <c r="I2415" i="9" s="1"/>
  <c r="G2416" i="9"/>
  <c r="I2416" i="9"/>
  <c r="G2417" i="9"/>
  <c r="I2417" i="9" s="1"/>
  <c r="G2418" i="9"/>
  <c r="I2418" i="9"/>
  <c r="G2419" i="9"/>
  <c r="I2419" i="9" s="1"/>
  <c r="G2420" i="9"/>
  <c r="I2420" i="9"/>
  <c r="G2421" i="9"/>
  <c r="I2421" i="9" s="1"/>
  <c r="G2422" i="9"/>
  <c r="I2422" i="9"/>
  <c r="G2423" i="9"/>
  <c r="I2423" i="9" s="1"/>
  <c r="G2424" i="9"/>
  <c r="I2424" i="9"/>
  <c r="G2425" i="9"/>
  <c r="I2425" i="9" s="1"/>
  <c r="G2426" i="9"/>
  <c r="I2426" i="9"/>
  <c r="G2427" i="9"/>
  <c r="I2427" i="9" s="1"/>
  <c r="G2428" i="9"/>
  <c r="I2428" i="9"/>
  <c r="G2429" i="9"/>
  <c r="I2429" i="9" s="1"/>
  <c r="G2430" i="9"/>
  <c r="I2430" i="9"/>
  <c r="G2431" i="9"/>
  <c r="I2431" i="9" s="1"/>
  <c r="G2432" i="9"/>
  <c r="I2432" i="9"/>
  <c r="G2433" i="9"/>
  <c r="I2433" i="9" s="1"/>
  <c r="G2434" i="9"/>
  <c r="I2434" i="9"/>
  <c r="G2435" i="9"/>
  <c r="I2435" i="9" s="1"/>
  <c r="G2436" i="9"/>
  <c r="I2436" i="9"/>
  <c r="G2437" i="9"/>
  <c r="I2437" i="9" s="1"/>
  <c r="G2438" i="9"/>
  <c r="I2438" i="9"/>
  <c r="G2439" i="9"/>
  <c r="I2439" i="9" s="1"/>
  <c r="G2440" i="9"/>
  <c r="I2440" i="9"/>
  <c r="G2441" i="9"/>
  <c r="I2441" i="9" s="1"/>
  <c r="G2442" i="9"/>
  <c r="I2442" i="9"/>
  <c r="G2443" i="9"/>
  <c r="I2443" i="9" s="1"/>
  <c r="G2444" i="9"/>
  <c r="I2444" i="9"/>
  <c r="G2445" i="9"/>
  <c r="I2445" i="9" s="1"/>
  <c r="G2446" i="9"/>
  <c r="I2446" i="9"/>
  <c r="G2447" i="9"/>
  <c r="I2447" i="9" s="1"/>
  <c r="G2448" i="9"/>
  <c r="I2448" i="9"/>
  <c r="G2449" i="9"/>
  <c r="I2449" i="9" s="1"/>
  <c r="G2450" i="9"/>
  <c r="I2450" i="9"/>
  <c r="G2451" i="9"/>
  <c r="I2451" i="9" s="1"/>
  <c r="G2452" i="9"/>
  <c r="I2452" i="9"/>
  <c r="G2453" i="9"/>
  <c r="I2453" i="9" s="1"/>
  <c r="G2454" i="9"/>
  <c r="I2454" i="9"/>
  <c r="G2455" i="9"/>
  <c r="I2455" i="9" s="1"/>
  <c r="G2456" i="9"/>
  <c r="I2456" i="9"/>
  <c r="G2457" i="9"/>
  <c r="I2457" i="9" s="1"/>
  <c r="G2458" i="9"/>
  <c r="I2458" i="9"/>
  <c r="G2459" i="9"/>
  <c r="I2459" i="9" s="1"/>
  <c r="G2460" i="9"/>
  <c r="I2460" i="9"/>
  <c r="G2461" i="9"/>
  <c r="I2461" i="9" s="1"/>
  <c r="G2462" i="9"/>
  <c r="I2462" i="9"/>
  <c r="G2463" i="9"/>
  <c r="I2463" i="9" s="1"/>
  <c r="G2464" i="9"/>
  <c r="I2464" i="9"/>
  <c r="G2465" i="9"/>
  <c r="I2465" i="9" s="1"/>
  <c r="G2466" i="9"/>
  <c r="I2466" i="9"/>
  <c r="G2467" i="9"/>
  <c r="I2467" i="9" s="1"/>
  <c r="G2468" i="9"/>
  <c r="I2468" i="9"/>
  <c r="G2469" i="9"/>
  <c r="I2469" i="9" s="1"/>
  <c r="G2470" i="9"/>
  <c r="I2470" i="9"/>
  <c r="G2471" i="9"/>
  <c r="I2471" i="9" s="1"/>
  <c r="G2472" i="9"/>
  <c r="I2472" i="9"/>
  <c r="G2473" i="9"/>
  <c r="I2473" i="9" s="1"/>
  <c r="G2474" i="9"/>
  <c r="I2474" i="9"/>
  <c r="G2475" i="9"/>
  <c r="I2475" i="9" s="1"/>
  <c r="G2476" i="9"/>
  <c r="I2476" i="9"/>
  <c r="G2477" i="9"/>
  <c r="I2477" i="9" s="1"/>
  <c r="G2478" i="9"/>
  <c r="I2478" i="9"/>
  <c r="G2479" i="9"/>
  <c r="I2479" i="9" s="1"/>
  <c r="G2480" i="9"/>
  <c r="I2480" i="9"/>
  <c r="G2481" i="9"/>
  <c r="I2481" i="9" s="1"/>
  <c r="G2482" i="9"/>
  <c r="I2482" i="9"/>
  <c r="G2483" i="9"/>
  <c r="I2483" i="9" s="1"/>
  <c r="G2484" i="9"/>
  <c r="I2484" i="9"/>
  <c r="G2485" i="9"/>
  <c r="I2485" i="9" s="1"/>
  <c r="G2486" i="9"/>
  <c r="I2486" i="9"/>
  <c r="G2487" i="9"/>
  <c r="I2487" i="9" s="1"/>
  <c r="G2488" i="9"/>
  <c r="I2488" i="9"/>
  <c r="G2489" i="9"/>
  <c r="I2489" i="9" s="1"/>
  <c r="G2490" i="9"/>
  <c r="I2490" i="9"/>
  <c r="G2491" i="9"/>
  <c r="I2491" i="9" s="1"/>
  <c r="G2492" i="9"/>
  <c r="I2492" i="9"/>
  <c r="G2493" i="9"/>
  <c r="I2493" i="9" s="1"/>
  <c r="G580" i="9"/>
  <c r="I580" i="9"/>
  <c r="G335" i="9"/>
  <c r="I335" i="9" s="1"/>
  <c r="G467" i="9"/>
  <c r="I467" i="9"/>
  <c r="H15" i="8"/>
  <c r="G314" i="9"/>
  <c r="I314" i="9"/>
  <c r="G1908" i="8"/>
  <c r="I1908" i="8" s="1"/>
  <c r="G1909" i="8"/>
  <c r="I1909" i="8" s="1"/>
  <c r="G1910" i="8"/>
  <c r="I1910" i="8"/>
  <c r="G1743" i="8"/>
  <c r="I1743" i="8"/>
  <c r="G1744" i="8"/>
  <c r="I1744" i="8" s="1"/>
  <c r="G1745" i="8"/>
  <c r="I1745" i="8" s="1"/>
  <c r="G1746" i="8"/>
  <c r="I1746" i="8"/>
  <c r="G1747" i="8"/>
  <c r="I1747" i="8"/>
  <c r="G1748" i="8"/>
  <c r="I1748" i="8" s="1"/>
  <c r="G1749" i="8"/>
  <c r="I1749" i="8" s="1"/>
  <c r="G1750" i="8"/>
  <c r="I1750" i="8"/>
  <c r="G1751" i="8"/>
  <c r="I1751" i="8"/>
  <c r="G1752" i="8"/>
  <c r="I1752" i="8" s="1"/>
  <c r="G1753" i="8"/>
  <c r="I1753" i="8" s="1"/>
  <c r="G1754" i="8"/>
  <c r="I1754" i="8"/>
  <c r="G1755" i="8"/>
  <c r="I1755" i="8"/>
  <c r="G1756" i="8"/>
  <c r="I1756" i="8" s="1"/>
  <c r="G1757" i="8"/>
  <c r="I1757" i="8" s="1"/>
  <c r="G1758" i="8"/>
  <c r="I1758" i="8"/>
  <c r="G1759" i="8"/>
  <c r="I1759" i="8"/>
  <c r="G1760" i="8"/>
  <c r="I1760" i="8" s="1"/>
  <c r="G1761" i="8"/>
  <c r="I1761" i="8" s="1"/>
  <c r="G1762" i="8"/>
  <c r="I1762" i="8"/>
  <c r="G1763" i="8"/>
  <c r="I1763" i="8"/>
  <c r="G1764" i="8"/>
  <c r="I1764" i="8" s="1"/>
  <c r="G1765" i="8"/>
  <c r="I1765" i="8" s="1"/>
  <c r="G1766" i="8"/>
  <c r="I1766" i="8"/>
  <c r="G1767" i="8"/>
  <c r="I1767" i="8"/>
  <c r="G1768" i="8"/>
  <c r="I1768" i="8" s="1"/>
  <c r="G1769" i="8"/>
  <c r="I1769" i="8" s="1"/>
  <c r="G1770" i="8"/>
  <c r="I1770" i="8"/>
  <c r="G1771" i="8"/>
  <c r="I1771" i="8"/>
  <c r="G1772" i="8"/>
  <c r="I1772" i="8" s="1"/>
  <c r="G1773" i="8"/>
  <c r="I1773" i="8" s="1"/>
  <c r="G1774" i="8"/>
  <c r="I1774" i="8"/>
  <c r="G1775" i="8"/>
  <c r="I1775" i="8"/>
  <c r="G1776" i="8"/>
  <c r="I1776" i="8" s="1"/>
  <c r="G1777" i="8"/>
  <c r="I1777" i="8" s="1"/>
  <c r="G1778" i="8"/>
  <c r="I1778" i="8"/>
  <c r="G1779" i="8"/>
  <c r="I1779" i="8"/>
  <c r="G1780" i="8"/>
  <c r="I1780" i="8" s="1"/>
  <c r="G1781" i="8"/>
  <c r="I1781" i="8" s="1"/>
  <c r="G1782" i="8"/>
  <c r="I1782" i="8"/>
  <c r="G1783" i="8"/>
  <c r="I1783" i="8"/>
  <c r="G1784" i="8"/>
  <c r="I1784" i="8" s="1"/>
  <c r="G1785" i="8"/>
  <c r="I1785" i="8" s="1"/>
  <c r="G1786" i="8"/>
  <c r="I1786" i="8"/>
  <c r="G1787" i="8"/>
  <c r="I1787" i="8"/>
  <c r="G1788" i="8"/>
  <c r="I1788" i="8" s="1"/>
  <c r="G1789" i="8"/>
  <c r="I1789" i="8" s="1"/>
  <c r="G1790" i="8"/>
  <c r="I1790" i="8"/>
  <c r="G1791" i="8"/>
  <c r="I1791" i="8"/>
  <c r="G1792" i="8"/>
  <c r="I1792" i="8" s="1"/>
  <c r="G1793" i="8"/>
  <c r="I1793" i="8" s="1"/>
  <c r="G1794" i="8"/>
  <c r="I1794" i="8"/>
  <c r="G1795" i="8"/>
  <c r="I1795" i="8"/>
  <c r="G1796" i="8"/>
  <c r="I1796" i="8" s="1"/>
  <c r="G1797" i="8"/>
  <c r="I1797" i="8" s="1"/>
  <c r="G1798" i="8"/>
  <c r="I1798" i="8"/>
  <c r="G1799" i="8"/>
  <c r="I1799" i="8"/>
  <c r="G1800" i="8"/>
  <c r="I1800" i="8" s="1"/>
  <c r="G1801" i="8"/>
  <c r="I1801" i="8" s="1"/>
  <c r="G1802" i="8"/>
  <c r="I1802" i="8"/>
  <c r="G1803" i="8"/>
  <c r="I1803" i="8"/>
  <c r="G1804" i="8"/>
  <c r="I1804" i="8" s="1"/>
  <c r="G1805" i="8"/>
  <c r="I1805" i="8" s="1"/>
  <c r="G1806" i="8"/>
  <c r="I1806" i="8"/>
  <c r="G1807" i="8"/>
  <c r="I1807" i="8"/>
  <c r="G1808" i="8"/>
  <c r="I1808" i="8" s="1"/>
  <c r="G1809" i="8"/>
  <c r="I1809" i="8" s="1"/>
  <c r="G1810" i="8"/>
  <c r="I1810" i="8"/>
  <c r="G1811" i="8"/>
  <c r="I1811" i="8"/>
  <c r="G1812" i="8"/>
  <c r="I1812" i="8" s="1"/>
  <c r="G1813" i="8"/>
  <c r="I1813" i="8" s="1"/>
  <c r="G1814" i="8"/>
  <c r="I1814" i="8"/>
  <c r="G1815" i="8"/>
  <c r="I1815" i="8"/>
  <c r="G1816" i="8"/>
  <c r="I1816" i="8" s="1"/>
  <c r="G1817" i="8"/>
  <c r="I1817" i="8" s="1"/>
  <c r="G1818" i="8"/>
  <c r="I1818" i="8"/>
  <c r="G1819" i="8"/>
  <c r="I1819" i="8"/>
  <c r="G1820" i="8"/>
  <c r="I1820" i="8" s="1"/>
  <c r="G1821" i="8"/>
  <c r="I1821" i="8" s="1"/>
  <c r="G1822" i="8"/>
  <c r="I1822" i="8"/>
  <c r="G1823" i="8"/>
  <c r="I1823" i="8"/>
  <c r="G1824" i="8"/>
  <c r="I1824" i="8" s="1"/>
  <c r="G1825" i="8"/>
  <c r="I1825" i="8" s="1"/>
  <c r="G1826" i="8"/>
  <c r="I1826" i="8"/>
  <c r="G1827" i="8"/>
  <c r="I1827" i="8"/>
  <c r="G1828" i="8"/>
  <c r="I1828" i="8" s="1"/>
  <c r="G1829" i="8"/>
  <c r="I1829" i="8" s="1"/>
  <c r="G1830" i="8"/>
  <c r="I1830" i="8"/>
  <c r="G1831" i="8"/>
  <c r="I1831" i="8"/>
  <c r="G1832" i="8"/>
  <c r="I1832" i="8"/>
  <c r="G1833" i="8"/>
  <c r="I1833" i="8" s="1"/>
  <c r="G1834" i="8"/>
  <c r="I1834" i="8"/>
  <c r="G1835" i="8"/>
  <c r="I1835" i="8"/>
  <c r="G1836" i="8"/>
  <c r="I1836" i="8" s="1"/>
  <c r="G1837" i="8"/>
  <c r="I1837" i="8" s="1"/>
  <c r="G1838" i="8"/>
  <c r="I1838" i="8"/>
  <c r="G1839" i="8"/>
  <c r="I1839" i="8"/>
  <c r="G1840" i="8"/>
  <c r="I1840" i="8" s="1"/>
  <c r="G1841" i="8"/>
  <c r="I1841" i="8" s="1"/>
  <c r="G1842" i="8"/>
  <c r="I1842" i="8"/>
  <c r="G1843" i="8"/>
  <c r="I1843" i="8"/>
  <c r="G1844" i="8"/>
  <c r="I1844" i="8"/>
  <c r="G1845" i="8"/>
  <c r="I1845" i="8" s="1"/>
  <c r="G1846" i="8"/>
  <c r="I1846" i="8"/>
  <c r="G1847" i="8"/>
  <c r="I1847" i="8"/>
  <c r="G1848" i="8"/>
  <c r="I1848" i="8"/>
  <c r="G1849" i="8"/>
  <c r="I1849" i="8" s="1"/>
  <c r="G1850" i="8"/>
  <c r="I1850" i="8"/>
  <c r="G1851" i="8"/>
  <c r="I1851" i="8"/>
  <c r="G1852" i="8"/>
  <c r="I1852" i="8" s="1"/>
  <c r="G1853" i="8"/>
  <c r="I1853" i="8" s="1"/>
  <c r="G1854" i="8"/>
  <c r="I1854" i="8"/>
  <c r="G1855" i="8"/>
  <c r="I1855" i="8"/>
  <c r="G1856" i="8"/>
  <c r="I1856" i="8" s="1"/>
  <c r="G1857" i="8"/>
  <c r="I1857" i="8" s="1"/>
  <c r="G1858" i="8"/>
  <c r="I1858" i="8"/>
  <c r="G1859" i="8"/>
  <c r="I1859" i="8"/>
  <c r="G1860" i="8"/>
  <c r="I1860" i="8" s="1"/>
  <c r="G1861" i="8"/>
  <c r="I1861" i="8" s="1"/>
  <c r="G1862" i="8"/>
  <c r="I1862" i="8"/>
  <c r="G1863" i="8"/>
  <c r="I1863" i="8"/>
  <c r="G1864" i="8"/>
  <c r="I1864" i="8"/>
  <c r="G1865" i="8"/>
  <c r="I1865" i="8" s="1"/>
  <c r="G1866" i="8"/>
  <c r="I1866" i="8"/>
  <c r="G1867" i="8"/>
  <c r="I1867" i="8"/>
  <c r="G1868" i="8"/>
  <c r="I1868" i="8" s="1"/>
  <c r="G1869" i="8"/>
  <c r="I1869" i="8" s="1"/>
  <c r="G1870" i="8"/>
  <c r="I1870" i="8"/>
  <c r="G1871" i="8"/>
  <c r="I1871" i="8"/>
  <c r="G1872" i="8"/>
  <c r="I1872" i="8" s="1"/>
  <c r="G1873" i="8"/>
  <c r="I1873" i="8" s="1"/>
  <c r="G1874" i="8"/>
  <c r="I1874" i="8"/>
  <c r="G1875" i="8"/>
  <c r="I1875" i="8"/>
  <c r="G1876" i="8"/>
  <c r="I1876" i="8"/>
  <c r="G1877" i="8"/>
  <c r="I1877" i="8" s="1"/>
  <c r="G1878" i="8"/>
  <c r="I1878" i="8"/>
  <c r="G1879" i="8"/>
  <c r="I1879" i="8"/>
  <c r="G1880" i="8"/>
  <c r="I1880" i="8"/>
  <c r="G1881" i="8"/>
  <c r="I1881" i="8" s="1"/>
  <c r="G1882" i="8"/>
  <c r="I1882" i="8"/>
  <c r="G1883" i="8"/>
  <c r="I1883" i="8"/>
  <c r="G1884" i="8"/>
  <c r="I1884" i="8" s="1"/>
  <c r="G1885" i="8"/>
  <c r="I1885" i="8" s="1"/>
  <c r="G1886" i="8"/>
  <c r="I1886" i="8"/>
  <c r="G1887" i="8"/>
  <c r="I1887" i="8"/>
  <c r="G1888" i="8"/>
  <c r="I1888" i="8" s="1"/>
  <c r="G1889" i="8"/>
  <c r="I1889" i="8" s="1"/>
  <c r="G1890" i="8"/>
  <c r="I1890" i="8"/>
  <c r="G1891" i="8"/>
  <c r="I1891" i="8"/>
  <c r="G1892" i="8"/>
  <c r="I1892" i="8" s="1"/>
  <c r="G1893" i="8"/>
  <c r="I1893" i="8" s="1"/>
  <c r="G1894" i="8"/>
  <c r="I1894" i="8"/>
  <c r="G1895" i="8"/>
  <c r="I1895" i="8"/>
  <c r="G1896" i="8"/>
  <c r="I1896" i="8"/>
  <c r="G1897" i="8"/>
  <c r="I1897" i="8" s="1"/>
  <c r="G1898" i="8"/>
  <c r="I1898" i="8"/>
  <c r="G1899" i="8"/>
  <c r="I1899" i="8"/>
  <c r="G1900" i="8"/>
  <c r="I1900" i="8" s="1"/>
  <c r="G1901" i="8"/>
  <c r="I1901" i="8" s="1"/>
  <c r="G1902" i="8"/>
  <c r="I1902" i="8"/>
  <c r="G1903" i="8"/>
  <c r="I1903" i="8"/>
  <c r="G1904" i="8"/>
  <c r="I1904" i="8" s="1"/>
  <c r="G1905" i="8"/>
  <c r="I1905" i="8" s="1"/>
  <c r="G1906" i="8"/>
  <c r="I1906" i="8"/>
  <c r="G1907" i="8"/>
  <c r="I1907" i="8"/>
  <c r="G2308" i="9"/>
  <c r="I2308" i="9"/>
  <c r="A2308" i="9"/>
  <c r="A2309" i="9" s="1"/>
  <c r="G268" i="9"/>
  <c r="I268" i="9"/>
  <c r="G269" i="9"/>
  <c r="I269" i="9"/>
  <c r="G270" i="9"/>
  <c r="I270" i="9"/>
  <c r="G271" i="9"/>
  <c r="I271" i="9" s="1"/>
  <c r="G272" i="9"/>
  <c r="I272" i="9"/>
  <c r="G273" i="9"/>
  <c r="I273" i="9"/>
  <c r="G274" i="9"/>
  <c r="I274" i="9" s="1"/>
  <c r="G275" i="9"/>
  <c r="I275" i="9" s="1"/>
  <c r="G276" i="9"/>
  <c r="I276" i="9"/>
  <c r="G277" i="9"/>
  <c r="I277" i="9"/>
  <c r="G278" i="9"/>
  <c r="I278" i="9" s="1"/>
  <c r="G279" i="9"/>
  <c r="I279" i="9" s="1"/>
  <c r="G280" i="9"/>
  <c r="I280" i="9"/>
  <c r="G281" i="9"/>
  <c r="I281" i="9"/>
  <c r="G282" i="9"/>
  <c r="I282" i="9" s="1"/>
  <c r="G283" i="9"/>
  <c r="I283" i="9" s="1"/>
  <c r="G284" i="9"/>
  <c r="I284" i="9"/>
  <c r="G285" i="9"/>
  <c r="I285" i="9"/>
  <c r="G286" i="9"/>
  <c r="I286" i="9"/>
  <c r="G287" i="9"/>
  <c r="I287" i="9" s="1"/>
  <c r="G288" i="9"/>
  <c r="I288" i="9"/>
  <c r="G289" i="9"/>
  <c r="I289" i="9"/>
  <c r="G290" i="9"/>
  <c r="I290" i="9" s="1"/>
  <c r="G291" i="9"/>
  <c r="I291" i="9" s="1"/>
  <c r="G292" i="9"/>
  <c r="I292" i="9"/>
  <c r="G293" i="9"/>
  <c r="I293" i="9"/>
  <c r="G294" i="9"/>
  <c r="I294" i="9" s="1"/>
  <c r="G295" i="9"/>
  <c r="I295" i="9" s="1"/>
  <c r="G296" i="9"/>
  <c r="I296" i="9"/>
  <c r="G297" i="9"/>
  <c r="I297" i="9"/>
  <c r="G298" i="9"/>
  <c r="I298" i="9"/>
  <c r="G299" i="9"/>
  <c r="I299" i="9" s="1"/>
  <c r="G300" i="9"/>
  <c r="C16" i="9"/>
  <c r="C17" i="9" s="1"/>
  <c r="C18" i="9" s="1"/>
  <c r="C19" i="9" s="1"/>
  <c r="G581" i="9"/>
  <c r="I581" i="9"/>
  <c r="G336" i="9"/>
  <c r="I336" i="9"/>
  <c r="G468" i="9"/>
  <c r="I468" i="9" s="1"/>
  <c r="G337" i="9"/>
  <c r="I337" i="9"/>
  <c r="G469" i="9"/>
  <c r="I469" i="9" s="1"/>
  <c r="G582" i="9"/>
  <c r="I582" i="9" s="1"/>
  <c r="B4" i="30"/>
  <c r="B4" i="58" s="1"/>
  <c r="G26" i="30"/>
  <c r="G583" i="9"/>
  <c r="I583" i="9" s="1"/>
  <c r="G470" i="9"/>
  <c r="I470" i="9"/>
  <c r="G338" i="9"/>
  <c r="I338" i="9"/>
  <c r="C3" i="6"/>
  <c r="B3" i="6"/>
  <c r="A3" i="6"/>
  <c r="A3" i="5"/>
  <c r="C3" i="4"/>
  <c r="B3" i="4"/>
  <c r="A3" i="4"/>
  <c r="A3" i="2"/>
  <c r="G471" i="9"/>
  <c r="I471" i="9" s="1"/>
  <c r="G584" i="9"/>
  <c r="I584" i="9"/>
  <c r="G339" i="9"/>
  <c r="I339" i="9"/>
  <c r="I71" i="59"/>
  <c r="E17" i="58"/>
  <c r="E14" i="58"/>
  <c r="G340" i="9"/>
  <c r="I340" i="9" s="1"/>
  <c r="G585" i="9"/>
  <c r="I585" i="9" s="1"/>
  <c r="G472" i="9"/>
  <c r="I472" i="9" s="1"/>
  <c r="G71" i="59"/>
  <c r="I43" i="9"/>
  <c r="B3" i="58"/>
  <c r="B2" i="58"/>
  <c r="G473" i="9"/>
  <c r="I473" i="9"/>
  <c r="G341" i="9"/>
  <c r="I341" i="9" s="1"/>
  <c r="G586" i="9"/>
  <c r="I586" i="9" s="1"/>
  <c r="G342" i="9"/>
  <c r="I342" i="9"/>
  <c r="G587" i="9"/>
  <c r="I587" i="9" s="1"/>
  <c r="G474" i="9"/>
  <c r="I474" i="9" s="1"/>
  <c r="K183" i="36"/>
  <c r="L183" i="36" s="1"/>
  <c r="K15" i="36"/>
  <c r="L15" i="36" s="1"/>
  <c r="K19" i="36"/>
  <c r="L19" i="36" s="1"/>
  <c r="K23" i="36"/>
  <c r="L23" i="36" s="1"/>
  <c r="K27" i="36"/>
  <c r="L27" i="36" s="1"/>
  <c r="K33" i="36"/>
  <c r="L33" i="36" s="1"/>
  <c r="K52" i="36"/>
  <c r="L52" i="36" s="1"/>
  <c r="K68" i="36"/>
  <c r="L68" i="36" s="1"/>
  <c r="K71" i="36"/>
  <c r="L71" i="36" s="1"/>
  <c r="K72" i="36"/>
  <c r="L72" i="36" s="1"/>
  <c r="K89" i="36"/>
  <c r="L89" i="36" s="1"/>
  <c r="K90" i="36"/>
  <c r="L90" i="36" s="1"/>
  <c r="K98" i="36"/>
  <c r="L98" i="36" s="1"/>
  <c r="K112" i="36"/>
  <c r="L112" i="36" s="1"/>
  <c r="K116" i="36"/>
  <c r="L116" i="36" s="1"/>
  <c r="K120" i="36"/>
  <c r="L120" i="36" s="1"/>
  <c r="K128" i="36"/>
  <c r="L128" i="36" s="1"/>
  <c r="K132" i="36"/>
  <c r="L132" i="36" s="1"/>
  <c r="K136" i="36"/>
  <c r="L136" i="36" s="1"/>
  <c r="K174" i="36"/>
  <c r="L174" i="36" s="1"/>
  <c r="K182" i="36"/>
  <c r="L182" i="36" s="1"/>
  <c r="K186" i="36"/>
  <c r="L186" i="36" s="1"/>
  <c r="K190" i="36"/>
  <c r="L190" i="36" s="1"/>
  <c r="K192" i="36"/>
  <c r="L192" i="36" s="1"/>
  <c r="K196" i="36"/>
  <c r="L196" i="36" s="1"/>
  <c r="K204" i="36"/>
  <c r="L204" i="36" s="1"/>
  <c r="K211" i="36"/>
  <c r="L211" i="36" s="1"/>
  <c r="K216" i="36"/>
  <c r="L216" i="36" s="1"/>
  <c r="K248" i="36"/>
  <c r="L248" i="36" s="1"/>
  <c r="K262" i="36"/>
  <c r="L262" i="36" s="1"/>
  <c r="K267" i="36"/>
  <c r="L267" i="36" s="1"/>
  <c r="K274" i="36"/>
  <c r="L274" i="36" s="1"/>
  <c r="K275" i="36"/>
  <c r="L275" i="36" s="1"/>
  <c r="K279" i="36"/>
  <c r="L279" i="36" s="1"/>
  <c r="K282" i="36"/>
  <c r="L282" i="36" s="1"/>
  <c r="K297" i="36"/>
  <c r="L297" i="36" s="1"/>
  <c r="K312" i="36"/>
  <c r="L312" i="36" s="1"/>
  <c r="K313" i="36"/>
  <c r="L313" i="36" s="1"/>
  <c r="K316" i="36"/>
  <c r="L316" i="36" s="1"/>
  <c r="K30" i="33"/>
  <c r="L30" i="33" s="1"/>
  <c r="K42" i="33"/>
  <c r="L42" i="33" s="1"/>
  <c r="K51" i="33"/>
  <c r="L51" i="33" s="1"/>
  <c r="K65" i="33"/>
  <c r="L65" i="33" s="1"/>
  <c r="K69" i="33"/>
  <c r="L69" i="33" s="1"/>
  <c r="K11" i="33"/>
  <c r="L11" i="33" s="1"/>
  <c r="K23" i="33"/>
  <c r="L23" i="33" s="1"/>
  <c r="K28" i="33"/>
  <c r="L28" i="33" s="1"/>
  <c r="K31" i="33"/>
  <c r="L31" i="33" s="1"/>
  <c r="K38" i="33"/>
  <c r="L38" i="33" s="1"/>
  <c r="K43" i="33"/>
  <c r="L43" i="33" s="1"/>
  <c r="K44" i="33"/>
  <c r="L44" i="33" s="1"/>
  <c r="K48" i="33"/>
  <c r="L48" i="33" s="1"/>
  <c r="K55" i="33"/>
  <c r="L55" i="33" s="1"/>
  <c r="K56" i="33"/>
  <c r="L56" i="33" s="1"/>
  <c r="K59" i="33"/>
  <c r="L59" i="33" s="1"/>
  <c r="K71" i="33"/>
  <c r="L71" i="33" s="1"/>
  <c r="A2" i="33"/>
  <c r="K212" i="36"/>
  <c r="L212" i="36" s="1"/>
  <c r="K127" i="36"/>
  <c r="L127" i="36" s="1"/>
  <c r="G588" i="9"/>
  <c r="I588" i="9" s="1"/>
  <c r="G475" i="9"/>
  <c r="I475" i="9"/>
  <c r="G343" i="9"/>
  <c r="I343" i="9" s="1"/>
  <c r="K166" i="36"/>
  <c r="L166" i="36" s="1"/>
  <c r="K110" i="36"/>
  <c r="L110" i="36" s="1"/>
  <c r="K86" i="36"/>
  <c r="L86" i="36" s="1"/>
  <c r="K134" i="36"/>
  <c r="L134" i="36" s="1"/>
  <c r="K48" i="36"/>
  <c r="L48" i="36" s="1"/>
  <c r="K271" i="36"/>
  <c r="L271" i="36" s="1"/>
  <c r="K178" i="36"/>
  <c r="L178" i="36" s="1"/>
  <c r="K162" i="36"/>
  <c r="L162" i="36" s="1"/>
  <c r="K130" i="36"/>
  <c r="L130" i="36" s="1"/>
  <c r="K122" i="36"/>
  <c r="L122" i="36" s="1"/>
  <c r="K104" i="36"/>
  <c r="L104" i="36" s="1"/>
  <c r="K142" i="36"/>
  <c r="L142" i="36" s="1"/>
  <c r="K64" i="36"/>
  <c r="L64" i="36" s="1"/>
  <c r="K40" i="36"/>
  <c r="L40" i="36" s="1"/>
  <c r="K154" i="36"/>
  <c r="L154" i="36" s="1"/>
  <c r="K138" i="36"/>
  <c r="L138" i="36" s="1"/>
  <c r="K118" i="36"/>
  <c r="L118" i="36" s="1"/>
  <c r="K56" i="36"/>
  <c r="L56" i="36" s="1"/>
  <c r="K44" i="36"/>
  <c r="L44" i="36" s="1"/>
  <c r="K20" i="36"/>
  <c r="L20" i="36" s="1"/>
  <c r="G344" i="9"/>
  <c r="I344" i="9" s="1"/>
  <c r="G476" i="9"/>
  <c r="I476" i="9"/>
  <c r="G589" i="9"/>
  <c r="I589" i="9" s="1"/>
  <c r="G477" i="9"/>
  <c r="I477" i="9" s="1"/>
  <c r="G590" i="9"/>
  <c r="I590" i="9"/>
  <c r="G345" i="9"/>
  <c r="I345" i="9" s="1"/>
  <c r="E13" i="30"/>
  <c r="G13" i="30" s="1"/>
  <c r="G11" i="30"/>
  <c r="G346" i="9"/>
  <c r="I346" i="9"/>
  <c r="G478" i="9"/>
  <c r="I478" i="9" s="1"/>
  <c r="G591" i="9"/>
  <c r="I591" i="9" s="1"/>
  <c r="D32" i="50"/>
  <c r="D31" i="50"/>
  <c r="D30" i="50"/>
  <c r="D16" i="50"/>
  <c r="G16" i="50" s="1"/>
  <c r="I16" i="50" s="1"/>
  <c r="D15" i="50"/>
  <c r="G15" i="50" s="1"/>
  <c r="I15" i="50" s="1"/>
  <c r="A15" i="50"/>
  <c r="A16" i="50"/>
  <c r="A17" i="50"/>
  <c r="A18" i="50"/>
  <c r="A19" i="50"/>
  <c r="A20" i="50" s="1"/>
  <c r="A21" i="50" s="1"/>
  <c r="A22" i="50" s="1"/>
  <c r="A23" i="50" s="1"/>
  <c r="A24" i="50" s="1"/>
  <c r="A25" i="50" s="1"/>
  <c r="A27" i="50" s="1"/>
  <c r="A30" i="50" s="1"/>
  <c r="A31" i="50" s="1"/>
  <c r="A32" i="50" s="1"/>
  <c r="A33" i="50" s="1"/>
  <c r="A34" i="50" s="1"/>
  <c r="A35" i="50" s="1"/>
  <c r="A36" i="50" s="1"/>
  <c r="A37" i="50" s="1"/>
  <c r="A38" i="50" s="1"/>
  <c r="A39" i="50" s="1"/>
  <c r="A40" i="50"/>
  <c r="A41" i="50" s="1"/>
  <c r="A43" i="50" s="1"/>
  <c r="A46" i="50" s="1"/>
  <c r="A47" i="50" s="1"/>
  <c r="A48" i="50" s="1"/>
  <c r="A49" i="50" s="1"/>
  <c r="A50" i="50" s="1"/>
  <c r="A51" i="50" s="1"/>
  <c r="A52" i="50" s="1"/>
  <c r="A53" i="50" s="1"/>
  <c r="A54" i="50" s="1"/>
  <c r="A55" i="50" s="1"/>
  <c r="A56" i="50" s="1"/>
  <c r="A57" i="50" s="1"/>
  <c r="A59" i="50" s="1"/>
  <c r="A61" i="50" s="1"/>
  <c r="D14" i="50"/>
  <c r="G14" i="50" s="1"/>
  <c r="I14" i="50" s="1"/>
  <c r="A3" i="50"/>
  <c r="A2" i="50"/>
  <c r="G479" i="9"/>
  <c r="I479" i="9"/>
  <c r="G347" i="9"/>
  <c r="I347" i="9" s="1"/>
  <c r="G592" i="9"/>
  <c r="I592" i="9" s="1"/>
  <c r="H27" i="50"/>
  <c r="H43" i="50"/>
  <c r="G348" i="9"/>
  <c r="I348" i="9"/>
  <c r="G593" i="9"/>
  <c r="I593" i="9"/>
  <c r="G480" i="9"/>
  <c r="I480" i="9" s="1"/>
  <c r="G594" i="9"/>
  <c r="I594" i="9"/>
  <c r="G481" i="9"/>
  <c r="I481" i="9" s="1"/>
  <c r="G349" i="9"/>
  <c r="I349" i="9"/>
  <c r="G350" i="9"/>
  <c r="I350" i="9" s="1"/>
  <c r="G595" i="9"/>
  <c r="I595" i="9" s="1"/>
  <c r="G482" i="9"/>
  <c r="I482" i="9"/>
  <c r="G596" i="9"/>
  <c r="I596" i="9"/>
  <c r="G483" i="9"/>
  <c r="I483" i="9" s="1"/>
  <c r="G351" i="9"/>
  <c r="I351" i="9" s="1"/>
  <c r="A3" i="36"/>
  <c r="A2" i="36"/>
  <c r="G484" i="9"/>
  <c r="I484" i="9" s="1"/>
  <c r="G597" i="9"/>
  <c r="I597" i="9" s="1"/>
  <c r="G352" i="9"/>
  <c r="I352" i="9"/>
  <c r="E391" i="36"/>
  <c r="K307" i="36"/>
  <c r="L307" i="36" s="1"/>
  <c r="K256" i="36"/>
  <c r="L256" i="36" s="1"/>
  <c r="K239" i="36"/>
  <c r="L239" i="36" s="1"/>
  <c r="K226" i="36"/>
  <c r="L226" i="36" s="1"/>
  <c r="G598" i="9"/>
  <c r="I598" i="9"/>
  <c r="G485" i="9"/>
  <c r="I485" i="9" s="1"/>
  <c r="G353" i="9"/>
  <c r="I353" i="9"/>
  <c r="G354" i="9"/>
  <c r="I354" i="9" s="1"/>
  <c r="G486" i="9"/>
  <c r="I486" i="9"/>
  <c r="G599" i="9"/>
  <c r="I599" i="9" s="1"/>
  <c r="G600" i="9"/>
  <c r="I600" i="9"/>
  <c r="G487" i="9"/>
  <c r="I487" i="9" s="1"/>
  <c r="G355" i="9"/>
  <c r="I355" i="9"/>
  <c r="G601" i="9"/>
  <c r="I601" i="9" s="1"/>
  <c r="G356" i="9"/>
  <c r="I356" i="9"/>
  <c r="G488" i="9"/>
  <c r="I488" i="9" s="1"/>
  <c r="E40" i="20"/>
  <c r="G489" i="9"/>
  <c r="I489" i="9"/>
  <c r="G602" i="9"/>
  <c r="I602" i="9" s="1"/>
  <c r="G357" i="9"/>
  <c r="I357" i="9" s="1"/>
  <c r="A15" i="20"/>
  <c r="A16" i="20" s="1"/>
  <c r="A17" i="20"/>
  <c r="A18" i="20"/>
  <c r="A19" i="20" s="1"/>
  <c r="A20" i="20" s="1"/>
  <c r="A21" i="20" s="1"/>
  <c r="A22" i="20" s="1"/>
  <c r="A23" i="20" s="1"/>
  <c r="A24" i="20" s="1"/>
  <c r="A25" i="20" s="1"/>
  <c r="A26" i="20" s="1"/>
  <c r="A27" i="20" s="1"/>
  <c r="A28" i="20" s="1"/>
  <c r="A29" i="20" s="1"/>
  <c r="A30" i="20" s="1"/>
  <c r="A31" i="20" s="1"/>
  <c r="A32" i="20" s="1"/>
  <c r="A34" i="20" s="1"/>
  <c r="A37" i="20" s="1"/>
  <c r="F40" i="20"/>
  <c r="BA37" i="20" s="1"/>
  <c r="G490" i="9"/>
  <c r="I490" i="9" s="1"/>
  <c r="G603" i="9"/>
  <c r="I603" i="9"/>
  <c r="G358" i="9"/>
  <c r="I358" i="9" s="1"/>
  <c r="G359" i="9"/>
  <c r="I359" i="9"/>
  <c r="G604" i="9"/>
  <c r="I604" i="9" s="1"/>
  <c r="G491" i="9"/>
  <c r="I491" i="9"/>
  <c r="G360" i="9"/>
  <c r="I360" i="9"/>
  <c r="G605" i="9"/>
  <c r="I605" i="9" s="1"/>
  <c r="G492" i="9"/>
  <c r="I492" i="9"/>
  <c r="G361" i="9"/>
  <c r="I361" i="9" s="1"/>
  <c r="G606" i="9"/>
  <c r="I606" i="9"/>
  <c r="G493" i="9"/>
  <c r="I493" i="9" s="1"/>
  <c r="G494" i="9"/>
  <c r="I494" i="9" s="1"/>
  <c r="G362" i="9"/>
  <c r="I362" i="9"/>
  <c r="G607" i="9"/>
  <c r="I607" i="9"/>
  <c r="D17" i="45"/>
  <c r="F17" i="45"/>
  <c r="G17" i="45" s="1"/>
  <c r="D16" i="45"/>
  <c r="F16" i="45"/>
  <c r="G16" i="45" s="1"/>
  <c r="D15" i="45"/>
  <c r="F15" i="45"/>
  <c r="G15" i="45"/>
  <c r="D14" i="45"/>
  <c r="F14" i="45" s="1"/>
  <c r="G14" i="45" s="1"/>
  <c r="G19" i="45" s="1"/>
  <c r="A3" i="45"/>
  <c r="A2" i="45"/>
  <c r="G495" i="9"/>
  <c r="I495" i="9" s="1"/>
  <c r="G363" i="9"/>
  <c r="I363" i="9"/>
  <c r="G608" i="9"/>
  <c r="I608" i="9"/>
  <c r="G364" i="9"/>
  <c r="I364" i="9"/>
  <c r="G609" i="9"/>
  <c r="I609" i="9" s="1"/>
  <c r="G496" i="9"/>
  <c r="I496" i="9"/>
  <c r="G365" i="9"/>
  <c r="I365" i="9"/>
  <c r="G610" i="9"/>
  <c r="I610" i="9" s="1"/>
  <c r="G497" i="9"/>
  <c r="I497" i="9"/>
  <c r="G611" i="9"/>
  <c r="I611" i="9"/>
  <c r="G498" i="9"/>
  <c r="I498" i="9" s="1"/>
  <c r="G366" i="9"/>
  <c r="I366" i="9"/>
  <c r="G499" i="9"/>
  <c r="I499" i="9"/>
  <c r="G612" i="9"/>
  <c r="I612" i="9"/>
  <c r="G367" i="9"/>
  <c r="I367" i="9" s="1"/>
  <c r="H2648" i="9"/>
  <c r="C34" i="7"/>
  <c r="A2330" i="9"/>
  <c r="A2331" i="9" s="1"/>
  <c r="A2332" i="9" s="1"/>
  <c r="A2333" i="9" s="1"/>
  <c r="A2334" i="9" s="1"/>
  <c r="A2335" i="9" s="1"/>
  <c r="A2336" i="9" s="1"/>
  <c r="A2337" i="9" s="1"/>
  <c r="A2338" i="9" s="1"/>
  <c r="A2339" i="9" s="1"/>
  <c r="A2340" i="9" s="1"/>
  <c r="A2341" i="9" s="1"/>
  <c r="A2342" i="9" s="1"/>
  <c r="A2343" i="9" s="1"/>
  <c r="A2344" i="9" s="1"/>
  <c r="A2345" i="9" s="1"/>
  <c r="A2346" i="9" s="1"/>
  <c r="A2347" i="9" s="1"/>
  <c r="A2348" i="9" s="1"/>
  <c r="A2349" i="9" s="1"/>
  <c r="A2350" i="9" s="1"/>
  <c r="A2351" i="9" s="1"/>
  <c r="A2352" i="9" s="1"/>
  <c r="A2353" i="9" s="1"/>
  <c r="A2354" i="9" s="1"/>
  <c r="A2355" i="9" s="1"/>
  <c r="A2356" i="9" s="1"/>
  <c r="A2357" i="9" s="1"/>
  <c r="A2358" i="9" s="1"/>
  <c r="A2359" i="9" s="1"/>
  <c r="A2360" i="9" s="1"/>
  <c r="A2361" i="9" s="1"/>
  <c r="A2362" i="9" s="1"/>
  <c r="A2363" i="9" s="1"/>
  <c r="A2364" i="9" s="1"/>
  <c r="A2365" i="9" s="1"/>
  <c r="A2366" i="9" s="1"/>
  <c r="A2367" i="9" s="1"/>
  <c r="A2368" i="9" s="1"/>
  <c r="A2369" i="9" s="1"/>
  <c r="A2370" i="9" s="1"/>
  <c r="A2371" i="9" s="1"/>
  <c r="A2372" i="9" s="1"/>
  <c r="A2373" i="9" s="1"/>
  <c r="A2374" i="9" s="1"/>
  <c r="A2375" i="9" s="1"/>
  <c r="A2376" i="9" s="1"/>
  <c r="A2377" i="9" s="1"/>
  <c r="A2378" i="9" s="1"/>
  <c r="A2379" i="9" s="1"/>
  <c r="A2380" i="9" s="1"/>
  <c r="A2381" i="9" s="1"/>
  <c r="A2382" i="9" s="1"/>
  <c r="A2383" i="9" s="1"/>
  <c r="A2384" i="9" s="1"/>
  <c r="A2385" i="9" s="1"/>
  <c r="A2386" i="9" s="1"/>
  <c r="A2387" i="9" s="1"/>
  <c r="A2388" i="9" s="1"/>
  <c r="A2389" i="9" s="1"/>
  <c r="A2390" i="9" s="1"/>
  <c r="A2391" i="9" s="1"/>
  <c r="A2392" i="9" s="1"/>
  <c r="A2393" i="9" s="1"/>
  <c r="A2394" i="9" s="1"/>
  <c r="A2395" i="9" s="1"/>
  <c r="A2396" i="9" s="1"/>
  <c r="A2397" i="9" s="1"/>
  <c r="A2398" i="9" s="1"/>
  <c r="A2399" i="9" s="1"/>
  <c r="A2400" i="9" s="1"/>
  <c r="A2401" i="9" s="1"/>
  <c r="A2402" i="9" s="1"/>
  <c r="A2403" i="9" s="1"/>
  <c r="A2404" i="9" s="1"/>
  <c r="A2405" i="9" s="1"/>
  <c r="A2406" i="9" s="1"/>
  <c r="A2407" i="9" s="1"/>
  <c r="A2408" i="9" s="1"/>
  <c r="A2409" i="9" s="1"/>
  <c r="A2410" i="9" s="1"/>
  <c r="A2411" i="9" s="1"/>
  <c r="A2412" i="9" s="1"/>
  <c r="A2413" i="9" s="1"/>
  <c r="A2414" i="9" s="1"/>
  <c r="A2415" i="9" s="1"/>
  <c r="A2416" i="9" s="1"/>
  <c r="A2417" i="9" s="1"/>
  <c r="A2418" i="9" s="1"/>
  <c r="A2419" i="9" s="1"/>
  <c r="A2420" i="9" s="1"/>
  <c r="A2421" i="9" s="1"/>
  <c r="A2422" i="9" s="1"/>
  <c r="A2423" i="9" s="1"/>
  <c r="A2424" i="9" s="1"/>
  <c r="A2425" i="9" s="1"/>
  <c r="A2426" i="9" s="1"/>
  <c r="A2427" i="9" s="1"/>
  <c r="A2428" i="9" s="1"/>
  <c r="A2429" i="9" s="1"/>
  <c r="A2430" i="9" s="1"/>
  <c r="A2431" i="9" s="1"/>
  <c r="A2432" i="9" s="1"/>
  <c r="A2433" i="9" s="1"/>
  <c r="A2434" i="9" s="1"/>
  <c r="A2435" i="9" s="1"/>
  <c r="A2436" i="9" s="1"/>
  <c r="A2437" i="9" s="1"/>
  <c r="A2438" i="9" s="1"/>
  <c r="A2439" i="9" s="1"/>
  <c r="A2440" i="9" s="1"/>
  <c r="A2441" i="9" s="1"/>
  <c r="A2442" i="9" s="1"/>
  <c r="A2443" i="9" s="1"/>
  <c r="A2444" i="9" s="1"/>
  <c r="A2445" i="9" s="1"/>
  <c r="A2446" i="9" s="1"/>
  <c r="A2447" i="9" s="1"/>
  <c r="A2448" i="9" s="1"/>
  <c r="A2449" i="9" s="1"/>
  <c r="A2450" i="9" s="1"/>
  <c r="A2451" i="9" s="1"/>
  <c r="A2452" i="9" s="1"/>
  <c r="A2453" i="9" s="1"/>
  <c r="A2454" i="9" s="1"/>
  <c r="A2455" i="9" s="1"/>
  <c r="A2456" i="9" s="1"/>
  <c r="A2457" i="9" s="1"/>
  <c r="A2458" i="9" s="1"/>
  <c r="A2459" i="9" s="1"/>
  <c r="A2460" i="9" s="1"/>
  <c r="A2461" i="9" s="1"/>
  <c r="A2462" i="9" s="1"/>
  <c r="A2463" i="9" s="1"/>
  <c r="A2464" i="9" s="1"/>
  <c r="A2465" i="9" s="1"/>
  <c r="A2466" i="9" s="1"/>
  <c r="A2467" i="9" s="1"/>
  <c r="A2468" i="9" s="1"/>
  <c r="A2469" i="9" s="1"/>
  <c r="A2470" i="9" s="1"/>
  <c r="A2471" i="9" s="1"/>
  <c r="A2472" i="9" s="1"/>
  <c r="A2473" i="9" s="1"/>
  <c r="A2474" i="9" s="1"/>
  <c r="A2475" i="9" s="1"/>
  <c r="A2476" i="9" s="1"/>
  <c r="A2477" i="9" s="1"/>
  <c r="A2478" i="9" s="1"/>
  <c r="A2479" i="9" s="1"/>
  <c r="A2480" i="9" s="1"/>
  <c r="A2481" i="9" s="1"/>
  <c r="A2482" i="9" s="1"/>
  <c r="A2483" i="9" s="1"/>
  <c r="A2484" i="9" s="1"/>
  <c r="A2485" i="9" s="1"/>
  <c r="A2486" i="9" s="1"/>
  <c r="A2487" i="9" s="1"/>
  <c r="A2488" i="9" s="1"/>
  <c r="A2489" i="9" s="1"/>
  <c r="A2490" i="9" s="1"/>
  <c r="A2491" i="9" s="1"/>
  <c r="A2492" i="9" s="1"/>
  <c r="A2493" i="9" s="1"/>
  <c r="A2494" i="9" s="1"/>
  <c r="A2495" i="9" s="1"/>
  <c r="A2496" i="9" s="1"/>
  <c r="A2497" i="9" s="1"/>
  <c r="A2498" i="9" s="1"/>
  <c r="A2499" i="9" s="1"/>
  <c r="A2500" i="9" s="1"/>
  <c r="A2501" i="9" s="1"/>
  <c r="A2502" i="9" s="1"/>
  <c r="A2503" i="9" s="1"/>
  <c r="A2504" i="9" s="1"/>
  <c r="A2505" i="9" s="1"/>
  <c r="A2506" i="9" s="1"/>
  <c r="A2507" i="9" s="1"/>
  <c r="A2508" i="9" s="1"/>
  <c r="A2509" i="9" s="1"/>
  <c r="A2510" i="9" s="1"/>
  <c r="A2511" i="9" s="1"/>
  <c r="A2512" i="9" s="1"/>
  <c r="A2513" i="9" s="1"/>
  <c r="A2514" i="9" s="1"/>
  <c r="A2515" i="9" s="1"/>
  <c r="A2516" i="9" s="1"/>
  <c r="A2517" i="9" s="1"/>
  <c r="A2518" i="9" s="1"/>
  <c r="A2519" i="9" s="1"/>
  <c r="A2520" i="9" s="1"/>
  <c r="A2521" i="9" s="1"/>
  <c r="A2522" i="9" s="1"/>
  <c r="A2523" i="9" s="1"/>
  <c r="A2524" i="9" s="1"/>
  <c r="A2525" i="9" s="1"/>
  <c r="A2526" i="9" s="1"/>
  <c r="A2527" i="9" s="1"/>
  <c r="A2528" i="9" s="1"/>
  <c r="A2529" i="9" s="1"/>
  <c r="A2530" i="9" s="1"/>
  <c r="A2531" i="9" s="1"/>
  <c r="A2532" i="9" s="1"/>
  <c r="A2533" i="9" s="1"/>
  <c r="A2534" i="9" s="1"/>
  <c r="A2535" i="9" s="1"/>
  <c r="A2536" i="9" s="1"/>
  <c r="A2537" i="9" s="1"/>
  <c r="A2538" i="9" s="1"/>
  <c r="A2539" i="9" s="1"/>
  <c r="A2540" i="9" s="1"/>
  <c r="A2541" i="9" s="1"/>
  <c r="A2542" i="9" s="1"/>
  <c r="A2543" i="9" s="1"/>
  <c r="A2544" i="9" s="1"/>
  <c r="A2545" i="9" s="1"/>
  <c r="A2546" i="9" s="1"/>
  <c r="A2547" i="9" s="1"/>
  <c r="A2548" i="9" s="1"/>
  <c r="A2549" i="9" s="1"/>
  <c r="A2550" i="9" s="1"/>
  <c r="A2551" i="9" s="1"/>
  <c r="A2552" i="9" s="1"/>
  <c r="A2553" i="9" s="1"/>
  <c r="A2554" i="9" s="1"/>
  <c r="A2555" i="9" s="1"/>
  <c r="A2556" i="9" s="1"/>
  <c r="A2557" i="9" s="1"/>
  <c r="A2558" i="9" s="1"/>
  <c r="A2559" i="9" s="1"/>
  <c r="A2560" i="9" s="1"/>
  <c r="A2561" i="9" s="1"/>
  <c r="A2562" i="9" s="1"/>
  <c r="A2563" i="9" s="1"/>
  <c r="A2564" i="9" s="1"/>
  <c r="A2565" i="9" s="1"/>
  <c r="A2566" i="9" s="1"/>
  <c r="A2567" i="9" s="1"/>
  <c r="A2568" i="9" s="1"/>
  <c r="A2569" i="9" s="1"/>
  <c r="A2570" i="9" s="1"/>
  <c r="A2571" i="9" s="1"/>
  <c r="A2572" i="9" s="1"/>
  <c r="A2573" i="9" s="1"/>
  <c r="A2574" i="9" s="1"/>
  <c r="A2575" i="9" s="1"/>
  <c r="A2576" i="9" s="1"/>
  <c r="A2577" i="9" s="1"/>
  <c r="A2578" i="9" s="1"/>
  <c r="A2579" i="9" s="1"/>
  <c r="A2580" i="9" s="1"/>
  <c r="A2581" i="9" s="1"/>
  <c r="A2582" i="9" s="1"/>
  <c r="A2583" i="9" s="1"/>
  <c r="A2584" i="9" s="1"/>
  <c r="A2585" i="9" s="1"/>
  <c r="A2586" i="9" s="1"/>
  <c r="A2587" i="9" s="1"/>
  <c r="A2588" i="9" s="1"/>
  <c r="A2589" i="9" s="1"/>
  <c r="A2590" i="9" s="1"/>
  <c r="A2591" i="9" s="1"/>
  <c r="A2592" i="9" s="1"/>
  <c r="A2593" i="9" s="1"/>
  <c r="A2594" i="9" s="1"/>
  <c r="A2595" i="9" s="1"/>
  <c r="A2596" i="9" s="1"/>
  <c r="A2597" i="9" s="1"/>
  <c r="A2598" i="9" s="1"/>
  <c r="A2599" i="9" s="1"/>
  <c r="A2600" i="9" s="1"/>
  <c r="A2601" i="9" s="1"/>
  <c r="A2602" i="9" s="1"/>
  <c r="A2603" i="9" s="1"/>
  <c r="A2604" i="9" s="1"/>
  <c r="A2605" i="9" s="1"/>
  <c r="A2606" i="9" s="1"/>
  <c r="A2607" i="9" s="1"/>
  <c r="A2608" i="9" s="1"/>
  <c r="A2609" i="9" s="1"/>
  <c r="A2610" i="9" s="1"/>
  <c r="A2611" i="9" s="1"/>
  <c r="A2612" i="9" s="1"/>
  <c r="A2613" i="9" s="1"/>
  <c r="A2614" i="9" s="1"/>
  <c r="A2615" i="9" s="1"/>
  <c r="A2616" i="9" s="1"/>
  <c r="A2617" i="9" s="1"/>
  <c r="A2618" i="9" s="1"/>
  <c r="A2619" i="9" s="1"/>
  <c r="A2620" i="9" s="1"/>
  <c r="A2621" i="9" s="1"/>
  <c r="A2622" i="9" s="1"/>
  <c r="A2623" i="9" s="1"/>
  <c r="A2624" i="9" s="1"/>
  <c r="A2625" i="9" s="1"/>
  <c r="A2626" i="9" s="1"/>
  <c r="A2627" i="9" s="1"/>
  <c r="A2628" i="9" s="1"/>
  <c r="A2629" i="9" s="1"/>
  <c r="A2630" i="9" s="1"/>
  <c r="A2631" i="9" s="1"/>
  <c r="A2632" i="9" s="1"/>
  <c r="A2633" i="9" s="1"/>
  <c r="A2634" i="9" s="1"/>
  <c r="A2635" i="9" s="1"/>
  <c r="A2636" i="9" s="1"/>
  <c r="A2637" i="9" s="1"/>
  <c r="A2638" i="9" s="1"/>
  <c r="A2639" i="9" s="1"/>
  <c r="A2640" i="9" s="1"/>
  <c r="A2641" i="9" s="1"/>
  <c r="A2642" i="9" s="1"/>
  <c r="A2643" i="9" s="1"/>
  <c r="A2644" i="9" s="1"/>
  <c r="A2645" i="9" s="1"/>
  <c r="A2646" i="9" s="1"/>
  <c r="A2648" i="9" s="1"/>
  <c r="G613" i="9"/>
  <c r="I613" i="9" s="1"/>
  <c r="G368" i="9"/>
  <c r="I368" i="9" s="1"/>
  <c r="G500" i="9"/>
  <c r="I500" i="9"/>
  <c r="H2013" i="8"/>
  <c r="C33" i="7" s="1"/>
  <c r="H1511" i="8"/>
  <c r="G501" i="9"/>
  <c r="I501" i="9"/>
  <c r="G614" i="9"/>
  <c r="I614" i="9" s="1"/>
  <c r="G369" i="9"/>
  <c r="I369" i="9" s="1"/>
  <c r="D26" i="19"/>
  <c r="F65" i="58" s="1"/>
  <c r="E15" i="19"/>
  <c r="E16" i="19"/>
  <c r="E17" i="19"/>
  <c r="E18" i="19"/>
  <c r="E19" i="19"/>
  <c r="E20" i="19"/>
  <c r="E21" i="19"/>
  <c r="E22" i="19"/>
  <c r="E23" i="19"/>
  <c r="E24" i="19"/>
  <c r="E14" i="19"/>
  <c r="E13" i="19"/>
  <c r="E26" i="19" s="1"/>
  <c r="B24" i="19"/>
  <c r="B23" i="19"/>
  <c r="B22" i="19"/>
  <c r="B21" i="19"/>
  <c r="B20" i="19"/>
  <c r="B19" i="19"/>
  <c r="B18" i="19"/>
  <c r="B17" i="19"/>
  <c r="B16" i="19"/>
  <c r="B15" i="19"/>
  <c r="B14" i="19"/>
  <c r="B13" i="19"/>
  <c r="A14" i="19"/>
  <c r="A15" i="19" s="1"/>
  <c r="A16" i="19" s="1"/>
  <c r="A17" i="19" s="1"/>
  <c r="A18" i="19" s="1"/>
  <c r="A19" i="19" s="1"/>
  <c r="A20" i="19" s="1"/>
  <c r="A21" i="19" s="1"/>
  <c r="A22" i="19" s="1"/>
  <c r="A23" i="19" s="1"/>
  <c r="A24" i="19" s="1"/>
  <c r="G370" i="9"/>
  <c r="I370" i="9" s="1"/>
  <c r="G615" i="9"/>
  <c r="I615" i="9" s="1"/>
  <c r="G502" i="9"/>
  <c r="I502" i="9"/>
  <c r="C26" i="19"/>
  <c r="E65" i="58"/>
  <c r="G616" i="9"/>
  <c r="I616" i="9"/>
  <c r="G371" i="9"/>
  <c r="I371" i="9" s="1"/>
  <c r="G503" i="9"/>
  <c r="I503" i="9" s="1"/>
  <c r="G372" i="9"/>
  <c r="I372" i="9"/>
  <c r="G617" i="9"/>
  <c r="I617" i="9"/>
  <c r="G504" i="9"/>
  <c r="I504" i="9" s="1"/>
  <c r="F17" i="39"/>
  <c r="G618" i="9"/>
  <c r="I618" i="9"/>
  <c r="G505" i="9"/>
  <c r="I505" i="9" s="1"/>
  <c r="G373" i="9"/>
  <c r="I373" i="9" s="1"/>
  <c r="G100" i="16"/>
  <c r="G374" i="9"/>
  <c r="I374" i="9" s="1"/>
  <c r="G506" i="9"/>
  <c r="I506" i="9"/>
  <c r="G619" i="9"/>
  <c r="I619" i="9"/>
  <c r="H28" i="9"/>
  <c r="C22" i="7" s="1"/>
  <c r="G620" i="9"/>
  <c r="I620" i="9"/>
  <c r="G507" i="9"/>
  <c r="I507" i="9"/>
  <c r="G375" i="9"/>
  <c r="I375" i="9" s="1"/>
  <c r="C13" i="2"/>
  <c r="E15" i="58" s="1"/>
  <c r="A13" i="2"/>
  <c r="A14" i="2"/>
  <c r="A15" i="2" s="1"/>
  <c r="A17" i="2"/>
  <c r="G376" i="9"/>
  <c r="I376" i="9" s="1"/>
  <c r="G508" i="9"/>
  <c r="I508" i="9"/>
  <c r="G621" i="9"/>
  <c r="I621" i="9"/>
  <c r="A3" i="39"/>
  <c r="A2" i="39"/>
  <c r="G377" i="9"/>
  <c r="I377" i="9" s="1"/>
  <c r="G509" i="9"/>
  <c r="I509" i="9"/>
  <c r="G622" i="9"/>
  <c r="I622" i="9"/>
  <c r="G623" i="9"/>
  <c r="I623" i="9"/>
  <c r="G378" i="9"/>
  <c r="I378" i="9" s="1"/>
  <c r="G510" i="9"/>
  <c r="I510" i="9" s="1"/>
  <c r="A3" i="37"/>
  <c r="A2" i="37"/>
  <c r="G624" i="9"/>
  <c r="I624" i="9"/>
  <c r="G511" i="9"/>
  <c r="I511" i="9" s="1"/>
  <c r="G379" i="9"/>
  <c r="I379" i="9"/>
  <c r="G625" i="9"/>
  <c r="I625" i="9"/>
  <c r="G380" i="9"/>
  <c r="I380" i="9" s="1"/>
  <c r="G512" i="9"/>
  <c r="I512" i="9" s="1"/>
  <c r="F88" i="34"/>
  <c r="F83" i="58" s="1"/>
  <c r="G626" i="9"/>
  <c r="I626" i="9" s="1"/>
  <c r="G381" i="9"/>
  <c r="I381" i="9" s="1"/>
  <c r="G513" i="9"/>
  <c r="I513" i="9"/>
  <c r="H2311" i="9"/>
  <c r="A2311" i="9"/>
  <c r="G2309" i="9"/>
  <c r="I2309" i="9" s="1"/>
  <c r="G2307" i="9"/>
  <c r="I2307" i="9"/>
  <c r="H1533" i="8"/>
  <c r="C16" i="7"/>
  <c r="G2286" i="9"/>
  <c r="I2286" i="9"/>
  <c r="G2285" i="9"/>
  <c r="I2285" i="9" s="1"/>
  <c r="G2284" i="9"/>
  <c r="I2284" i="9" s="1"/>
  <c r="G2282" i="9"/>
  <c r="I2282" i="9" s="1"/>
  <c r="G2281" i="9"/>
  <c r="I2281" i="9"/>
  <c r="G2280" i="9"/>
  <c r="I2280" i="9" s="1"/>
  <c r="G2279" i="9"/>
  <c r="I2279" i="9"/>
  <c r="G2278" i="9"/>
  <c r="I2278" i="9"/>
  <c r="G2277" i="9"/>
  <c r="I2277" i="9"/>
  <c r="G2276" i="9"/>
  <c r="I2276" i="9" s="1"/>
  <c r="G2275" i="9"/>
  <c r="I2275" i="9"/>
  <c r="G2274" i="9"/>
  <c r="I2274" i="9" s="1"/>
  <c r="G2273" i="9"/>
  <c r="I2273" i="9"/>
  <c r="G2272" i="9"/>
  <c r="I2272" i="9" s="1"/>
  <c r="G2271" i="9"/>
  <c r="I2271" i="9" s="1"/>
  <c r="G2270" i="9"/>
  <c r="I2270" i="9"/>
  <c r="G2269" i="9"/>
  <c r="I2269" i="9"/>
  <c r="G2268" i="9"/>
  <c r="I2268" i="9" s="1"/>
  <c r="G2267" i="9"/>
  <c r="I2267" i="9"/>
  <c r="G2266" i="9"/>
  <c r="I2266" i="9"/>
  <c r="G2265" i="9"/>
  <c r="I2265" i="9"/>
  <c r="G2264" i="9"/>
  <c r="I2264" i="9" s="1"/>
  <c r="G2263" i="9"/>
  <c r="I2263" i="9"/>
  <c r="G2262" i="9"/>
  <c r="I2262" i="9" s="1"/>
  <c r="G2261" i="9"/>
  <c r="I2261" i="9"/>
  <c r="G2260" i="9"/>
  <c r="I2260" i="9" s="1"/>
  <c r="G2259" i="9"/>
  <c r="I2259" i="9" s="1"/>
  <c r="G2258" i="9"/>
  <c r="I2258" i="9"/>
  <c r="G2257" i="9"/>
  <c r="I2257" i="9"/>
  <c r="G2256" i="9"/>
  <c r="I2256" i="9" s="1"/>
  <c r="G2255" i="9"/>
  <c r="I2255" i="9"/>
  <c r="G2254" i="9"/>
  <c r="I2254" i="9"/>
  <c r="G2253" i="9"/>
  <c r="I2253" i="9"/>
  <c r="G2252" i="9"/>
  <c r="I2252" i="9"/>
  <c r="G2251" i="9"/>
  <c r="I2251" i="9"/>
  <c r="G2250" i="9"/>
  <c r="I2250" i="9"/>
  <c r="G2249" i="9"/>
  <c r="I2249" i="9"/>
  <c r="G2248" i="9"/>
  <c r="I2248" i="9"/>
  <c r="G2247" i="9"/>
  <c r="I2247" i="9"/>
  <c r="G2246" i="9"/>
  <c r="I2246" i="9"/>
  <c r="G2245" i="9"/>
  <c r="I2245" i="9"/>
  <c r="G2244" i="9"/>
  <c r="I2244" i="9"/>
  <c r="G2243" i="9"/>
  <c r="I2243" i="9"/>
  <c r="G2242" i="9"/>
  <c r="I2242" i="9"/>
  <c r="G2241" i="9"/>
  <c r="I2241" i="9"/>
  <c r="G2240" i="9"/>
  <c r="I2240" i="9"/>
  <c r="G2239" i="9"/>
  <c r="I2239" i="9"/>
  <c r="G2238" i="9"/>
  <c r="I2238" i="9"/>
  <c r="G2237" i="9"/>
  <c r="I2237" i="9"/>
  <c r="G2236" i="9"/>
  <c r="I2236" i="9"/>
  <c r="G2235" i="9"/>
  <c r="I2235" i="9"/>
  <c r="G2234" i="9"/>
  <c r="I2234" i="9"/>
  <c r="G2233" i="9"/>
  <c r="I2233" i="9"/>
  <c r="G2232" i="9"/>
  <c r="I2232" i="9"/>
  <c r="G2231" i="9"/>
  <c r="I2231" i="9"/>
  <c r="G2230" i="9"/>
  <c r="I2230" i="9"/>
  <c r="G2229" i="9"/>
  <c r="I2229" i="9"/>
  <c r="G2228" i="9"/>
  <c r="I2228" i="9"/>
  <c r="G2227" i="9"/>
  <c r="I2227" i="9"/>
  <c r="G2226" i="9"/>
  <c r="I2226" i="9"/>
  <c r="G2225" i="9"/>
  <c r="I2225" i="9"/>
  <c r="G2224" i="9"/>
  <c r="I2224" i="9"/>
  <c r="G2223" i="9"/>
  <c r="I2223" i="9"/>
  <c r="G2222" i="9"/>
  <c r="I2222" i="9"/>
  <c r="G2221" i="9"/>
  <c r="I2221" i="9"/>
  <c r="G2220" i="9"/>
  <c r="I2220" i="9"/>
  <c r="G2219" i="9"/>
  <c r="I2219" i="9"/>
  <c r="G2218" i="9"/>
  <c r="I2218" i="9"/>
  <c r="G2217" i="9"/>
  <c r="I2217" i="9" s="1"/>
  <c r="G2216" i="9"/>
  <c r="I2216" i="9"/>
  <c r="G2215" i="9"/>
  <c r="I2215" i="9"/>
  <c r="G2214" i="9"/>
  <c r="I2214" i="9"/>
  <c r="G2213" i="9"/>
  <c r="I2213" i="9" s="1"/>
  <c r="G2212" i="9"/>
  <c r="I2212" i="9"/>
  <c r="G2211" i="9"/>
  <c r="I2211" i="9"/>
  <c r="G2210" i="9"/>
  <c r="I2210" i="9"/>
  <c r="G2209" i="9"/>
  <c r="I2209" i="9" s="1"/>
  <c r="G2208" i="9"/>
  <c r="I2208" i="9"/>
  <c r="G2207" i="9"/>
  <c r="I2207" i="9"/>
  <c r="G2206" i="9"/>
  <c r="I2206" i="9"/>
  <c r="G2205" i="9"/>
  <c r="I2205" i="9" s="1"/>
  <c r="G2204" i="9"/>
  <c r="I2204" i="9"/>
  <c r="G2203" i="9"/>
  <c r="I2203" i="9"/>
  <c r="G2202" i="9"/>
  <c r="I2202" i="9"/>
  <c r="G2201" i="9"/>
  <c r="I2201" i="9" s="1"/>
  <c r="G2200" i="9"/>
  <c r="I2200" i="9"/>
  <c r="G2199" i="9"/>
  <c r="I2199" i="9"/>
  <c r="G2198" i="9"/>
  <c r="I2198" i="9"/>
  <c r="G2197" i="9"/>
  <c r="I2197" i="9" s="1"/>
  <c r="G2196" i="9"/>
  <c r="I2196" i="9"/>
  <c r="G2195" i="9"/>
  <c r="I2195" i="9"/>
  <c r="G2194" i="9"/>
  <c r="I2194" i="9"/>
  <c r="G2193" i="9"/>
  <c r="I2193" i="9" s="1"/>
  <c r="G2192" i="9"/>
  <c r="I2192" i="9"/>
  <c r="G2191" i="9"/>
  <c r="I2191" i="9"/>
  <c r="G2190" i="9"/>
  <c r="I2190" i="9"/>
  <c r="G2189" i="9"/>
  <c r="I2189" i="9" s="1"/>
  <c r="G2188" i="9"/>
  <c r="I2188" i="9"/>
  <c r="G2187" i="9"/>
  <c r="I2187" i="9"/>
  <c r="G2186" i="9"/>
  <c r="I2186" i="9"/>
  <c r="G2185" i="9"/>
  <c r="I2185" i="9" s="1"/>
  <c r="G2184" i="9"/>
  <c r="I2184" i="9"/>
  <c r="G2183" i="9"/>
  <c r="I2183" i="9"/>
  <c r="G2182" i="9"/>
  <c r="I2182" i="9"/>
  <c r="G2181" i="9"/>
  <c r="I2181" i="9" s="1"/>
  <c r="G2180" i="9"/>
  <c r="I2180" i="9"/>
  <c r="G2179" i="9"/>
  <c r="I2179" i="9"/>
  <c r="G2178" i="9"/>
  <c r="I2178" i="9"/>
  <c r="G2177" i="9"/>
  <c r="I2177" i="9" s="1"/>
  <c r="G2176" i="9"/>
  <c r="I2176" i="9"/>
  <c r="G2175" i="9"/>
  <c r="I2175" i="9"/>
  <c r="G2174" i="9"/>
  <c r="I2174" i="9"/>
  <c r="G2173" i="9"/>
  <c r="I2173" i="9" s="1"/>
  <c r="G2172" i="9"/>
  <c r="I2172" i="9"/>
  <c r="G2171" i="9"/>
  <c r="I2171" i="9"/>
  <c r="G2170" i="9"/>
  <c r="I2170" i="9"/>
  <c r="G2169" i="9"/>
  <c r="I2169" i="9" s="1"/>
  <c r="G2168" i="9"/>
  <c r="I2168" i="9"/>
  <c r="G2167" i="9"/>
  <c r="I2167" i="9"/>
  <c r="G2166" i="9"/>
  <c r="I2166" i="9"/>
  <c r="G2165" i="9"/>
  <c r="I2165" i="9" s="1"/>
  <c r="G2164" i="9"/>
  <c r="I2164" i="9"/>
  <c r="G2163" i="9"/>
  <c r="I2163" i="9"/>
  <c r="G2162" i="9"/>
  <c r="I2162" i="9"/>
  <c r="G2161" i="9"/>
  <c r="I2161" i="9" s="1"/>
  <c r="G2160" i="9"/>
  <c r="I2160" i="9"/>
  <c r="G2159" i="9"/>
  <c r="I2159" i="9"/>
  <c r="G2158" i="9"/>
  <c r="I2158" i="9"/>
  <c r="G2157" i="9"/>
  <c r="I2157" i="9" s="1"/>
  <c r="G2156" i="9"/>
  <c r="I2156" i="9"/>
  <c r="G2155" i="9"/>
  <c r="I2155" i="9"/>
  <c r="G2154" i="9"/>
  <c r="I2154" i="9"/>
  <c r="G2153" i="9"/>
  <c r="I2153" i="9" s="1"/>
  <c r="G2152" i="9"/>
  <c r="I2152" i="9"/>
  <c r="G2151" i="9"/>
  <c r="I2151" i="9"/>
  <c r="G2150" i="9"/>
  <c r="I2150" i="9"/>
  <c r="G2149" i="9"/>
  <c r="I2149" i="9" s="1"/>
  <c r="G2148" i="9"/>
  <c r="I2148" i="9"/>
  <c r="G2147" i="9"/>
  <c r="I2147" i="9"/>
  <c r="G2146" i="9"/>
  <c r="I2146" i="9"/>
  <c r="G2145" i="9"/>
  <c r="I2145" i="9" s="1"/>
  <c r="G2144" i="9"/>
  <c r="I2144" i="9"/>
  <c r="G2143" i="9"/>
  <c r="I2143" i="9"/>
  <c r="G2142" i="9"/>
  <c r="I2142" i="9"/>
  <c r="G2141" i="9"/>
  <c r="I2141" i="9" s="1"/>
  <c r="G2140" i="9"/>
  <c r="I2140" i="9"/>
  <c r="G2139" i="9"/>
  <c r="I2139" i="9"/>
  <c r="G2138" i="9"/>
  <c r="I2138" i="9"/>
  <c r="G2137" i="9"/>
  <c r="I2137" i="9" s="1"/>
  <c r="G2136" i="9"/>
  <c r="I2136" i="9"/>
  <c r="G2135" i="9"/>
  <c r="I2135" i="9"/>
  <c r="G2134" i="9"/>
  <c r="I2134" i="9"/>
  <c r="G2133" i="9"/>
  <c r="I2133" i="9" s="1"/>
  <c r="G2132" i="9"/>
  <c r="I2132" i="9"/>
  <c r="G2131" i="9"/>
  <c r="I2131" i="9"/>
  <c r="G2130" i="9"/>
  <c r="I2130" i="9"/>
  <c r="G2129" i="9"/>
  <c r="I2129" i="9" s="1"/>
  <c r="G2128" i="9"/>
  <c r="I2128" i="9"/>
  <c r="G2127" i="9"/>
  <c r="I2127" i="9"/>
  <c r="G2126" i="9"/>
  <c r="I2126" i="9"/>
  <c r="G2125" i="9"/>
  <c r="I2125" i="9" s="1"/>
  <c r="G2124" i="9"/>
  <c r="I2124" i="9"/>
  <c r="G2123" i="9"/>
  <c r="I2123" i="9"/>
  <c r="G2122" i="9"/>
  <c r="I2122" i="9"/>
  <c r="G2121" i="9"/>
  <c r="I2121" i="9" s="1"/>
  <c r="G2120" i="9"/>
  <c r="I2120" i="9"/>
  <c r="G2119" i="9"/>
  <c r="I2119" i="9"/>
  <c r="G2118" i="9"/>
  <c r="I2118" i="9"/>
  <c r="G2117" i="9"/>
  <c r="I2117" i="9" s="1"/>
  <c r="G2116" i="9"/>
  <c r="I2116" i="9" s="1"/>
  <c r="G2115" i="9"/>
  <c r="I2115" i="9"/>
  <c r="G2114" i="9"/>
  <c r="I2114" i="9"/>
  <c r="G2113" i="9"/>
  <c r="I2113" i="9" s="1"/>
  <c r="G2112" i="9"/>
  <c r="I2112" i="9" s="1"/>
  <c r="G2111" i="9"/>
  <c r="I2111" i="9"/>
  <c r="G2110" i="9"/>
  <c r="I2110" i="9"/>
  <c r="G2109" i="9"/>
  <c r="I2109" i="9" s="1"/>
  <c r="G2108" i="9"/>
  <c r="I2108" i="9"/>
  <c r="G2107" i="9"/>
  <c r="I2107" i="9"/>
  <c r="G2106" i="9"/>
  <c r="I2106" i="9"/>
  <c r="G2105" i="9"/>
  <c r="I2105" i="9" s="1"/>
  <c r="G2104" i="9"/>
  <c r="I2104" i="9" s="1"/>
  <c r="G2103" i="9"/>
  <c r="I2103" i="9"/>
  <c r="G2102" i="9"/>
  <c r="I2102" i="9"/>
  <c r="G2101" i="9"/>
  <c r="I2101" i="9" s="1"/>
  <c r="G2100" i="9"/>
  <c r="I2100" i="9" s="1"/>
  <c r="G2099" i="9"/>
  <c r="I2099" i="9"/>
  <c r="G2098" i="9"/>
  <c r="I2098" i="9"/>
  <c r="G2097" i="9"/>
  <c r="I2097" i="9" s="1"/>
  <c r="G2096" i="9"/>
  <c r="I2096" i="9"/>
  <c r="G2095" i="9"/>
  <c r="I2095" i="9"/>
  <c r="G2094" i="9"/>
  <c r="I2094" i="9"/>
  <c r="G2093" i="9"/>
  <c r="I2093" i="9" s="1"/>
  <c r="G2092" i="9"/>
  <c r="I2092" i="9" s="1"/>
  <c r="G2091" i="9"/>
  <c r="I2091" i="9"/>
  <c r="G2090" i="9"/>
  <c r="I2090" i="9"/>
  <c r="G2089" i="9"/>
  <c r="I2089" i="9" s="1"/>
  <c r="G2088" i="9"/>
  <c r="I2088" i="9"/>
  <c r="G2087" i="9"/>
  <c r="I2087" i="9"/>
  <c r="G2086" i="9"/>
  <c r="I2086" i="9"/>
  <c r="G2085" i="9"/>
  <c r="I2085" i="9" s="1"/>
  <c r="G2084" i="9"/>
  <c r="I2084" i="9" s="1"/>
  <c r="G2083" i="9"/>
  <c r="I2083" i="9"/>
  <c r="G2082" i="9"/>
  <c r="I2082" i="9"/>
  <c r="G2081" i="9"/>
  <c r="I2081" i="9" s="1"/>
  <c r="G2080" i="9"/>
  <c r="I2080" i="9" s="1"/>
  <c r="G2079" i="9"/>
  <c r="I2079" i="9"/>
  <c r="G2078" i="9"/>
  <c r="I2078" i="9"/>
  <c r="G2077" i="9"/>
  <c r="I2077" i="9" s="1"/>
  <c r="G2076" i="9"/>
  <c r="I2076" i="9"/>
  <c r="G2075" i="9"/>
  <c r="I2075" i="9"/>
  <c r="G2074" i="9"/>
  <c r="I2074" i="9"/>
  <c r="G2073" i="9"/>
  <c r="I2073" i="9" s="1"/>
  <c r="G2072" i="9"/>
  <c r="I2072" i="9" s="1"/>
  <c r="G2071" i="9"/>
  <c r="I2071" i="9"/>
  <c r="G2070" i="9"/>
  <c r="I2070" i="9"/>
  <c r="G2069" i="9"/>
  <c r="I2069" i="9" s="1"/>
  <c r="G2068" i="9"/>
  <c r="I2068" i="9" s="1"/>
  <c r="G2067" i="9"/>
  <c r="I2067" i="9"/>
  <c r="G2066" i="9"/>
  <c r="I2066" i="9"/>
  <c r="G2065" i="9"/>
  <c r="I2065" i="9" s="1"/>
  <c r="G2064" i="9"/>
  <c r="I2064" i="9"/>
  <c r="G2063" i="9"/>
  <c r="I2063" i="9"/>
  <c r="G2062" i="9"/>
  <c r="I2062" i="9"/>
  <c r="G2061" i="9"/>
  <c r="I2061" i="9" s="1"/>
  <c r="G2060" i="9"/>
  <c r="I2060" i="9" s="1"/>
  <c r="G2059" i="9"/>
  <c r="I2059" i="9"/>
  <c r="G2058" i="9"/>
  <c r="I2058" i="9"/>
  <c r="G2057" i="9"/>
  <c r="I2057" i="9" s="1"/>
  <c r="G2056" i="9"/>
  <c r="I2056" i="9"/>
  <c r="G2055" i="9"/>
  <c r="I2055" i="9"/>
  <c r="G2054" i="9"/>
  <c r="I2054" i="9"/>
  <c r="G2053" i="9"/>
  <c r="I2053" i="9" s="1"/>
  <c r="G2052" i="9"/>
  <c r="I2052" i="9" s="1"/>
  <c r="G2051" i="9"/>
  <c r="I2051" i="9"/>
  <c r="G2050" i="9"/>
  <c r="I2050" i="9"/>
  <c r="G2049" i="9"/>
  <c r="I2049" i="9" s="1"/>
  <c r="G2048" i="9"/>
  <c r="I2048" i="9" s="1"/>
  <c r="G2047" i="9"/>
  <c r="I2047" i="9"/>
  <c r="G2046" i="9"/>
  <c r="I2046" i="9"/>
  <c r="G2045" i="9"/>
  <c r="I2045" i="9" s="1"/>
  <c r="G2044" i="9"/>
  <c r="I2044" i="9"/>
  <c r="G2043" i="9"/>
  <c r="I2043" i="9"/>
  <c r="G2042" i="9"/>
  <c r="I2042" i="9"/>
  <c r="G2041" i="9"/>
  <c r="I2041" i="9" s="1"/>
  <c r="G2040" i="9"/>
  <c r="I2040" i="9" s="1"/>
  <c r="G2039" i="9"/>
  <c r="I2039" i="9"/>
  <c r="G2038" i="9"/>
  <c r="I2038" i="9"/>
  <c r="G2037" i="9"/>
  <c r="I2037" i="9" s="1"/>
  <c r="G2036" i="9"/>
  <c r="I2036" i="9" s="1"/>
  <c r="G2035" i="9"/>
  <c r="I2035" i="9"/>
  <c r="G2034" i="9"/>
  <c r="I2034" i="9"/>
  <c r="G2033" i="9"/>
  <c r="I2033" i="9" s="1"/>
  <c r="G2032" i="9"/>
  <c r="I2032" i="9"/>
  <c r="G2031" i="9"/>
  <c r="I2031" i="9"/>
  <c r="G2030" i="9"/>
  <c r="I2030" i="9"/>
  <c r="G2029" i="9"/>
  <c r="I2029" i="9" s="1"/>
  <c r="G2028" i="9"/>
  <c r="I2028" i="9" s="1"/>
  <c r="G2027" i="9"/>
  <c r="I2027" i="9"/>
  <c r="G2026" i="9"/>
  <c r="I2026" i="9"/>
  <c r="G2025" i="9"/>
  <c r="I2025" i="9" s="1"/>
  <c r="G2024" i="9"/>
  <c r="I2024" i="9"/>
  <c r="G2023" i="9"/>
  <c r="I2023" i="9"/>
  <c r="G2022" i="9"/>
  <c r="I2022" i="9"/>
  <c r="G2021" i="9"/>
  <c r="I2021" i="9" s="1"/>
  <c r="G2020" i="9"/>
  <c r="I2020" i="9" s="1"/>
  <c r="G2019" i="9"/>
  <c r="I2019" i="9"/>
  <c r="G2018" i="9"/>
  <c r="I2018" i="9"/>
  <c r="G2017" i="9"/>
  <c r="I2017" i="9" s="1"/>
  <c r="G2016" i="9"/>
  <c r="I2016" i="9" s="1"/>
  <c r="G2015" i="9"/>
  <c r="I2015" i="9"/>
  <c r="G2014" i="9"/>
  <c r="I2014" i="9"/>
  <c r="G2013" i="9"/>
  <c r="I2013" i="9" s="1"/>
  <c r="G2012" i="9"/>
  <c r="I2012" i="9"/>
  <c r="G2011" i="9"/>
  <c r="I2011" i="9"/>
  <c r="G2010" i="9"/>
  <c r="I2010" i="9"/>
  <c r="G2009" i="9"/>
  <c r="I2009" i="9" s="1"/>
  <c r="G2008" i="9"/>
  <c r="I2008" i="9" s="1"/>
  <c r="G2007" i="9"/>
  <c r="I2007" i="9"/>
  <c r="G2006" i="9"/>
  <c r="I2006" i="9"/>
  <c r="G2005" i="9"/>
  <c r="I2005" i="9"/>
  <c r="G2004" i="9"/>
  <c r="I2004" i="9" s="1"/>
  <c r="G2003" i="9"/>
  <c r="I2003" i="9"/>
  <c r="G2002" i="9"/>
  <c r="I2002" i="9"/>
  <c r="G2001" i="9"/>
  <c r="I2001" i="9"/>
  <c r="G2000" i="9"/>
  <c r="I2000" i="9" s="1"/>
  <c r="G1999" i="9"/>
  <c r="I1999" i="9"/>
  <c r="G1998" i="9"/>
  <c r="I1998" i="9"/>
  <c r="G1997" i="9"/>
  <c r="I1997" i="9"/>
  <c r="G1996" i="9"/>
  <c r="I1996" i="9" s="1"/>
  <c r="G1995" i="9"/>
  <c r="I1995" i="9"/>
  <c r="G1994" i="9"/>
  <c r="I1994" i="9"/>
  <c r="G1993" i="9"/>
  <c r="I1993" i="9"/>
  <c r="G1992" i="9"/>
  <c r="I1992" i="9" s="1"/>
  <c r="G1991" i="9"/>
  <c r="I1991" i="9"/>
  <c r="G1990" i="9"/>
  <c r="I1990" i="9"/>
  <c r="G1989" i="9"/>
  <c r="I1989" i="9"/>
  <c r="G1988" i="9"/>
  <c r="I1988" i="9" s="1"/>
  <c r="G1987" i="9"/>
  <c r="I1987" i="9"/>
  <c r="G1986" i="9"/>
  <c r="I1986" i="9"/>
  <c r="G1985" i="9"/>
  <c r="I1985" i="9"/>
  <c r="G1984" i="9"/>
  <c r="I1984" i="9" s="1"/>
  <c r="G1983" i="9"/>
  <c r="I1983" i="9"/>
  <c r="G1982" i="9"/>
  <c r="I1982" i="9"/>
  <c r="G1981" i="9"/>
  <c r="I1981" i="9"/>
  <c r="G1980" i="9"/>
  <c r="I1980" i="9" s="1"/>
  <c r="G1979" i="9"/>
  <c r="I1979" i="9"/>
  <c r="G1978" i="9"/>
  <c r="I1978" i="9"/>
  <c r="G1977" i="9"/>
  <c r="I1977" i="9"/>
  <c r="G1976" i="9"/>
  <c r="I1976" i="9" s="1"/>
  <c r="G1975" i="9"/>
  <c r="I1975" i="9"/>
  <c r="G1974" i="9"/>
  <c r="I1974" i="9"/>
  <c r="G1973" i="9"/>
  <c r="I1973" i="9"/>
  <c r="G1972" i="9"/>
  <c r="I1972" i="9" s="1"/>
  <c r="G1971" i="9"/>
  <c r="I1971" i="9"/>
  <c r="G1970" i="9"/>
  <c r="I1970" i="9"/>
  <c r="G1969" i="9"/>
  <c r="I1969" i="9"/>
  <c r="G1968" i="9"/>
  <c r="I1968" i="9" s="1"/>
  <c r="G1967" i="9"/>
  <c r="I1967" i="9"/>
  <c r="G1966" i="9"/>
  <c r="I1966" i="9"/>
  <c r="G1965" i="9"/>
  <c r="I1965" i="9"/>
  <c r="G1964" i="9"/>
  <c r="I1964" i="9" s="1"/>
  <c r="G1963" i="9"/>
  <c r="I1963" i="9"/>
  <c r="G1962" i="9"/>
  <c r="I1962" i="9"/>
  <c r="G1961" i="9"/>
  <c r="I1961" i="9"/>
  <c r="G1960" i="9"/>
  <c r="I1960" i="9" s="1"/>
  <c r="G1959" i="9"/>
  <c r="I1959" i="9"/>
  <c r="G1958" i="9"/>
  <c r="I1958" i="9"/>
  <c r="G1957" i="9"/>
  <c r="I1957" i="9"/>
  <c r="G1956" i="9"/>
  <c r="I1956" i="9" s="1"/>
  <c r="G1955" i="9"/>
  <c r="I1955" i="9"/>
  <c r="G1954" i="9"/>
  <c r="I1954" i="9"/>
  <c r="G1953" i="9"/>
  <c r="I1953" i="9"/>
  <c r="G1952" i="9"/>
  <c r="I1952" i="9" s="1"/>
  <c r="G1951" i="9"/>
  <c r="I1951" i="9"/>
  <c r="G1950" i="9"/>
  <c r="I1950" i="9"/>
  <c r="G1949" i="9"/>
  <c r="I1949" i="9"/>
  <c r="G1948" i="9"/>
  <c r="I1948" i="9" s="1"/>
  <c r="G1947" i="9"/>
  <c r="I1947" i="9"/>
  <c r="G1946" i="9"/>
  <c r="I1946" i="9"/>
  <c r="G1945" i="9"/>
  <c r="I1945" i="9"/>
  <c r="G1944" i="9"/>
  <c r="I1944" i="9" s="1"/>
  <c r="G1943" i="9"/>
  <c r="I1943" i="9"/>
  <c r="G1942" i="9"/>
  <c r="I1942" i="9"/>
  <c r="G1941" i="9"/>
  <c r="I1941" i="9"/>
  <c r="G1940" i="9"/>
  <c r="I1940" i="9" s="1"/>
  <c r="G1939" i="9"/>
  <c r="I1939" i="9"/>
  <c r="G1938" i="9"/>
  <c r="I1938" i="9"/>
  <c r="G1937" i="9"/>
  <c r="I1937" i="9"/>
  <c r="G1936" i="9"/>
  <c r="I1936" i="9" s="1"/>
  <c r="G1935" i="9"/>
  <c r="I1935" i="9"/>
  <c r="G1934" i="9"/>
  <c r="I1934" i="9"/>
  <c r="G1933" i="9"/>
  <c r="I1933" i="9"/>
  <c r="G1932" i="9"/>
  <c r="I1932" i="9" s="1"/>
  <c r="G1931" i="9"/>
  <c r="I1931" i="9"/>
  <c r="G1930" i="9"/>
  <c r="I1930" i="9"/>
  <c r="G1929" i="9"/>
  <c r="I1929" i="9"/>
  <c r="G1928" i="9"/>
  <c r="I1928" i="9" s="1"/>
  <c r="G1927" i="9"/>
  <c r="I1927" i="9"/>
  <c r="G1926" i="9"/>
  <c r="I1926" i="9"/>
  <c r="G1925" i="9"/>
  <c r="I1925" i="9"/>
  <c r="G1924" i="9"/>
  <c r="I1924" i="9" s="1"/>
  <c r="G1923" i="9"/>
  <c r="I1923" i="9"/>
  <c r="G1922" i="9"/>
  <c r="I1922" i="9"/>
  <c r="G1921" i="9"/>
  <c r="I1921" i="9"/>
  <c r="G1920" i="9"/>
  <c r="I1920" i="9" s="1"/>
  <c r="G1919" i="9"/>
  <c r="I1919" i="9"/>
  <c r="G1918" i="9"/>
  <c r="I1918" i="9"/>
  <c r="G1917" i="9"/>
  <c r="I1917" i="9"/>
  <c r="G1916" i="9"/>
  <c r="I1916" i="9" s="1"/>
  <c r="G1915" i="9"/>
  <c r="I1915" i="9"/>
  <c r="G1914" i="9"/>
  <c r="I1914" i="9"/>
  <c r="G1913" i="9"/>
  <c r="I1913" i="9"/>
  <c r="G1912" i="9"/>
  <c r="I1912" i="9" s="1"/>
  <c r="G1911" i="9"/>
  <c r="I1911" i="9"/>
  <c r="G1910" i="9"/>
  <c r="I1910" i="9"/>
  <c r="G1909" i="9"/>
  <c r="I1909" i="9"/>
  <c r="G1908" i="9"/>
  <c r="I1908" i="9" s="1"/>
  <c r="G1907" i="9"/>
  <c r="I1907" i="9"/>
  <c r="G1906" i="9"/>
  <c r="I1906" i="9"/>
  <c r="G1905" i="9"/>
  <c r="I1905" i="9"/>
  <c r="G1904" i="9"/>
  <c r="I1904" i="9" s="1"/>
  <c r="G1903" i="9"/>
  <c r="I1903" i="9"/>
  <c r="G1902" i="9"/>
  <c r="I1902" i="9"/>
  <c r="G1901" i="9"/>
  <c r="I1901" i="9"/>
  <c r="G1900" i="9"/>
  <c r="I1900" i="9" s="1"/>
  <c r="G1899" i="9"/>
  <c r="I1899" i="9"/>
  <c r="G1898" i="9"/>
  <c r="I1898" i="9"/>
  <c r="G1897" i="9"/>
  <c r="I1897" i="9"/>
  <c r="G1896" i="9"/>
  <c r="I1896" i="9" s="1"/>
  <c r="G1895" i="9"/>
  <c r="I1895" i="9"/>
  <c r="G1894" i="9"/>
  <c r="I1894" i="9"/>
  <c r="G1893" i="9"/>
  <c r="I1893" i="9"/>
  <c r="G1892" i="9"/>
  <c r="I1892" i="9" s="1"/>
  <c r="G1891" i="9"/>
  <c r="I1891" i="9"/>
  <c r="G1890" i="9"/>
  <c r="I1890" i="9"/>
  <c r="G1889" i="9"/>
  <c r="I1889" i="9"/>
  <c r="G1888" i="9"/>
  <c r="I1888" i="9" s="1"/>
  <c r="G1887" i="9"/>
  <c r="I1887" i="9"/>
  <c r="G1886" i="9"/>
  <c r="I1886" i="9"/>
  <c r="G1885" i="9"/>
  <c r="I1885" i="9"/>
  <c r="G1884" i="9"/>
  <c r="I1884" i="9" s="1"/>
  <c r="G1883" i="9"/>
  <c r="I1883" i="9"/>
  <c r="G1882" i="9"/>
  <c r="I1882" i="9"/>
  <c r="G1881" i="9"/>
  <c r="I1881" i="9"/>
  <c r="G1880" i="9"/>
  <c r="I1880" i="9" s="1"/>
  <c r="G1879" i="9"/>
  <c r="I1879" i="9"/>
  <c r="G1878" i="9"/>
  <c r="I1878" i="9"/>
  <c r="G1877" i="9"/>
  <c r="I1877" i="9"/>
  <c r="G1876" i="9"/>
  <c r="I1876" i="9" s="1"/>
  <c r="G1875" i="9"/>
  <c r="I1875" i="9"/>
  <c r="G1874" i="9"/>
  <c r="I1874" i="9"/>
  <c r="G1873" i="9"/>
  <c r="I1873" i="9"/>
  <c r="G1872" i="9"/>
  <c r="I1872" i="9" s="1"/>
  <c r="G1871" i="9"/>
  <c r="I1871" i="9"/>
  <c r="G1870" i="9"/>
  <c r="I1870" i="9"/>
  <c r="G1869" i="9"/>
  <c r="I1869" i="9"/>
  <c r="G1868" i="9"/>
  <c r="I1868" i="9" s="1"/>
  <c r="G1867" i="9"/>
  <c r="I1867" i="9"/>
  <c r="G1866" i="9"/>
  <c r="I1866" i="9"/>
  <c r="G1865" i="9"/>
  <c r="I1865" i="9"/>
  <c r="G1864" i="9"/>
  <c r="I1864" i="9" s="1"/>
  <c r="G1863" i="9"/>
  <c r="I1863" i="9"/>
  <c r="G1862" i="9"/>
  <c r="I1862" i="9"/>
  <c r="G1861" i="9"/>
  <c r="I1861" i="9"/>
  <c r="G1860" i="9"/>
  <c r="I1860" i="9" s="1"/>
  <c r="G1859" i="9"/>
  <c r="I1859" i="9"/>
  <c r="G1858" i="9"/>
  <c r="I1858" i="9"/>
  <c r="G1857" i="9"/>
  <c r="I1857" i="9"/>
  <c r="G1856" i="9"/>
  <c r="I1856" i="9" s="1"/>
  <c r="G1855" i="9"/>
  <c r="I1855" i="9"/>
  <c r="G1854" i="9"/>
  <c r="I1854" i="9"/>
  <c r="G1853" i="9"/>
  <c r="I1853" i="9"/>
  <c r="G1852" i="9"/>
  <c r="I1852" i="9" s="1"/>
  <c r="G1851" i="9"/>
  <c r="I1851" i="9"/>
  <c r="G1850" i="9"/>
  <c r="I1850" i="9"/>
  <c r="G1849" i="9"/>
  <c r="I1849" i="9"/>
  <c r="G1848" i="9"/>
  <c r="I1848" i="9" s="1"/>
  <c r="G1847" i="9"/>
  <c r="I1847" i="9"/>
  <c r="G1846" i="9"/>
  <c r="I1846" i="9"/>
  <c r="G1845" i="9"/>
  <c r="I1845" i="9"/>
  <c r="G1844" i="9"/>
  <c r="I1844" i="9" s="1"/>
  <c r="G1843" i="9"/>
  <c r="I1843" i="9"/>
  <c r="G1842" i="9"/>
  <c r="I1842" i="9"/>
  <c r="G1841" i="9"/>
  <c r="I1841" i="9"/>
  <c r="G1840" i="9"/>
  <c r="I1840" i="9" s="1"/>
  <c r="G1839" i="9"/>
  <c r="I1839" i="9"/>
  <c r="G1838" i="9"/>
  <c r="I1838" i="9"/>
  <c r="G1837" i="9"/>
  <c r="I1837" i="9"/>
  <c r="G1836" i="9"/>
  <c r="I1836" i="9" s="1"/>
  <c r="G1835" i="9"/>
  <c r="I1835" i="9"/>
  <c r="G1834" i="9"/>
  <c r="I1834" i="9"/>
  <c r="G1833" i="9"/>
  <c r="I1833" i="9"/>
  <c r="G1832" i="9"/>
  <c r="I1832" i="9" s="1"/>
  <c r="G1831" i="9"/>
  <c r="I1831" i="9"/>
  <c r="G1830" i="9"/>
  <c r="I1830" i="9"/>
  <c r="G1829" i="9"/>
  <c r="I1829" i="9"/>
  <c r="G1828" i="9"/>
  <c r="I1828" i="9" s="1"/>
  <c r="G1827" i="9"/>
  <c r="I1827" i="9"/>
  <c r="G1826" i="9"/>
  <c r="I1826" i="9"/>
  <c r="G1825" i="9"/>
  <c r="I1825" i="9"/>
  <c r="G1824" i="9"/>
  <c r="I1824" i="9" s="1"/>
  <c r="G1823" i="9"/>
  <c r="I1823" i="9"/>
  <c r="G1822" i="9"/>
  <c r="I1822" i="9"/>
  <c r="G1821" i="9"/>
  <c r="I1821" i="9"/>
  <c r="G1820" i="9"/>
  <c r="I1820" i="9" s="1"/>
  <c r="G1819" i="9"/>
  <c r="I1819" i="9"/>
  <c r="G1818" i="9"/>
  <c r="I1818" i="9"/>
  <c r="G1817" i="9"/>
  <c r="I1817" i="9"/>
  <c r="G1816" i="9"/>
  <c r="I1816" i="9" s="1"/>
  <c r="G1815" i="9"/>
  <c r="I1815" i="9"/>
  <c r="G1814" i="9"/>
  <c r="I1814" i="9"/>
  <c r="G1813" i="9"/>
  <c r="I1813" i="9"/>
  <c r="G1812" i="9"/>
  <c r="I1812" i="9" s="1"/>
  <c r="G1811" i="9"/>
  <c r="I1811" i="9"/>
  <c r="G1810" i="9"/>
  <c r="I1810" i="9"/>
  <c r="G1809" i="9"/>
  <c r="I1809" i="9"/>
  <c r="G1808" i="9"/>
  <c r="I1808" i="9" s="1"/>
  <c r="G1807" i="9"/>
  <c r="I1807" i="9"/>
  <c r="G1806" i="9"/>
  <c r="I1806" i="9"/>
  <c r="G1805" i="9"/>
  <c r="I1805" i="9"/>
  <c r="G1804" i="9"/>
  <c r="I1804" i="9" s="1"/>
  <c r="G1803" i="9"/>
  <c r="I1803" i="9"/>
  <c r="G1802" i="9"/>
  <c r="I1802" i="9"/>
  <c r="G1801" i="9"/>
  <c r="I1801" i="9"/>
  <c r="G1800" i="9"/>
  <c r="I1800" i="9" s="1"/>
  <c r="G1799" i="9"/>
  <c r="I1799" i="9"/>
  <c r="G1798" i="9"/>
  <c r="I1798" i="9"/>
  <c r="G1797" i="9"/>
  <c r="I1797" i="9"/>
  <c r="G1796" i="9"/>
  <c r="I1796" i="9" s="1"/>
  <c r="G1795" i="9"/>
  <c r="I1795" i="9"/>
  <c r="G1794" i="9"/>
  <c r="I1794" i="9"/>
  <c r="G1793" i="9"/>
  <c r="I1793" i="9"/>
  <c r="G1792" i="9"/>
  <c r="I1792" i="9" s="1"/>
  <c r="G1791" i="9"/>
  <c r="I1791" i="9"/>
  <c r="G1790" i="9"/>
  <c r="I1790" i="9"/>
  <c r="G1789" i="9"/>
  <c r="I1789" i="9"/>
  <c r="G1788" i="9"/>
  <c r="I1788" i="9" s="1"/>
  <c r="G1787" i="9"/>
  <c r="I1787" i="9"/>
  <c r="G1786" i="9"/>
  <c r="I1786" i="9"/>
  <c r="G1785" i="9"/>
  <c r="I1785" i="9"/>
  <c r="G1784" i="9"/>
  <c r="I1784" i="9" s="1"/>
  <c r="G1783" i="9"/>
  <c r="I1783" i="9"/>
  <c r="G1782" i="9"/>
  <c r="I1782" i="9"/>
  <c r="G1781" i="9"/>
  <c r="I1781" i="9"/>
  <c r="G1780" i="9"/>
  <c r="I1780" i="9" s="1"/>
  <c r="G1779" i="9"/>
  <c r="I1779" i="9"/>
  <c r="G1778" i="9"/>
  <c r="I1778" i="9"/>
  <c r="G1777" i="9"/>
  <c r="I1777" i="9"/>
  <c r="G1776" i="9"/>
  <c r="I1776" i="9" s="1"/>
  <c r="G1775" i="9"/>
  <c r="I1775" i="9"/>
  <c r="G1774" i="9"/>
  <c r="I1774" i="9"/>
  <c r="G1773" i="9"/>
  <c r="I1773" i="9"/>
  <c r="G1772" i="9"/>
  <c r="I1772" i="9" s="1"/>
  <c r="G1771" i="9"/>
  <c r="I1771" i="9"/>
  <c r="G1770" i="9"/>
  <c r="I1770" i="9"/>
  <c r="G1769" i="9"/>
  <c r="I1769" i="9"/>
  <c r="G1768" i="9"/>
  <c r="I1768" i="9" s="1"/>
  <c r="G1767" i="9"/>
  <c r="I1767" i="9"/>
  <c r="G1766" i="9"/>
  <c r="I1766" i="9"/>
  <c r="G1765" i="9"/>
  <c r="I1765" i="9"/>
  <c r="G1764" i="9"/>
  <c r="I1764" i="9" s="1"/>
  <c r="G1763" i="9"/>
  <c r="I1763" i="9"/>
  <c r="G1762" i="9"/>
  <c r="I1762" i="9"/>
  <c r="G1761" i="9"/>
  <c r="I1761" i="9"/>
  <c r="G1760" i="9"/>
  <c r="I1760" i="9" s="1"/>
  <c r="G1759" i="9"/>
  <c r="I1759" i="9"/>
  <c r="G1758" i="9"/>
  <c r="I1758" i="9"/>
  <c r="G1757" i="9"/>
  <c r="I1757" i="9"/>
  <c r="G1756" i="9"/>
  <c r="I1756" i="9" s="1"/>
  <c r="G1755" i="9"/>
  <c r="I1755" i="9"/>
  <c r="G1754" i="9"/>
  <c r="I1754" i="9"/>
  <c r="G1753" i="9"/>
  <c r="I1753" i="9"/>
  <c r="G1752" i="9"/>
  <c r="I1752" i="9" s="1"/>
  <c r="G1751" i="9"/>
  <c r="I1751" i="9"/>
  <c r="G1750" i="9"/>
  <c r="I1750" i="9"/>
  <c r="G1749" i="9"/>
  <c r="I1749" i="9"/>
  <c r="G1748" i="9"/>
  <c r="I1748" i="9" s="1"/>
  <c r="G1747" i="9"/>
  <c r="I1747" i="9"/>
  <c r="G1746" i="9"/>
  <c r="I1746" i="9"/>
  <c r="G1745" i="9"/>
  <c r="I1745" i="9"/>
  <c r="G1744" i="9"/>
  <c r="I1744" i="9" s="1"/>
  <c r="G1743" i="9"/>
  <c r="I1743" i="9"/>
  <c r="G1742" i="9"/>
  <c r="I1742" i="9"/>
  <c r="G1741" i="9"/>
  <c r="I1741" i="9"/>
  <c r="G1740" i="9"/>
  <c r="I1740" i="9" s="1"/>
  <c r="G1739" i="9"/>
  <c r="I1739" i="9"/>
  <c r="G1738" i="9"/>
  <c r="I1738" i="9"/>
  <c r="G1737" i="9"/>
  <c r="I1737" i="9"/>
  <c r="G1736" i="9"/>
  <c r="I1736" i="9" s="1"/>
  <c r="G1735" i="9"/>
  <c r="I1735" i="9"/>
  <c r="G1734" i="9"/>
  <c r="I1734" i="9"/>
  <c r="G1733" i="9"/>
  <c r="I1733" i="9"/>
  <c r="G1732" i="9"/>
  <c r="I1732" i="9" s="1"/>
  <c r="G1731" i="9"/>
  <c r="I1731" i="9"/>
  <c r="G1730" i="9"/>
  <c r="I1730" i="9"/>
  <c r="G1729" i="9"/>
  <c r="I1729" i="9"/>
  <c r="G1728" i="9"/>
  <c r="I1728" i="9" s="1"/>
  <c r="G1727" i="9"/>
  <c r="I1727" i="9"/>
  <c r="G1726" i="9"/>
  <c r="I1726" i="9"/>
  <c r="G1725" i="9"/>
  <c r="I1725" i="9"/>
  <c r="G1724" i="9"/>
  <c r="I1724" i="9" s="1"/>
  <c r="G1723" i="9"/>
  <c r="I1723" i="9"/>
  <c r="G1722" i="9"/>
  <c r="I1722" i="9"/>
  <c r="G1721" i="9"/>
  <c r="I1721" i="9"/>
  <c r="G1720" i="9"/>
  <c r="I1720" i="9" s="1"/>
  <c r="G1719" i="9"/>
  <c r="I1719" i="9"/>
  <c r="G1718" i="9"/>
  <c r="I1718" i="9"/>
  <c r="G1717" i="9"/>
  <c r="I1717" i="9"/>
  <c r="G1716" i="9"/>
  <c r="I1716" i="9" s="1"/>
  <c r="G1715" i="9"/>
  <c r="I1715" i="9"/>
  <c r="G1714" i="9"/>
  <c r="I1714" i="9"/>
  <c r="G1713" i="9"/>
  <c r="I1713" i="9"/>
  <c r="G1712" i="9"/>
  <c r="I1712" i="9" s="1"/>
  <c r="G1711" i="9"/>
  <c r="I1711" i="9"/>
  <c r="G1710" i="9"/>
  <c r="I1710" i="9"/>
  <c r="G1709" i="9"/>
  <c r="I1709" i="9"/>
  <c r="G1708" i="9"/>
  <c r="I1708" i="9" s="1"/>
  <c r="G1707" i="9"/>
  <c r="I1707" i="9"/>
  <c r="G1706" i="9"/>
  <c r="I1706" i="9"/>
  <c r="G1705" i="9"/>
  <c r="I1705" i="9"/>
  <c r="G1704" i="9"/>
  <c r="I1704" i="9" s="1"/>
  <c r="G1703" i="9"/>
  <c r="I1703" i="9"/>
  <c r="G1702" i="9"/>
  <c r="I1702" i="9"/>
  <c r="G1701" i="9"/>
  <c r="I1701" i="9"/>
  <c r="G1700" i="9"/>
  <c r="I1700" i="9" s="1"/>
  <c r="G1699" i="9"/>
  <c r="I1699" i="9"/>
  <c r="G1698" i="9"/>
  <c r="I1698" i="9"/>
  <c r="G1697" i="9"/>
  <c r="I1697" i="9"/>
  <c r="G1696" i="9"/>
  <c r="I1696" i="9" s="1"/>
  <c r="G1695" i="9"/>
  <c r="I1695" i="9"/>
  <c r="G1694" i="9"/>
  <c r="I1694" i="9"/>
  <c r="G1693" i="9"/>
  <c r="I1693" i="9"/>
  <c r="G1692" i="9"/>
  <c r="I1692" i="9" s="1"/>
  <c r="G1691" i="9"/>
  <c r="I1691" i="9"/>
  <c r="G1690" i="9"/>
  <c r="I1690" i="9"/>
  <c r="G1689" i="9"/>
  <c r="I1689" i="9"/>
  <c r="G1688" i="9"/>
  <c r="I1688" i="9" s="1"/>
  <c r="G1687" i="9"/>
  <c r="I1687" i="9"/>
  <c r="G1686" i="9"/>
  <c r="I1686" i="9"/>
  <c r="G1685" i="9"/>
  <c r="I1685" i="9"/>
  <c r="G1684" i="9"/>
  <c r="I1684" i="9" s="1"/>
  <c r="G1683" i="9"/>
  <c r="I1683" i="9"/>
  <c r="G1682" i="9"/>
  <c r="I1682" i="9"/>
  <c r="G1681" i="9"/>
  <c r="I1681" i="9"/>
  <c r="G1680" i="9"/>
  <c r="I1680" i="9" s="1"/>
  <c r="G1679" i="9"/>
  <c r="I1679" i="9"/>
  <c r="G1678" i="9"/>
  <c r="I1678" i="9"/>
  <c r="G1677" i="9"/>
  <c r="I1677" i="9"/>
  <c r="G1676" i="9"/>
  <c r="I1676" i="9" s="1"/>
  <c r="G1675" i="9"/>
  <c r="I1675" i="9"/>
  <c r="G1674" i="9"/>
  <c r="I1674" i="9"/>
  <c r="G1673" i="9"/>
  <c r="I1673" i="9"/>
  <c r="G1672" i="9"/>
  <c r="I1672" i="9" s="1"/>
  <c r="G1671" i="9"/>
  <c r="I1671" i="9"/>
  <c r="G1670" i="9"/>
  <c r="I1670" i="9"/>
  <c r="G1669" i="9"/>
  <c r="I1669" i="9"/>
  <c r="G1668" i="9"/>
  <c r="I1668" i="9" s="1"/>
  <c r="G1667" i="9"/>
  <c r="I1667" i="9"/>
  <c r="G1666" i="9"/>
  <c r="I1666" i="9"/>
  <c r="G1665" i="9"/>
  <c r="I1665" i="9"/>
  <c r="G1664" i="9"/>
  <c r="I1664" i="9" s="1"/>
  <c r="G1663" i="9"/>
  <c r="I1663" i="9"/>
  <c r="G1662" i="9"/>
  <c r="I1662" i="9"/>
  <c r="G1661" i="9"/>
  <c r="I1661" i="9"/>
  <c r="G1660" i="9"/>
  <c r="I1660" i="9" s="1"/>
  <c r="G1659" i="9"/>
  <c r="I1659" i="9"/>
  <c r="G1658" i="9"/>
  <c r="I1658" i="9"/>
  <c r="G1657" i="9"/>
  <c r="I1657" i="9"/>
  <c r="G1656" i="9"/>
  <c r="I1656" i="9" s="1"/>
  <c r="G1655" i="9"/>
  <c r="I1655" i="9"/>
  <c r="G1654" i="9"/>
  <c r="I1654" i="9"/>
  <c r="G1653" i="9"/>
  <c r="I1653" i="9"/>
  <c r="G1652" i="9"/>
  <c r="I1652" i="9" s="1"/>
  <c r="G1651" i="9"/>
  <c r="I1651" i="9"/>
  <c r="G1650" i="9"/>
  <c r="I1650" i="9"/>
  <c r="G1649" i="9"/>
  <c r="I1649" i="9"/>
  <c r="G1648" i="9"/>
  <c r="I1648" i="9" s="1"/>
  <c r="G1647" i="9"/>
  <c r="I1647" i="9"/>
  <c r="G1646" i="9"/>
  <c r="I1646" i="9"/>
  <c r="G1645" i="9"/>
  <c r="I1645" i="9"/>
  <c r="G1644" i="9"/>
  <c r="I1644" i="9" s="1"/>
  <c r="G1643" i="9"/>
  <c r="I1643" i="9"/>
  <c r="G1642" i="9"/>
  <c r="I1642" i="9"/>
  <c r="G1641" i="9"/>
  <c r="I1641" i="9"/>
  <c r="G1640" i="9"/>
  <c r="I1640" i="9" s="1"/>
  <c r="G1639" i="9"/>
  <c r="I1639" i="9" s="1"/>
  <c r="G1638" i="9"/>
  <c r="I1638" i="9"/>
  <c r="G1637" i="9"/>
  <c r="I1637" i="9"/>
  <c r="G1636" i="9"/>
  <c r="I1636" i="9" s="1"/>
  <c r="G1635" i="9"/>
  <c r="I1635" i="9"/>
  <c r="G1634" i="9"/>
  <c r="I1634" i="9"/>
  <c r="G1633" i="9"/>
  <c r="I1633" i="9"/>
  <c r="G1632" i="9"/>
  <c r="I1632" i="9" s="1"/>
  <c r="G1631" i="9"/>
  <c r="I1631" i="9"/>
  <c r="G1630" i="9"/>
  <c r="I1630" i="9"/>
  <c r="G1629" i="9"/>
  <c r="I1629" i="9"/>
  <c r="G1628" i="9"/>
  <c r="I1628" i="9" s="1"/>
  <c r="G1627" i="9"/>
  <c r="I1627" i="9" s="1"/>
  <c r="G1626" i="9"/>
  <c r="I1626" i="9"/>
  <c r="G1625" i="9"/>
  <c r="I1625" i="9"/>
  <c r="G1624" i="9"/>
  <c r="I1624" i="9" s="1"/>
  <c r="G1623" i="9"/>
  <c r="I1623" i="9" s="1"/>
  <c r="G1622" i="9"/>
  <c r="I1622" i="9"/>
  <c r="G1621" i="9"/>
  <c r="I1621" i="9"/>
  <c r="G1620" i="9"/>
  <c r="I1620" i="9" s="1"/>
  <c r="G1619" i="9"/>
  <c r="I1619" i="9" s="1"/>
  <c r="G1618" i="9"/>
  <c r="I1618" i="9"/>
  <c r="G1617" i="9"/>
  <c r="I1617" i="9"/>
  <c r="G1616" i="9"/>
  <c r="I1616" i="9" s="1"/>
  <c r="G1615" i="9"/>
  <c r="I1615" i="9"/>
  <c r="G1614" i="9"/>
  <c r="I1614" i="9"/>
  <c r="G1613" i="9"/>
  <c r="I1613" i="9"/>
  <c r="G1612" i="9"/>
  <c r="I1612" i="9" s="1"/>
  <c r="G1611" i="9"/>
  <c r="I1611" i="9"/>
  <c r="G1610" i="9"/>
  <c r="I1610" i="9"/>
  <c r="G1609" i="9"/>
  <c r="I1609" i="9"/>
  <c r="G1608" i="9"/>
  <c r="I1608" i="9" s="1"/>
  <c r="G1607" i="9"/>
  <c r="I1607" i="9" s="1"/>
  <c r="G1606" i="9"/>
  <c r="I1606" i="9"/>
  <c r="G1605" i="9"/>
  <c r="I1605" i="9"/>
  <c r="G1604" i="9"/>
  <c r="I1604" i="9" s="1"/>
  <c r="G1603" i="9"/>
  <c r="I1603" i="9"/>
  <c r="G1602" i="9"/>
  <c r="I1602" i="9"/>
  <c r="G1601" i="9"/>
  <c r="I1601" i="9"/>
  <c r="G1600" i="9"/>
  <c r="I1600" i="9" s="1"/>
  <c r="G1599" i="9"/>
  <c r="I1599" i="9"/>
  <c r="G1598" i="9"/>
  <c r="I1598" i="9"/>
  <c r="G1597" i="9"/>
  <c r="I1597" i="9"/>
  <c r="G1596" i="9"/>
  <c r="I1596" i="9" s="1"/>
  <c r="G1595" i="9"/>
  <c r="I1595" i="9" s="1"/>
  <c r="G1594" i="9"/>
  <c r="I1594" i="9"/>
  <c r="G1593" i="9"/>
  <c r="I1593" i="9"/>
  <c r="G1592" i="9"/>
  <c r="I1592" i="9" s="1"/>
  <c r="G1591" i="9"/>
  <c r="I1591" i="9" s="1"/>
  <c r="G1590" i="9"/>
  <c r="I1590" i="9"/>
  <c r="G1589" i="9"/>
  <c r="I1589" i="9"/>
  <c r="G1588" i="9"/>
  <c r="I1588" i="9" s="1"/>
  <c r="G1587" i="9"/>
  <c r="I1587" i="9" s="1"/>
  <c r="G1586" i="9"/>
  <c r="I1586" i="9"/>
  <c r="G1585" i="9"/>
  <c r="I1585" i="9"/>
  <c r="G1584" i="9"/>
  <c r="I1584" i="9" s="1"/>
  <c r="G1583" i="9"/>
  <c r="I1583" i="9"/>
  <c r="G1582" i="9"/>
  <c r="I1582" i="9"/>
  <c r="G1581" i="9"/>
  <c r="I1581" i="9"/>
  <c r="G1580" i="9"/>
  <c r="I1580" i="9" s="1"/>
  <c r="G1579" i="9"/>
  <c r="I1579" i="9"/>
  <c r="G1578" i="9"/>
  <c r="I1578" i="9"/>
  <c r="G1577" i="9"/>
  <c r="I1577" i="9"/>
  <c r="G1576" i="9"/>
  <c r="I1576" i="9" s="1"/>
  <c r="G1575" i="9"/>
  <c r="I1575" i="9" s="1"/>
  <c r="G1574" i="9"/>
  <c r="I1574" i="9"/>
  <c r="G1573" i="9"/>
  <c r="I1573" i="9"/>
  <c r="G1572" i="9"/>
  <c r="I1572" i="9" s="1"/>
  <c r="G1571" i="9"/>
  <c r="I1571" i="9"/>
  <c r="G1570" i="9"/>
  <c r="I1570" i="9"/>
  <c r="G1569" i="9"/>
  <c r="I1569" i="9"/>
  <c r="G1568" i="9"/>
  <c r="I1568" i="9" s="1"/>
  <c r="G1567" i="9"/>
  <c r="I1567" i="9"/>
  <c r="G1566" i="9"/>
  <c r="I1566" i="9"/>
  <c r="G1565" i="9"/>
  <c r="I1565" i="9"/>
  <c r="G1564" i="9"/>
  <c r="I1564" i="9" s="1"/>
  <c r="G1563" i="9"/>
  <c r="I1563" i="9" s="1"/>
  <c r="G1562" i="9"/>
  <c r="I1562" i="9"/>
  <c r="G1561" i="9"/>
  <c r="I1561" i="9"/>
  <c r="G1560" i="9"/>
  <c r="I1560" i="9" s="1"/>
  <c r="G1559" i="9"/>
  <c r="I1559" i="9" s="1"/>
  <c r="G1558" i="9"/>
  <c r="I1558" i="9"/>
  <c r="G1557" i="9"/>
  <c r="I1557" i="9"/>
  <c r="G1556" i="9"/>
  <c r="I1556" i="9" s="1"/>
  <c r="G1555" i="9"/>
  <c r="I1555" i="9" s="1"/>
  <c r="G1554" i="9"/>
  <c r="I1554" i="9"/>
  <c r="G1553" i="9"/>
  <c r="I1553" i="9"/>
  <c r="G1552" i="9"/>
  <c r="I1552" i="9" s="1"/>
  <c r="G1551" i="9"/>
  <c r="I1551" i="9"/>
  <c r="G1550" i="9"/>
  <c r="I1550" i="9"/>
  <c r="G1549" i="9"/>
  <c r="I1549" i="9"/>
  <c r="G1548" i="9"/>
  <c r="I1548" i="9" s="1"/>
  <c r="G1547" i="9"/>
  <c r="I1547" i="9"/>
  <c r="G1546" i="9"/>
  <c r="I1546" i="9"/>
  <c r="G1545" i="9"/>
  <c r="I1545" i="9"/>
  <c r="G1544" i="9"/>
  <c r="I1544" i="9" s="1"/>
  <c r="G1543" i="9"/>
  <c r="I1543" i="9" s="1"/>
  <c r="G1542" i="9"/>
  <c r="I1542" i="9"/>
  <c r="G1541" i="9"/>
  <c r="I1541" i="9"/>
  <c r="G1540" i="9"/>
  <c r="I1540" i="9" s="1"/>
  <c r="G1539" i="9"/>
  <c r="I1539" i="9"/>
  <c r="G1538" i="9"/>
  <c r="I1538" i="9"/>
  <c r="G1537" i="9"/>
  <c r="I1537" i="9"/>
  <c r="G1536" i="9"/>
  <c r="I1536" i="9" s="1"/>
  <c r="G1535" i="9"/>
  <c r="I1535" i="9"/>
  <c r="G1534" i="9"/>
  <c r="I1534" i="9"/>
  <c r="G1533" i="9"/>
  <c r="I1533" i="9"/>
  <c r="G1532" i="9"/>
  <c r="I1532" i="9" s="1"/>
  <c r="G1531" i="9"/>
  <c r="I1531" i="9" s="1"/>
  <c r="G1530" i="9"/>
  <c r="I1530" i="9"/>
  <c r="G1529" i="9"/>
  <c r="I1529" i="9"/>
  <c r="G1528" i="9"/>
  <c r="I1528" i="9" s="1"/>
  <c r="G1527" i="9"/>
  <c r="I1527" i="9" s="1"/>
  <c r="G1526" i="9"/>
  <c r="I1526" i="9"/>
  <c r="G1525" i="9"/>
  <c r="I1525" i="9"/>
  <c r="G1524" i="9"/>
  <c r="I1524" i="9" s="1"/>
  <c r="G1523" i="9"/>
  <c r="I1523" i="9" s="1"/>
  <c r="G1522" i="9"/>
  <c r="I1522" i="9"/>
  <c r="G1521" i="9"/>
  <c r="I1521" i="9"/>
  <c r="G1520" i="9"/>
  <c r="I1520" i="9" s="1"/>
  <c r="G1519" i="9"/>
  <c r="I1519" i="9"/>
  <c r="G1518" i="9"/>
  <c r="I1518" i="9"/>
  <c r="G1517" i="9"/>
  <c r="I1517" i="9"/>
  <c r="G1516" i="9"/>
  <c r="I1516" i="9" s="1"/>
  <c r="G1515" i="9"/>
  <c r="I1515" i="9"/>
  <c r="G1514" i="9"/>
  <c r="I1514" i="9" s="1"/>
  <c r="G1513" i="9"/>
  <c r="I1513" i="9"/>
  <c r="G1512" i="9"/>
  <c r="I1512" i="9" s="1"/>
  <c r="G1511" i="9"/>
  <c r="I1511" i="9" s="1"/>
  <c r="G1510" i="9"/>
  <c r="I1510" i="9" s="1"/>
  <c r="G1509" i="9"/>
  <c r="I1509" i="9"/>
  <c r="G1508" i="9"/>
  <c r="I1508" i="9" s="1"/>
  <c r="G1507" i="9"/>
  <c r="I1507" i="9"/>
  <c r="G1506" i="9"/>
  <c r="I1506" i="9"/>
  <c r="G1505" i="9"/>
  <c r="I1505" i="9"/>
  <c r="G1504" i="9"/>
  <c r="I1504" i="9" s="1"/>
  <c r="G1503" i="9"/>
  <c r="I1503" i="9"/>
  <c r="G1502" i="9"/>
  <c r="I1502" i="9" s="1"/>
  <c r="G1501" i="9"/>
  <c r="I1501" i="9"/>
  <c r="G1500" i="9"/>
  <c r="I1500" i="9" s="1"/>
  <c r="G1499" i="9"/>
  <c r="I1499" i="9" s="1"/>
  <c r="G1498" i="9"/>
  <c r="I1498" i="9"/>
  <c r="G1497" i="9"/>
  <c r="I1497" i="9"/>
  <c r="G1496" i="9"/>
  <c r="I1496" i="9" s="1"/>
  <c r="G1495" i="9"/>
  <c r="I1495" i="9" s="1"/>
  <c r="G1494" i="9"/>
  <c r="I1494" i="9"/>
  <c r="G1493" i="9"/>
  <c r="I1493" i="9"/>
  <c r="G1492" i="9"/>
  <c r="I1492" i="9" s="1"/>
  <c r="G1491" i="9"/>
  <c r="I1491" i="9" s="1"/>
  <c r="G1490" i="9"/>
  <c r="I1490" i="9" s="1"/>
  <c r="G1489" i="9"/>
  <c r="I1489" i="9"/>
  <c r="G1488" i="9"/>
  <c r="I1488" i="9" s="1"/>
  <c r="G1487" i="9"/>
  <c r="I1487" i="9" s="1"/>
  <c r="G1486" i="9"/>
  <c r="I1486" i="9" s="1"/>
  <c r="G1485" i="9"/>
  <c r="I1485" i="9"/>
  <c r="G1484" i="9"/>
  <c r="I1484" i="9" s="1"/>
  <c r="G1483" i="9"/>
  <c r="I1483" i="9"/>
  <c r="G1482" i="9"/>
  <c r="I1482" i="9" s="1"/>
  <c r="G1481" i="9"/>
  <c r="I1481" i="9"/>
  <c r="G1480" i="9"/>
  <c r="I1480" i="9" s="1"/>
  <c r="G1479" i="9"/>
  <c r="I1479" i="9" s="1"/>
  <c r="G1478" i="9"/>
  <c r="I1478" i="9" s="1"/>
  <c r="G1477" i="9"/>
  <c r="I1477" i="9"/>
  <c r="G1476" i="9"/>
  <c r="I1476" i="9" s="1"/>
  <c r="G1475" i="9"/>
  <c r="I1475" i="9"/>
  <c r="G1474" i="9"/>
  <c r="I1474" i="9"/>
  <c r="G1473" i="9"/>
  <c r="I1473" i="9"/>
  <c r="G1472" i="9"/>
  <c r="I1472" i="9" s="1"/>
  <c r="G1471" i="9"/>
  <c r="I1471" i="9"/>
  <c r="G1470" i="9"/>
  <c r="I1470" i="9" s="1"/>
  <c r="G1469" i="9"/>
  <c r="I1469" i="9"/>
  <c r="G1468" i="9"/>
  <c r="I1468" i="9" s="1"/>
  <c r="G1467" i="9"/>
  <c r="I1467" i="9" s="1"/>
  <c r="G1466" i="9"/>
  <c r="I1466" i="9"/>
  <c r="G1465" i="9"/>
  <c r="I1465" i="9"/>
  <c r="G1464" i="9"/>
  <c r="I1464" i="9" s="1"/>
  <c r="G1463" i="9"/>
  <c r="I1463" i="9" s="1"/>
  <c r="G1462" i="9"/>
  <c r="I1462" i="9"/>
  <c r="G1461" i="9"/>
  <c r="I1461" i="9"/>
  <c r="G1460" i="9"/>
  <c r="I1460" i="9" s="1"/>
  <c r="G1459" i="9"/>
  <c r="I1459" i="9" s="1"/>
  <c r="G1458" i="9"/>
  <c r="I1458" i="9" s="1"/>
  <c r="G1457" i="9"/>
  <c r="I1457" i="9"/>
  <c r="G1456" i="9"/>
  <c r="I1456" i="9" s="1"/>
  <c r="G1455" i="9"/>
  <c r="I1455" i="9" s="1"/>
  <c r="G1454" i="9"/>
  <c r="I1454" i="9" s="1"/>
  <c r="G1453" i="9"/>
  <c r="I1453" i="9"/>
  <c r="G1452" i="9"/>
  <c r="I1452" i="9" s="1"/>
  <c r="G1451" i="9"/>
  <c r="I1451" i="9"/>
  <c r="G1450" i="9"/>
  <c r="I1450" i="9" s="1"/>
  <c r="G1449" i="9"/>
  <c r="I1449" i="9"/>
  <c r="G1448" i="9"/>
  <c r="I1448" i="9" s="1"/>
  <c r="G1447" i="9"/>
  <c r="I1447" i="9" s="1"/>
  <c r="G1446" i="9"/>
  <c r="I1446" i="9" s="1"/>
  <c r="G1445" i="9"/>
  <c r="I1445" i="9"/>
  <c r="G1444" i="9"/>
  <c r="I1444" i="9" s="1"/>
  <c r="G1443" i="9"/>
  <c r="I1443" i="9"/>
  <c r="G1442" i="9"/>
  <c r="I1442" i="9"/>
  <c r="G1441" i="9"/>
  <c r="I1441" i="9"/>
  <c r="G1440" i="9"/>
  <c r="I1440" i="9" s="1"/>
  <c r="G1439" i="9"/>
  <c r="I1439" i="9"/>
  <c r="G1438" i="9"/>
  <c r="I1438" i="9" s="1"/>
  <c r="G1437" i="9"/>
  <c r="I1437" i="9"/>
  <c r="G1436" i="9"/>
  <c r="I1436" i="9" s="1"/>
  <c r="G1435" i="9"/>
  <c r="I1435" i="9" s="1"/>
  <c r="G1434" i="9"/>
  <c r="I1434" i="9"/>
  <c r="G1433" i="9"/>
  <c r="I1433" i="9"/>
  <c r="G1432" i="9"/>
  <c r="I1432" i="9" s="1"/>
  <c r="G1431" i="9"/>
  <c r="I1431" i="9" s="1"/>
  <c r="G1430" i="9"/>
  <c r="I1430" i="9"/>
  <c r="G1429" i="9"/>
  <c r="I1429" i="9"/>
  <c r="G1428" i="9"/>
  <c r="I1428" i="9" s="1"/>
  <c r="G1427" i="9"/>
  <c r="I1427" i="9" s="1"/>
  <c r="G1426" i="9"/>
  <c r="I1426" i="9" s="1"/>
  <c r="G1425" i="9"/>
  <c r="I1425" i="9"/>
  <c r="G1424" i="9"/>
  <c r="I1424" i="9" s="1"/>
  <c r="G1423" i="9"/>
  <c r="I1423" i="9" s="1"/>
  <c r="G1422" i="9"/>
  <c r="I1422" i="9" s="1"/>
  <c r="G1421" i="9"/>
  <c r="I1421" i="9"/>
  <c r="G1420" i="9"/>
  <c r="I1420" i="9" s="1"/>
  <c r="G1419" i="9"/>
  <c r="I1419" i="9"/>
  <c r="G1418" i="9"/>
  <c r="I1418" i="9" s="1"/>
  <c r="G1417" i="9"/>
  <c r="I1417" i="9"/>
  <c r="G1416" i="9"/>
  <c r="I1416" i="9" s="1"/>
  <c r="G1415" i="9"/>
  <c r="I1415" i="9" s="1"/>
  <c r="G1414" i="9"/>
  <c r="I1414" i="9" s="1"/>
  <c r="G1413" i="9"/>
  <c r="I1413" i="9"/>
  <c r="G1412" i="9"/>
  <c r="I1412" i="9" s="1"/>
  <c r="G1411" i="9"/>
  <c r="I1411" i="9"/>
  <c r="G1410" i="9"/>
  <c r="I1410" i="9"/>
  <c r="G1409" i="9"/>
  <c r="I1409" i="9"/>
  <c r="G1408" i="9"/>
  <c r="I1408" i="9" s="1"/>
  <c r="G1407" i="9"/>
  <c r="I1407" i="9"/>
  <c r="G1406" i="9"/>
  <c r="I1406" i="9" s="1"/>
  <c r="G1405" i="9"/>
  <c r="I1405" i="9"/>
  <c r="G1404" i="9"/>
  <c r="I1404" i="9" s="1"/>
  <c r="G1403" i="9"/>
  <c r="I1403" i="9" s="1"/>
  <c r="G1402" i="9"/>
  <c r="I1402" i="9"/>
  <c r="G1401" i="9"/>
  <c r="I1401" i="9"/>
  <c r="G1400" i="9"/>
  <c r="I1400" i="9" s="1"/>
  <c r="G1399" i="9"/>
  <c r="I1399" i="9" s="1"/>
  <c r="G1398" i="9"/>
  <c r="I1398" i="9"/>
  <c r="G1397" i="9"/>
  <c r="I1397" i="9"/>
  <c r="G1396" i="9"/>
  <c r="I1396" i="9" s="1"/>
  <c r="G1395" i="9"/>
  <c r="I1395" i="9" s="1"/>
  <c r="G1394" i="9"/>
  <c r="I1394" i="9" s="1"/>
  <c r="G1393" i="9"/>
  <c r="I1393" i="9"/>
  <c r="G1392" i="9"/>
  <c r="I1392" i="9" s="1"/>
  <c r="G1391" i="9"/>
  <c r="I1391" i="9" s="1"/>
  <c r="G1390" i="9"/>
  <c r="I1390" i="9" s="1"/>
  <c r="G1389" i="9"/>
  <c r="I1389" i="9"/>
  <c r="G1388" i="9"/>
  <c r="I1388" i="9" s="1"/>
  <c r="G1387" i="9"/>
  <c r="I1387" i="9"/>
  <c r="G1386" i="9"/>
  <c r="I1386" i="9" s="1"/>
  <c r="G1385" i="9"/>
  <c r="I1385" i="9"/>
  <c r="G1384" i="9"/>
  <c r="I1384" i="9" s="1"/>
  <c r="G1383" i="9"/>
  <c r="I1383" i="9" s="1"/>
  <c r="G1382" i="9"/>
  <c r="I1382" i="9" s="1"/>
  <c r="G1381" i="9"/>
  <c r="I1381" i="9"/>
  <c r="G1380" i="9"/>
  <c r="I1380" i="9" s="1"/>
  <c r="G1379" i="9"/>
  <c r="I1379" i="9"/>
  <c r="G1378" i="9"/>
  <c r="I1378" i="9"/>
  <c r="G1377" i="9"/>
  <c r="I1377" i="9"/>
  <c r="G1376" i="9"/>
  <c r="I1376" i="9" s="1"/>
  <c r="G1375" i="9"/>
  <c r="I1375" i="9"/>
  <c r="G1374" i="9"/>
  <c r="I1374" i="9" s="1"/>
  <c r="G1373" i="9"/>
  <c r="I1373" i="9"/>
  <c r="G1372" i="9"/>
  <c r="I1372" i="9" s="1"/>
  <c r="G1371" i="9"/>
  <c r="I1371" i="9" s="1"/>
  <c r="G1370" i="9"/>
  <c r="I1370" i="9"/>
  <c r="G1369" i="9"/>
  <c r="I1369" i="9"/>
  <c r="G1368" i="9"/>
  <c r="I1368" i="9" s="1"/>
  <c r="G1367" i="9"/>
  <c r="I1367" i="9" s="1"/>
  <c r="G1366" i="9"/>
  <c r="I1366" i="9"/>
  <c r="G1365" i="9"/>
  <c r="I1365" i="9" s="1"/>
  <c r="G1364" i="9"/>
  <c r="I1364" i="9" s="1"/>
  <c r="G1363" i="9"/>
  <c r="I1363" i="9" s="1"/>
  <c r="G1362" i="9"/>
  <c r="I1362" i="9" s="1"/>
  <c r="G1361" i="9"/>
  <c r="I1361" i="9"/>
  <c r="G1360" i="9"/>
  <c r="I1360" i="9"/>
  <c r="G1359" i="9"/>
  <c r="I1359" i="9" s="1"/>
  <c r="G1358" i="9"/>
  <c r="I1358" i="9" s="1"/>
  <c r="G1357" i="9"/>
  <c r="I1357" i="9"/>
  <c r="G1356" i="9"/>
  <c r="I1356" i="9"/>
  <c r="G1355" i="9"/>
  <c r="I1355" i="9" s="1"/>
  <c r="G1354" i="9"/>
  <c r="I1354" i="9" s="1"/>
  <c r="G1353" i="9"/>
  <c r="I1353" i="9"/>
  <c r="G1352" i="9"/>
  <c r="I1352" i="9"/>
  <c r="G1351" i="9"/>
  <c r="I1351" i="9" s="1"/>
  <c r="G1350" i="9"/>
  <c r="I1350" i="9" s="1"/>
  <c r="G1349" i="9"/>
  <c r="I1349" i="9"/>
  <c r="G1348" i="9"/>
  <c r="I1348" i="9"/>
  <c r="G1347" i="9"/>
  <c r="I1347" i="9" s="1"/>
  <c r="G1346" i="9"/>
  <c r="I1346" i="9" s="1"/>
  <c r="G1345" i="9"/>
  <c r="I1345" i="9"/>
  <c r="G1344" i="9"/>
  <c r="I1344" i="9"/>
  <c r="G1343" i="9"/>
  <c r="I1343" i="9" s="1"/>
  <c r="G1342" i="9"/>
  <c r="I1342" i="9" s="1"/>
  <c r="G1341" i="9"/>
  <c r="I1341" i="9"/>
  <c r="G1340" i="9"/>
  <c r="I1340" i="9"/>
  <c r="G1339" i="9"/>
  <c r="I1339" i="9" s="1"/>
  <c r="G1338" i="9"/>
  <c r="I1338" i="9" s="1"/>
  <c r="G1337" i="9"/>
  <c r="I1337" i="9"/>
  <c r="G1336" i="9"/>
  <c r="I1336" i="9"/>
  <c r="G1335" i="9"/>
  <c r="I1335" i="9" s="1"/>
  <c r="G1334" i="9"/>
  <c r="I1334" i="9" s="1"/>
  <c r="G1333" i="9"/>
  <c r="I1333" i="9"/>
  <c r="G1332" i="9"/>
  <c r="I1332" i="9"/>
  <c r="G1331" i="9"/>
  <c r="I1331" i="9" s="1"/>
  <c r="G1330" i="9"/>
  <c r="I1330" i="9" s="1"/>
  <c r="G1329" i="9"/>
  <c r="I1329" i="9"/>
  <c r="G1328" i="9"/>
  <c r="I1328" i="9"/>
  <c r="G1327" i="9"/>
  <c r="I1327" i="9" s="1"/>
  <c r="G1326" i="9"/>
  <c r="I1326" i="9" s="1"/>
  <c r="G1325" i="9"/>
  <c r="I1325" i="9"/>
  <c r="G1324" i="9"/>
  <c r="I1324" i="9"/>
  <c r="G1323" i="9"/>
  <c r="I1323" i="9" s="1"/>
  <c r="G1322" i="9"/>
  <c r="I1322" i="9" s="1"/>
  <c r="G1321" i="9"/>
  <c r="I1321" i="9"/>
  <c r="G1320" i="9"/>
  <c r="I1320" i="9"/>
  <c r="G1319" i="9"/>
  <c r="I1319" i="9" s="1"/>
  <c r="G1318" i="9"/>
  <c r="I1318" i="9" s="1"/>
  <c r="G1317" i="9"/>
  <c r="I1317" i="9"/>
  <c r="G1316" i="9"/>
  <c r="I1316" i="9"/>
  <c r="G1315" i="9"/>
  <c r="I1315" i="9" s="1"/>
  <c r="G1314" i="9"/>
  <c r="I1314" i="9" s="1"/>
  <c r="G1313" i="9"/>
  <c r="I1313" i="9"/>
  <c r="G1312" i="9"/>
  <c r="I1312" i="9"/>
  <c r="G1311" i="9"/>
  <c r="I1311" i="9" s="1"/>
  <c r="G1310" i="9"/>
  <c r="I1310" i="9" s="1"/>
  <c r="G1309" i="9"/>
  <c r="I1309" i="9"/>
  <c r="G1308" i="9"/>
  <c r="I1308" i="9"/>
  <c r="G1307" i="9"/>
  <c r="I1307" i="9" s="1"/>
  <c r="G1306" i="9"/>
  <c r="I1306" i="9" s="1"/>
  <c r="G1305" i="9"/>
  <c r="I1305" i="9"/>
  <c r="G1304" i="9"/>
  <c r="I1304" i="9"/>
  <c r="G1303" i="9"/>
  <c r="I1303" i="9" s="1"/>
  <c r="G1302" i="9"/>
  <c r="I1302" i="9" s="1"/>
  <c r="G1301" i="9"/>
  <c r="I1301" i="9"/>
  <c r="G1300" i="9"/>
  <c r="I1300" i="9"/>
  <c r="G1299" i="9"/>
  <c r="I1299" i="9" s="1"/>
  <c r="G1298" i="9"/>
  <c r="I1298" i="9" s="1"/>
  <c r="G1297" i="9"/>
  <c r="I1297" i="9"/>
  <c r="G1296" i="9"/>
  <c r="I1296" i="9"/>
  <c r="G1295" i="9"/>
  <c r="I1295" i="9" s="1"/>
  <c r="G1294" i="9"/>
  <c r="I1294" i="9" s="1"/>
  <c r="G1293" i="9"/>
  <c r="I1293" i="9"/>
  <c r="G1292" i="9"/>
  <c r="I1292" i="9"/>
  <c r="G1291" i="9"/>
  <c r="I1291" i="9" s="1"/>
  <c r="G1290" i="9"/>
  <c r="I1290" i="9" s="1"/>
  <c r="G1289" i="9"/>
  <c r="I1289" i="9"/>
  <c r="G1288" i="9"/>
  <c r="I1288" i="9"/>
  <c r="G1287" i="9"/>
  <c r="I1287" i="9" s="1"/>
  <c r="G1286" i="9"/>
  <c r="I1286" i="9" s="1"/>
  <c r="G1285" i="9"/>
  <c r="I1285" i="9"/>
  <c r="G1284" i="9"/>
  <c r="I1284" i="9"/>
  <c r="G1283" i="9"/>
  <c r="I1283" i="9" s="1"/>
  <c r="G1282" i="9"/>
  <c r="I1282" i="9" s="1"/>
  <c r="G1281" i="9"/>
  <c r="I1281" i="9"/>
  <c r="G1280" i="9"/>
  <c r="I1280" i="9"/>
  <c r="G1279" i="9"/>
  <c r="I1279" i="9" s="1"/>
  <c r="G1278" i="9"/>
  <c r="I1278" i="9" s="1"/>
  <c r="G1277" i="9"/>
  <c r="I1277" i="9"/>
  <c r="G1276" i="9"/>
  <c r="I1276" i="9"/>
  <c r="G1275" i="9"/>
  <c r="I1275" i="9" s="1"/>
  <c r="G1274" i="9"/>
  <c r="I1274" i="9" s="1"/>
  <c r="G1273" i="9"/>
  <c r="I1273" i="9"/>
  <c r="G1272" i="9"/>
  <c r="I1272" i="9"/>
  <c r="G1271" i="9"/>
  <c r="I1271" i="9" s="1"/>
  <c r="G1270" i="9"/>
  <c r="I1270" i="9" s="1"/>
  <c r="G1269" i="9"/>
  <c r="I1269" i="9"/>
  <c r="G1268" i="9"/>
  <c r="I1268" i="9"/>
  <c r="G1267" i="9"/>
  <c r="I1267" i="9" s="1"/>
  <c r="G1266" i="9"/>
  <c r="I1266" i="9" s="1"/>
  <c r="G1265" i="9"/>
  <c r="I1265" i="9"/>
  <c r="G1264" i="9"/>
  <c r="I1264" i="9"/>
  <c r="G1263" i="9"/>
  <c r="I1263" i="9" s="1"/>
  <c r="G1262" i="9"/>
  <c r="I1262" i="9" s="1"/>
  <c r="G1261" i="9"/>
  <c r="I1261" i="9"/>
  <c r="G1260" i="9"/>
  <c r="I1260" i="9"/>
  <c r="G1259" i="9"/>
  <c r="I1259" i="9" s="1"/>
  <c r="G1258" i="9"/>
  <c r="I1258" i="9" s="1"/>
  <c r="G1257" i="9"/>
  <c r="I1257" i="9"/>
  <c r="G1256" i="9"/>
  <c r="I1256" i="9"/>
  <c r="G1255" i="9"/>
  <c r="I1255" i="9" s="1"/>
  <c r="G1254" i="9"/>
  <c r="I1254" i="9" s="1"/>
  <c r="G1253" i="9"/>
  <c r="I1253" i="9"/>
  <c r="G1252" i="9"/>
  <c r="I1252" i="9"/>
  <c r="G1251" i="9"/>
  <c r="I1251" i="9" s="1"/>
  <c r="G1250" i="9"/>
  <c r="I1250" i="9" s="1"/>
  <c r="G1249" i="9"/>
  <c r="I1249" i="9"/>
  <c r="G1248" i="9"/>
  <c r="I1248" i="9"/>
  <c r="G1247" i="9"/>
  <c r="I1247" i="9" s="1"/>
  <c r="G1246" i="9"/>
  <c r="I1246" i="9" s="1"/>
  <c r="G1245" i="9"/>
  <c r="I1245" i="9"/>
  <c r="G1244" i="9"/>
  <c r="I1244" i="9"/>
  <c r="G1243" i="9"/>
  <c r="I1243" i="9" s="1"/>
  <c r="G1242" i="9"/>
  <c r="I1242" i="9" s="1"/>
  <c r="G1241" i="9"/>
  <c r="I1241" i="9"/>
  <c r="G1240" i="9"/>
  <c r="I1240" i="9"/>
  <c r="G1239" i="9"/>
  <c r="I1239" i="9" s="1"/>
  <c r="G1238" i="9"/>
  <c r="I1238" i="9" s="1"/>
  <c r="G1237" i="9"/>
  <c r="I1237" i="9"/>
  <c r="G1236" i="9"/>
  <c r="I1236" i="9"/>
  <c r="G1235" i="9"/>
  <c r="I1235" i="9" s="1"/>
  <c r="G1234" i="9"/>
  <c r="I1234" i="9" s="1"/>
  <c r="G1233" i="9"/>
  <c r="I1233" i="9"/>
  <c r="G1232" i="9"/>
  <c r="I1232" i="9"/>
  <c r="G1231" i="9"/>
  <c r="I1231" i="9" s="1"/>
  <c r="G1230" i="9"/>
  <c r="I1230" i="9" s="1"/>
  <c r="G1229" i="9"/>
  <c r="I1229" i="9"/>
  <c r="G1228" i="9"/>
  <c r="I1228" i="9"/>
  <c r="G1227" i="9"/>
  <c r="I1227" i="9" s="1"/>
  <c r="G1226" i="9"/>
  <c r="I1226" i="9" s="1"/>
  <c r="G1225" i="9"/>
  <c r="I1225" i="9"/>
  <c r="G1224" i="9"/>
  <c r="I1224" i="9"/>
  <c r="G1223" i="9"/>
  <c r="I1223" i="9" s="1"/>
  <c r="G1222" i="9"/>
  <c r="I1222" i="9" s="1"/>
  <c r="G1221" i="9"/>
  <c r="I1221" i="9"/>
  <c r="G1220" i="9"/>
  <c r="I1220" i="9"/>
  <c r="G1219" i="9"/>
  <c r="I1219" i="9" s="1"/>
  <c r="G1218" i="9"/>
  <c r="I1218" i="9" s="1"/>
  <c r="G1217" i="9"/>
  <c r="I1217" i="9"/>
  <c r="G1216" i="9"/>
  <c r="I1216" i="9"/>
  <c r="G1215" i="9"/>
  <c r="I1215" i="9" s="1"/>
  <c r="G1214" i="9"/>
  <c r="I1214" i="9" s="1"/>
  <c r="G1213" i="9"/>
  <c r="I1213" i="9"/>
  <c r="G1212" i="9"/>
  <c r="I1212" i="9"/>
  <c r="G1211" i="9"/>
  <c r="I1211" i="9" s="1"/>
  <c r="G1210" i="9"/>
  <c r="I1210" i="9" s="1"/>
  <c r="G1209" i="9"/>
  <c r="I1209" i="9"/>
  <c r="G1208" i="9"/>
  <c r="I1208" i="9"/>
  <c r="G1207" i="9"/>
  <c r="I1207" i="9" s="1"/>
  <c r="G1206" i="9"/>
  <c r="I1206" i="9" s="1"/>
  <c r="G1205" i="9"/>
  <c r="I1205" i="9"/>
  <c r="G1204" i="9"/>
  <c r="I1204" i="9"/>
  <c r="G1203" i="9"/>
  <c r="I1203" i="9" s="1"/>
  <c r="G1202" i="9"/>
  <c r="I1202" i="9" s="1"/>
  <c r="G1201" i="9"/>
  <c r="I1201" i="9"/>
  <c r="G1200" i="9"/>
  <c r="I1200" i="9"/>
  <c r="G1199" i="9"/>
  <c r="I1199" i="9" s="1"/>
  <c r="G1198" i="9"/>
  <c r="I1198" i="9" s="1"/>
  <c r="G1197" i="9"/>
  <c r="I1197" i="9"/>
  <c r="G1196" i="9"/>
  <c r="I1196" i="9"/>
  <c r="G1195" i="9"/>
  <c r="I1195" i="9" s="1"/>
  <c r="G1194" i="9"/>
  <c r="I1194" i="9" s="1"/>
  <c r="G1193" i="9"/>
  <c r="I1193" i="9"/>
  <c r="G1192" i="9"/>
  <c r="I1192" i="9"/>
  <c r="G1191" i="9"/>
  <c r="I1191" i="9" s="1"/>
  <c r="G1190" i="9"/>
  <c r="I1190" i="9" s="1"/>
  <c r="G1189" i="9"/>
  <c r="I1189" i="9"/>
  <c r="G1188" i="9"/>
  <c r="I1188" i="9"/>
  <c r="G1187" i="9"/>
  <c r="I1187" i="9" s="1"/>
  <c r="G1186" i="9"/>
  <c r="I1186" i="9" s="1"/>
  <c r="G1185" i="9"/>
  <c r="I1185" i="9"/>
  <c r="G1184" i="9"/>
  <c r="I1184" i="9"/>
  <c r="G1183" i="9"/>
  <c r="I1183" i="9" s="1"/>
  <c r="G1182" i="9"/>
  <c r="I1182" i="9" s="1"/>
  <c r="G1181" i="9"/>
  <c r="I1181" i="9"/>
  <c r="G1180" i="9"/>
  <c r="I1180" i="9"/>
  <c r="G1179" i="9"/>
  <c r="I1179" i="9" s="1"/>
  <c r="G1178" i="9"/>
  <c r="I1178" i="9" s="1"/>
  <c r="G1177" i="9"/>
  <c r="I1177" i="9"/>
  <c r="G1176" i="9"/>
  <c r="I1176" i="9"/>
  <c r="G1175" i="9"/>
  <c r="I1175" i="9" s="1"/>
  <c r="G1174" i="9"/>
  <c r="I1174" i="9" s="1"/>
  <c r="G1173" i="9"/>
  <c r="I1173" i="9"/>
  <c r="G1172" i="9"/>
  <c r="I1172" i="9"/>
  <c r="G1171" i="9"/>
  <c r="I1171" i="9" s="1"/>
  <c r="G1170" i="9"/>
  <c r="I1170" i="9" s="1"/>
  <c r="G1169" i="9"/>
  <c r="I1169" i="9"/>
  <c r="G1168" i="9"/>
  <c r="I1168" i="9"/>
  <c r="G1167" i="9"/>
  <c r="I1167" i="9" s="1"/>
  <c r="G1166" i="9"/>
  <c r="I1166" i="9" s="1"/>
  <c r="G1165" i="9"/>
  <c r="I1165" i="9"/>
  <c r="G1164" i="9"/>
  <c r="I1164" i="9"/>
  <c r="G1163" i="9"/>
  <c r="I1163" i="9" s="1"/>
  <c r="G1162" i="9"/>
  <c r="I1162" i="9" s="1"/>
  <c r="G1161" i="9"/>
  <c r="I1161" i="9"/>
  <c r="G1160" i="9"/>
  <c r="I1160" i="9"/>
  <c r="G1159" i="9"/>
  <c r="I1159" i="9" s="1"/>
  <c r="G1158" i="9"/>
  <c r="I1158" i="9" s="1"/>
  <c r="G1157" i="9"/>
  <c r="I1157" i="9"/>
  <c r="G1156" i="9"/>
  <c r="I1156" i="9"/>
  <c r="G1155" i="9"/>
  <c r="I1155" i="9" s="1"/>
  <c r="G1154" i="9"/>
  <c r="I1154" i="9" s="1"/>
  <c r="G1153" i="9"/>
  <c r="I1153" i="9"/>
  <c r="G1152" i="9"/>
  <c r="I1152" i="9"/>
  <c r="G1151" i="9"/>
  <c r="I1151" i="9" s="1"/>
  <c r="G1150" i="9"/>
  <c r="I1150" i="9" s="1"/>
  <c r="G1149" i="9"/>
  <c r="I1149" i="9"/>
  <c r="G1148" i="9"/>
  <c r="I1148" i="9"/>
  <c r="G1147" i="9"/>
  <c r="I1147" i="9" s="1"/>
  <c r="G1146" i="9"/>
  <c r="I1146" i="9" s="1"/>
  <c r="G1145" i="9"/>
  <c r="I1145" i="9"/>
  <c r="G1144" i="9"/>
  <c r="I1144" i="9"/>
  <c r="G1143" i="9"/>
  <c r="I1143" i="9" s="1"/>
  <c r="G1142" i="9"/>
  <c r="I1142" i="9" s="1"/>
  <c r="G1141" i="9"/>
  <c r="I1141" i="9"/>
  <c r="G1140" i="9"/>
  <c r="I1140" i="9"/>
  <c r="G1139" i="9"/>
  <c r="I1139" i="9" s="1"/>
  <c r="G1138" i="9"/>
  <c r="I1138" i="9" s="1"/>
  <c r="G1137" i="9"/>
  <c r="I1137" i="9"/>
  <c r="G1136" i="9"/>
  <c r="I1136" i="9"/>
  <c r="G1135" i="9"/>
  <c r="I1135" i="9" s="1"/>
  <c r="G1134" i="9"/>
  <c r="I1134" i="9" s="1"/>
  <c r="G1133" i="9"/>
  <c r="I1133" i="9"/>
  <c r="G1132" i="9"/>
  <c r="I1132" i="9"/>
  <c r="G1131" i="9"/>
  <c r="I1131" i="9" s="1"/>
  <c r="G1130" i="9"/>
  <c r="I1130" i="9" s="1"/>
  <c r="G1129" i="9"/>
  <c r="I1129" i="9"/>
  <c r="G1128" i="9"/>
  <c r="I1128" i="9"/>
  <c r="G1127" i="9"/>
  <c r="I1127" i="9" s="1"/>
  <c r="G1126" i="9"/>
  <c r="I1126" i="9" s="1"/>
  <c r="G1125" i="9"/>
  <c r="I1125" i="9"/>
  <c r="G1124" i="9"/>
  <c r="I1124" i="9"/>
  <c r="G1123" i="9"/>
  <c r="I1123" i="9" s="1"/>
  <c r="G1122" i="9"/>
  <c r="I1122" i="9" s="1"/>
  <c r="G1121" i="9"/>
  <c r="I1121" i="9"/>
  <c r="G1120" i="9"/>
  <c r="I1120" i="9"/>
  <c r="G1119" i="9"/>
  <c r="I1119" i="9" s="1"/>
  <c r="G1118" i="9"/>
  <c r="I1118" i="9" s="1"/>
  <c r="G1117" i="9"/>
  <c r="I1117" i="9"/>
  <c r="G1116" i="9"/>
  <c r="I1116" i="9"/>
  <c r="G1115" i="9"/>
  <c r="I1115" i="9" s="1"/>
  <c r="G1114" i="9"/>
  <c r="I1114" i="9" s="1"/>
  <c r="G1113" i="9"/>
  <c r="I1113" i="9"/>
  <c r="G1112" i="9"/>
  <c r="I1112" i="9"/>
  <c r="G1111" i="9"/>
  <c r="I1111" i="9" s="1"/>
  <c r="G1110" i="9"/>
  <c r="I1110" i="9" s="1"/>
  <c r="G1109" i="9"/>
  <c r="I1109" i="9"/>
  <c r="G1108" i="9"/>
  <c r="I1108" i="9"/>
  <c r="G1107" i="9"/>
  <c r="I1107" i="9" s="1"/>
  <c r="G1106" i="9"/>
  <c r="I1106" i="9" s="1"/>
  <c r="G1105" i="9"/>
  <c r="I1105" i="9"/>
  <c r="G1104" i="9"/>
  <c r="I1104" i="9"/>
  <c r="G1103" i="9"/>
  <c r="I1103" i="9" s="1"/>
  <c r="G1102" i="9"/>
  <c r="I1102" i="9" s="1"/>
  <c r="G1101" i="9"/>
  <c r="I1101" i="9"/>
  <c r="G1100" i="9"/>
  <c r="I1100" i="9"/>
  <c r="G1099" i="9"/>
  <c r="I1099" i="9" s="1"/>
  <c r="G1098" i="9"/>
  <c r="I1098" i="9" s="1"/>
  <c r="G1097" i="9"/>
  <c r="I1097" i="9"/>
  <c r="G1096" i="9"/>
  <c r="I1096" i="9"/>
  <c r="G1095" i="9"/>
  <c r="I1095" i="9" s="1"/>
  <c r="G1094" i="9"/>
  <c r="I1094" i="9" s="1"/>
  <c r="G1093" i="9"/>
  <c r="I1093" i="9"/>
  <c r="G1092" i="9"/>
  <c r="I1092" i="9"/>
  <c r="G1091" i="9"/>
  <c r="I1091" i="9" s="1"/>
  <c r="G1090" i="9"/>
  <c r="I1090" i="9" s="1"/>
  <c r="G1089" i="9"/>
  <c r="I1089" i="9"/>
  <c r="G1088" i="9"/>
  <c r="I1088" i="9"/>
  <c r="G1087" i="9"/>
  <c r="I1087" i="9" s="1"/>
  <c r="G1086" i="9"/>
  <c r="I1086" i="9" s="1"/>
  <c r="G1085" i="9"/>
  <c r="I1085" i="9"/>
  <c r="G1084" i="9"/>
  <c r="I1084" i="9"/>
  <c r="G1083" i="9"/>
  <c r="I1083" i="9" s="1"/>
  <c r="G1082" i="9"/>
  <c r="I1082" i="9" s="1"/>
  <c r="G1081" i="9"/>
  <c r="I1081" i="9"/>
  <c r="G1080" i="9"/>
  <c r="I1080" i="9"/>
  <c r="G1079" i="9"/>
  <c r="I1079" i="9" s="1"/>
  <c r="G1078" i="9"/>
  <c r="I1078" i="9" s="1"/>
  <c r="G1077" i="9"/>
  <c r="I1077" i="9"/>
  <c r="G1076" i="9"/>
  <c r="I1076" i="9"/>
  <c r="G1075" i="9"/>
  <c r="I1075" i="9" s="1"/>
  <c r="G1074" i="9"/>
  <c r="I1074" i="9" s="1"/>
  <c r="G1073" i="9"/>
  <c r="I1073" i="9"/>
  <c r="G1072" i="9"/>
  <c r="I1072" i="9"/>
  <c r="G1071" i="9"/>
  <c r="I1071" i="9"/>
  <c r="G1070" i="9"/>
  <c r="I1070" i="9" s="1"/>
  <c r="G1069" i="9"/>
  <c r="I1069" i="9"/>
  <c r="G1068" i="9"/>
  <c r="I1068" i="9"/>
  <c r="G1067" i="9"/>
  <c r="I1067" i="9"/>
  <c r="G1066" i="9"/>
  <c r="I1066" i="9" s="1"/>
  <c r="G1065" i="9"/>
  <c r="I1065" i="9"/>
  <c r="G1064" i="9"/>
  <c r="I1064" i="9"/>
  <c r="G1063" i="9"/>
  <c r="I1063" i="9" s="1"/>
  <c r="G1062" i="9"/>
  <c r="I1062" i="9" s="1"/>
  <c r="G1061" i="9"/>
  <c r="I1061" i="9"/>
  <c r="G1060" i="9"/>
  <c r="I1060" i="9"/>
  <c r="G1059" i="9"/>
  <c r="I1059" i="9" s="1"/>
  <c r="G1058" i="9"/>
  <c r="I1058" i="9" s="1"/>
  <c r="G1057" i="9"/>
  <c r="I1057" i="9"/>
  <c r="G1056" i="9"/>
  <c r="I1056" i="9"/>
  <c r="G1055" i="9"/>
  <c r="I1055" i="9" s="1"/>
  <c r="G1054" i="9"/>
  <c r="I1054" i="9" s="1"/>
  <c r="G1053" i="9"/>
  <c r="I1053" i="9"/>
  <c r="G1052" i="9"/>
  <c r="I1052" i="9"/>
  <c r="G1051" i="9"/>
  <c r="I1051" i="9"/>
  <c r="G1050" i="9"/>
  <c r="I1050" i="9" s="1"/>
  <c r="G1049" i="9"/>
  <c r="I1049" i="9"/>
  <c r="G1048" i="9"/>
  <c r="I1048" i="9"/>
  <c r="G1047" i="9"/>
  <c r="I1047" i="9" s="1"/>
  <c r="G1046" i="9"/>
  <c r="I1046" i="9" s="1"/>
  <c r="G1045" i="9"/>
  <c r="I1045" i="9"/>
  <c r="G1044" i="9"/>
  <c r="I1044" i="9"/>
  <c r="G1043" i="9"/>
  <c r="I1043" i="9" s="1"/>
  <c r="G1042" i="9"/>
  <c r="I1042" i="9" s="1"/>
  <c r="G1041" i="9"/>
  <c r="I1041" i="9"/>
  <c r="G1040" i="9"/>
  <c r="I1040" i="9"/>
  <c r="G1039" i="9"/>
  <c r="I1039" i="9"/>
  <c r="G1038" i="9"/>
  <c r="I1038" i="9" s="1"/>
  <c r="G1037" i="9"/>
  <c r="I1037" i="9"/>
  <c r="G1036" i="9"/>
  <c r="I1036" i="9"/>
  <c r="G1035" i="9"/>
  <c r="I1035" i="9"/>
  <c r="G1034" i="9"/>
  <c r="I1034" i="9" s="1"/>
  <c r="G1033" i="9"/>
  <c r="I1033" i="9"/>
  <c r="G1032" i="9"/>
  <c r="I1032" i="9"/>
  <c r="G1031" i="9"/>
  <c r="I1031" i="9" s="1"/>
  <c r="G1030" i="9"/>
  <c r="I1030" i="9" s="1"/>
  <c r="G1029" i="9"/>
  <c r="I1029" i="9"/>
  <c r="G1028" i="9"/>
  <c r="I1028" i="9"/>
  <c r="G1027" i="9"/>
  <c r="I1027" i="9" s="1"/>
  <c r="G1026" i="9"/>
  <c r="I1026" i="9" s="1"/>
  <c r="G1025" i="9"/>
  <c r="I1025" i="9"/>
  <c r="G1024" i="9"/>
  <c r="I1024" i="9"/>
  <c r="G1023" i="9"/>
  <c r="I1023" i="9" s="1"/>
  <c r="G1022" i="9"/>
  <c r="I1022" i="9" s="1"/>
  <c r="G1021" i="9"/>
  <c r="I1021" i="9"/>
  <c r="G1020" i="9"/>
  <c r="I1020" i="9"/>
  <c r="G1019" i="9"/>
  <c r="I1019" i="9"/>
  <c r="G1018" i="9"/>
  <c r="I1018" i="9" s="1"/>
  <c r="G1017" i="9"/>
  <c r="I1017" i="9"/>
  <c r="G1016" i="9"/>
  <c r="I1016" i="9"/>
  <c r="G1015" i="9"/>
  <c r="I1015" i="9" s="1"/>
  <c r="G1014" i="9"/>
  <c r="I1014" i="9" s="1"/>
  <c r="G1013" i="9"/>
  <c r="I1013" i="9"/>
  <c r="G1012" i="9"/>
  <c r="I1012" i="9"/>
  <c r="G1011" i="9"/>
  <c r="I1011" i="9" s="1"/>
  <c r="G1010" i="9"/>
  <c r="I1010" i="9" s="1"/>
  <c r="G1009" i="9"/>
  <c r="I1009" i="9"/>
  <c r="G1008" i="9"/>
  <c r="I1008" i="9"/>
  <c r="G1007" i="9"/>
  <c r="I1007" i="9"/>
  <c r="G1006" i="9"/>
  <c r="I1006" i="9" s="1"/>
  <c r="G1005" i="9"/>
  <c r="I1005" i="9"/>
  <c r="G1004" i="9"/>
  <c r="I1004" i="9"/>
  <c r="G1003" i="9"/>
  <c r="I1003" i="9"/>
  <c r="G1002" i="9"/>
  <c r="I1002" i="9" s="1"/>
  <c r="G1001" i="9"/>
  <c r="I1001" i="9"/>
  <c r="G1000" i="9"/>
  <c r="I1000" i="9"/>
  <c r="G999" i="9"/>
  <c r="I999" i="9" s="1"/>
  <c r="G998" i="9"/>
  <c r="I998" i="9" s="1"/>
  <c r="G997" i="9"/>
  <c r="I997" i="9"/>
  <c r="G996" i="9"/>
  <c r="I996" i="9"/>
  <c r="G995" i="9"/>
  <c r="I995" i="9" s="1"/>
  <c r="G994" i="9"/>
  <c r="I994" i="9" s="1"/>
  <c r="G993" i="9"/>
  <c r="I993" i="9"/>
  <c r="G992" i="9"/>
  <c r="I992" i="9"/>
  <c r="G991" i="9"/>
  <c r="I991" i="9" s="1"/>
  <c r="G990" i="9"/>
  <c r="I990" i="9" s="1"/>
  <c r="G989" i="9"/>
  <c r="I989" i="9"/>
  <c r="G988" i="9"/>
  <c r="I988" i="9"/>
  <c r="G987" i="9"/>
  <c r="I987" i="9"/>
  <c r="G986" i="9"/>
  <c r="I986" i="9" s="1"/>
  <c r="G985" i="9"/>
  <c r="I985" i="9" s="1"/>
  <c r="G984" i="9"/>
  <c r="I984" i="9"/>
  <c r="G983" i="9"/>
  <c r="I983" i="9" s="1"/>
  <c r="G982" i="9"/>
  <c r="I982" i="9" s="1"/>
  <c r="G981" i="9"/>
  <c r="I981" i="9" s="1"/>
  <c r="G980" i="9"/>
  <c r="I980" i="9"/>
  <c r="G979" i="9"/>
  <c r="I979" i="9" s="1"/>
  <c r="G978" i="9"/>
  <c r="I978" i="9" s="1"/>
  <c r="G977" i="9"/>
  <c r="I977" i="9" s="1"/>
  <c r="G976" i="9"/>
  <c r="I976" i="9"/>
  <c r="G975" i="9"/>
  <c r="I975" i="9"/>
  <c r="G974" i="9"/>
  <c r="I974" i="9" s="1"/>
  <c r="G973" i="9"/>
  <c r="I973" i="9"/>
  <c r="G972" i="9"/>
  <c r="I972" i="9"/>
  <c r="G971" i="9"/>
  <c r="I971" i="9"/>
  <c r="G970" i="9"/>
  <c r="I970" i="9" s="1"/>
  <c r="G969" i="9"/>
  <c r="I969" i="9" s="1"/>
  <c r="G968" i="9"/>
  <c r="I968" i="9"/>
  <c r="G967" i="9"/>
  <c r="I967" i="9" s="1"/>
  <c r="G966" i="9"/>
  <c r="I966" i="9" s="1"/>
  <c r="G965" i="9"/>
  <c r="I965" i="9" s="1"/>
  <c r="G964" i="9"/>
  <c r="I964" i="9"/>
  <c r="G963" i="9"/>
  <c r="I963" i="9" s="1"/>
  <c r="G962" i="9"/>
  <c r="I962" i="9" s="1"/>
  <c r="G961" i="9"/>
  <c r="I961" i="9"/>
  <c r="G960" i="9"/>
  <c r="I960" i="9"/>
  <c r="G959" i="9"/>
  <c r="I959" i="9" s="1"/>
  <c r="G958" i="9"/>
  <c r="I958" i="9" s="1"/>
  <c r="G957" i="9"/>
  <c r="I957" i="9"/>
  <c r="G956" i="9"/>
  <c r="I956" i="9"/>
  <c r="G955" i="9"/>
  <c r="I955" i="9"/>
  <c r="G954" i="9"/>
  <c r="I954" i="9" s="1"/>
  <c r="G953" i="9"/>
  <c r="I953" i="9" s="1"/>
  <c r="G952" i="9"/>
  <c r="I952" i="9"/>
  <c r="G951" i="9"/>
  <c r="I951" i="9" s="1"/>
  <c r="G950" i="9"/>
  <c r="I950" i="9" s="1"/>
  <c r="G949" i="9"/>
  <c r="I949" i="9" s="1"/>
  <c r="G948" i="9"/>
  <c r="I948" i="9"/>
  <c r="G947" i="9"/>
  <c r="I947" i="9" s="1"/>
  <c r="G946" i="9"/>
  <c r="I946" i="9" s="1"/>
  <c r="G945" i="9"/>
  <c r="I945" i="9" s="1"/>
  <c r="G944" i="9"/>
  <c r="I944" i="9"/>
  <c r="G943" i="9"/>
  <c r="I943" i="9"/>
  <c r="G942" i="9"/>
  <c r="I942" i="9" s="1"/>
  <c r="G941" i="9"/>
  <c r="I941" i="9"/>
  <c r="G940" i="9"/>
  <c r="I940" i="9"/>
  <c r="G939" i="9"/>
  <c r="I939" i="9"/>
  <c r="G938" i="9"/>
  <c r="I938" i="9" s="1"/>
  <c r="G937" i="9"/>
  <c r="I937" i="9" s="1"/>
  <c r="G936" i="9"/>
  <c r="I936" i="9"/>
  <c r="G935" i="9"/>
  <c r="I935" i="9" s="1"/>
  <c r="G934" i="9"/>
  <c r="I934" i="9" s="1"/>
  <c r="G933" i="9"/>
  <c r="I933" i="9" s="1"/>
  <c r="G932" i="9"/>
  <c r="I932" i="9"/>
  <c r="G931" i="9"/>
  <c r="I931" i="9" s="1"/>
  <c r="G930" i="9"/>
  <c r="I930" i="9" s="1"/>
  <c r="G929" i="9"/>
  <c r="I929" i="9"/>
  <c r="G928" i="9"/>
  <c r="I928" i="9"/>
  <c r="G927" i="9"/>
  <c r="I927" i="9" s="1"/>
  <c r="G926" i="9"/>
  <c r="I926" i="9" s="1"/>
  <c r="G925" i="9"/>
  <c r="I925" i="9"/>
  <c r="G924" i="9"/>
  <c r="I924" i="9"/>
  <c r="G923" i="9"/>
  <c r="I923" i="9"/>
  <c r="G922" i="9"/>
  <c r="I922" i="9" s="1"/>
  <c r="G921" i="9"/>
  <c r="I921" i="9" s="1"/>
  <c r="G920" i="9"/>
  <c r="I920" i="9"/>
  <c r="G919" i="9"/>
  <c r="I919" i="9" s="1"/>
  <c r="G918" i="9"/>
  <c r="I918" i="9" s="1"/>
  <c r="G917" i="9"/>
  <c r="I917" i="9" s="1"/>
  <c r="G916" i="9"/>
  <c r="I916" i="9"/>
  <c r="G915" i="9"/>
  <c r="I915" i="9" s="1"/>
  <c r="G914" i="9"/>
  <c r="I914" i="9" s="1"/>
  <c r="G913" i="9"/>
  <c r="I913" i="9" s="1"/>
  <c r="G912" i="9"/>
  <c r="I912" i="9" s="1"/>
  <c r="G911" i="9"/>
  <c r="I911" i="9"/>
  <c r="G910" i="9"/>
  <c r="I910" i="9" s="1"/>
  <c r="G909" i="9"/>
  <c r="I909" i="9"/>
  <c r="G908" i="9"/>
  <c r="I908" i="9" s="1"/>
  <c r="G907" i="9"/>
  <c r="I907" i="9"/>
  <c r="G906" i="9"/>
  <c r="I906" i="9" s="1"/>
  <c r="G905" i="9"/>
  <c r="I905" i="9" s="1"/>
  <c r="G904" i="9"/>
  <c r="I904" i="9" s="1"/>
  <c r="G903" i="9"/>
  <c r="I903" i="9" s="1"/>
  <c r="G902" i="9"/>
  <c r="I902" i="9" s="1"/>
  <c r="G901" i="9"/>
  <c r="I901" i="9" s="1"/>
  <c r="G900" i="9"/>
  <c r="I900" i="9"/>
  <c r="G899" i="9"/>
  <c r="I899" i="9" s="1"/>
  <c r="G898" i="9"/>
  <c r="I898" i="9" s="1"/>
  <c r="G897" i="9"/>
  <c r="I897" i="9"/>
  <c r="G896" i="9"/>
  <c r="I896" i="9" s="1"/>
  <c r="G895" i="9"/>
  <c r="I895" i="9" s="1"/>
  <c r="G894" i="9"/>
  <c r="I894" i="9" s="1"/>
  <c r="G893" i="9"/>
  <c r="I893" i="9"/>
  <c r="G892" i="9"/>
  <c r="I892" i="9" s="1"/>
  <c r="G891" i="9"/>
  <c r="I891" i="9"/>
  <c r="G890" i="9"/>
  <c r="I890" i="9" s="1"/>
  <c r="G889" i="9"/>
  <c r="I889" i="9" s="1"/>
  <c r="G888" i="9"/>
  <c r="I888" i="9"/>
  <c r="G887" i="9"/>
  <c r="I887" i="9" s="1"/>
  <c r="G886" i="9"/>
  <c r="I886" i="9" s="1"/>
  <c r="G885" i="9"/>
  <c r="I885" i="9" s="1"/>
  <c r="G884" i="9"/>
  <c r="I884" i="9"/>
  <c r="G883" i="9"/>
  <c r="I883" i="9"/>
  <c r="G882" i="9"/>
  <c r="I882" i="9" s="1"/>
  <c r="G881" i="9"/>
  <c r="I881" i="9" s="1"/>
  <c r="G880" i="9"/>
  <c r="I880" i="9" s="1"/>
  <c r="G879" i="9"/>
  <c r="I879" i="9"/>
  <c r="G878" i="9"/>
  <c r="I878" i="9" s="1"/>
  <c r="G877" i="9"/>
  <c r="I877" i="9"/>
  <c r="G876" i="9"/>
  <c r="I876" i="9" s="1"/>
  <c r="G875" i="9"/>
  <c r="I875" i="9"/>
  <c r="G874" i="9"/>
  <c r="I874" i="9" s="1"/>
  <c r="G873" i="9"/>
  <c r="I873" i="9" s="1"/>
  <c r="G872" i="9"/>
  <c r="I872" i="9" s="1"/>
  <c r="G871" i="9"/>
  <c r="I871" i="9" s="1"/>
  <c r="G870" i="9"/>
  <c r="I870" i="9" s="1"/>
  <c r="G869" i="9"/>
  <c r="I869" i="9"/>
  <c r="G868" i="9"/>
  <c r="I868" i="9"/>
  <c r="G867" i="9"/>
  <c r="I867" i="9" s="1"/>
  <c r="G866" i="9"/>
  <c r="I866" i="9" s="1"/>
  <c r="G865" i="9"/>
  <c r="I865" i="9"/>
  <c r="G864" i="9"/>
  <c r="I864" i="9" s="1"/>
  <c r="G863" i="9"/>
  <c r="I863" i="9" s="1"/>
  <c r="G862" i="9"/>
  <c r="I862" i="9" s="1"/>
  <c r="G861" i="9"/>
  <c r="I861" i="9"/>
  <c r="G860" i="9"/>
  <c r="I860" i="9"/>
  <c r="G859" i="9"/>
  <c r="I859" i="9"/>
  <c r="G858" i="9"/>
  <c r="I858" i="9" s="1"/>
  <c r="G857" i="9"/>
  <c r="I857" i="9" s="1"/>
  <c r="G856" i="9"/>
  <c r="I856" i="9"/>
  <c r="G855" i="9"/>
  <c r="I855" i="9" s="1"/>
  <c r="G854" i="9"/>
  <c r="I854" i="9" s="1"/>
  <c r="G2346" i="9"/>
  <c r="I2346" i="9" s="1"/>
  <c r="G2345" i="9"/>
  <c r="I2345" i="9"/>
  <c r="G853" i="9"/>
  <c r="I853" i="9" s="1"/>
  <c r="G852" i="9"/>
  <c r="I852" i="9" s="1"/>
  <c r="G851" i="9"/>
  <c r="I851" i="9" s="1"/>
  <c r="G850" i="9"/>
  <c r="I850" i="9"/>
  <c r="G849" i="9"/>
  <c r="I849" i="9" s="1"/>
  <c r="G848" i="9"/>
  <c r="I848" i="9" s="1"/>
  <c r="G847" i="9"/>
  <c r="I847" i="9" s="1"/>
  <c r="G846" i="9"/>
  <c r="I846" i="9"/>
  <c r="G845" i="9"/>
  <c r="I845" i="9" s="1"/>
  <c r="G844" i="9"/>
  <c r="I844" i="9" s="1"/>
  <c r="G843" i="9"/>
  <c r="I843" i="9" s="1"/>
  <c r="G842" i="9"/>
  <c r="I842" i="9"/>
  <c r="G841" i="9"/>
  <c r="I841" i="9" s="1"/>
  <c r="G840" i="9"/>
  <c r="I840" i="9" s="1"/>
  <c r="G839" i="9"/>
  <c r="I839" i="9" s="1"/>
  <c r="G838" i="9"/>
  <c r="I838" i="9"/>
  <c r="G837" i="9"/>
  <c r="I837" i="9" s="1"/>
  <c r="G836" i="9"/>
  <c r="I836" i="9" s="1"/>
  <c r="G835" i="9"/>
  <c r="I835" i="9" s="1"/>
  <c r="G834" i="9"/>
  <c r="I834" i="9"/>
  <c r="G833" i="9"/>
  <c r="I833" i="9" s="1"/>
  <c r="G832" i="9"/>
  <c r="I832" i="9" s="1"/>
  <c r="G831" i="9"/>
  <c r="I831" i="9" s="1"/>
  <c r="G830" i="9"/>
  <c r="I830" i="9"/>
  <c r="G829" i="9"/>
  <c r="I829" i="9" s="1"/>
  <c r="G828" i="9"/>
  <c r="I828" i="9" s="1"/>
  <c r="G827" i="9"/>
  <c r="I827" i="9" s="1"/>
  <c r="G826" i="9"/>
  <c r="I826" i="9"/>
  <c r="G825" i="9"/>
  <c r="I825" i="9" s="1"/>
  <c r="G824" i="9"/>
  <c r="I824" i="9" s="1"/>
  <c r="G823" i="9"/>
  <c r="I823" i="9" s="1"/>
  <c r="G822" i="9"/>
  <c r="I822" i="9"/>
  <c r="G821" i="9"/>
  <c r="I821" i="9" s="1"/>
  <c r="G820" i="9"/>
  <c r="I820" i="9" s="1"/>
  <c r="G819" i="9"/>
  <c r="I819" i="9" s="1"/>
  <c r="G818" i="9"/>
  <c r="I818" i="9"/>
  <c r="G817" i="9"/>
  <c r="I817" i="9" s="1"/>
  <c r="G816" i="9"/>
  <c r="I816" i="9" s="1"/>
  <c r="G815" i="9"/>
  <c r="I815" i="9" s="1"/>
  <c r="G814" i="9"/>
  <c r="I814" i="9"/>
  <c r="G813" i="9"/>
  <c r="I813" i="9" s="1"/>
  <c r="G812" i="9"/>
  <c r="I812" i="9" s="1"/>
  <c r="G811" i="9"/>
  <c r="I811" i="9" s="1"/>
  <c r="G810" i="9"/>
  <c r="I810" i="9"/>
  <c r="G809" i="9"/>
  <c r="I809" i="9" s="1"/>
  <c r="G808" i="9"/>
  <c r="I808" i="9" s="1"/>
  <c r="G807" i="9"/>
  <c r="I807" i="9" s="1"/>
  <c r="G806" i="9"/>
  <c r="I806" i="9"/>
  <c r="G805" i="9"/>
  <c r="I805" i="9" s="1"/>
  <c r="G804" i="9"/>
  <c r="I804" i="9" s="1"/>
  <c r="G803" i="9"/>
  <c r="I803" i="9" s="1"/>
  <c r="G802" i="9"/>
  <c r="I802" i="9"/>
  <c r="G801" i="9"/>
  <c r="I801" i="9" s="1"/>
  <c r="G800" i="9"/>
  <c r="I800" i="9" s="1"/>
  <c r="G799" i="9"/>
  <c r="I799" i="9" s="1"/>
  <c r="G798" i="9"/>
  <c r="I798" i="9"/>
  <c r="G797" i="9"/>
  <c r="I797" i="9" s="1"/>
  <c r="G796" i="9"/>
  <c r="I796" i="9" s="1"/>
  <c r="G795" i="9"/>
  <c r="I795" i="9" s="1"/>
  <c r="G794" i="9"/>
  <c r="I794" i="9"/>
  <c r="G793" i="9"/>
  <c r="I793" i="9" s="1"/>
  <c r="G792" i="9"/>
  <c r="I792" i="9" s="1"/>
  <c r="G791" i="9"/>
  <c r="I791" i="9" s="1"/>
  <c r="G790" i="9"/>
  <c r="I790" i="9"/>
  <c r="G789" i="9"/>
  <c r="I789" i="9" s="1"/>
  <c r="G788" i="9"/>
  <c r="I788" i="9" s="1"/>
  <c r="G787" i="9"/>
  <c r="I787" i="9" s="1"/>
  <c r="G786" i="9"/>
  <c r="I786" i="9"/>
  <c r="G785" i="9"/>
  <c r="I785" i="9" s="1"/>
  <c r="G784" i="9"/>
  <c r="I784" i="9" s="1"/>
  <c r="G783" i="9"/>
  <c r="I783" i="9" s="1"/>
  <c r="G782" i="9"/>
  <c r="I782" i="9" s="1"/>
  <c r="G781" i="9"/>
  <c r="I781" i="9" s="1"/>
  <c r="G780" i="9"/>
  <c r="I780" i="9" s="1"/>
  <c r="G779" i="9"/>
  <c r="I779" i="9" s="1"/>
  <c r="G778" i="9"/>
  <c r="I778" i="9" s="1"/>
  <c r="G777" i="9"/>
  <c r="I777" i="9" s="1"/>
  <c r="G776" i="9"/>
  <c r="I776" i="9" s="1"/>
  <c r="G775" i="9"/>
  <c r="I775" i="9" s="1"/>
  <c r="G774" i="9"/>
  <c r="I774" i="9" s="1"/>
  <c r="G773" i="9"/>
  <c r="I773" i="9" s="1"/>
  <c r="G772" i="9"/>
  <c r="I772" i="9" s="1"/>
  <c r="G771" i="9"/>
  <c r="I771" i="9" s="1"/>
  <c r="G770" i="9"/>
  <c r="I770" i="9" s="1"/>
  <c r="G769" i="9"/>
  <c r="I769" i="9" s="1"/>
  <c r="G768" i="9"/>
  <c r="I768" i="9" s="1"/>
  <c r="G767" i="9"/>
  <c r="I767" i="9" s="1"/>
  <c r="G766" i="9"/>
  <c r="I766" i="9"/>
  <c r="G765" i="9"/>
  <c r="I765" i="9" s="1"/>
  <c r="G764" i="9"/>
  <c r="I764" i="9" s="1"/>
  <c r="G763" i="9"/>
  <c r="I763" i="9" s="1"/>
  <c r="G762" i="9"/>
  <c r="I762" i="9" s="1"/>
  <c r="G761" i="9"/>
  <c r="I761" i="9" s="1"/>
  <c r="G760" i="9"/>
  <c r="I760" i="9" s="1"/>
  <c r="G759" i="9"/>
  <c r="I759" i="9" s="1"/>
  <c r="G758" i="9"/>
  <c r="I758" i="9"/>
  <c r="G757" i="9"/>
  <c r="I757" i="9" s="1"/>
  <c r="G756" i="9"/>
  <c r="I756" i="9" s="1"/>
  <c r="G755" i="9"/>
  <c r="I755" i="9" s="1"/>
  <c r="G754" i="9"/>
  <c r="I754" i="9"/>
  <c r="G753" i="9"/>
  <c r="I753" i="9" s="1"/>
  <c r="G752" i="9"/>
  <c r="I752" i="9" s="1"/>
  <c r="G751" i="9"/>
  <c r="I751" i="9" s="1"/>
  <c r="G750" i="9"/>
  <c r="I750" i="9" s="1"/>
  <c r="G749" i="9"/>
  <c r="I749" i="9" s="1"/>
  <c r="G748" i="9"/>
  <c r="I748" i="9" s="1"/>
  <c r="G747" i="9"/>
  <c r="I747" i="9" s="1"/>
  <c r="G746" i="9"/>
  <c r="I746" i="9" s="1"/>
  <c r="G745" i="9"/>
  <c r="I745" i="9" s="1"/>
  <c r="G744" i="9"/>
  <c r="I744" i="9" s="1"/>
  <c r="G743" i="9"/>
  <c r="I743" i="9" s="1"/>
  <c r="G742" i="9"/>
  <c r="I742" i="9" s="1"/>
  <c r="G741" i="9"/>
  <c r="I741" i="9" s="1"/>
  <c r="G740" i="9"/>
  <c r="I740" i="9" s="1"/>
  <c r="G739" i="9"/>
  <c r="I739" i="9" s="1"/>
  <c r="G738" i="9"/>
  <c r="I738" i="9" s="1"/>
  <c r="G737" i="9"/>
  <c r="I737" i="9" s="1"/>
  <c r="G736" i="9"/>
  <c r="I736" i="9" s="1"/>
  <c r="G735" i="9"/>
  <c r="I735" i="9" s="1"/>
  <c r="G734" i="9"/>
  <c r="I734" i="9"/>
  <c r="G733" i="9"/>
  <c r="I733" i="9" s="1"/>
  <c r="G732" i="9"/>
  <c r="I732" i="9" s="1"/>
  <c r="G731" i="9"/>
  <c r="I731" i="9" s="1"/>
  <c r="G730" i="9"/>
  <c r="I730" i="9" s="1"/>
  <c r="G729" i="9"/>
  <c r="I729" i="9" s="1"/>
  <c r="G728" i="9"/>
  <c r="I728" i="9" s="1"/>
  <c r="G727" i="9"/>
  <c r="I727" i="9" s="1"/>
  <c r="G726" i="9"/>
  <c r="I726" i="9"/>
  <c r="G725" i="9"/>
  <c r="I725" i="9" s="1"/>
  <c r="G724" i="9"/>
  <c r="I724" i="9" s="1"/>
  <c r="G723" i="9"/>
  <c r="I723" i="9" s="1"/>
  <c r="G722" i="9"/>
  <c r="I722" i="9"/>
  <c r="G721" i="9"/>
  <c r="I721" i="9" s="1"/>
  <c r="G720" i="9"/>
  <c r="I720" i="9" s="1"/>
  <c r="G719" i="9"/>
  <c r="I719" i="9" s="1"/>
  <c r="G718" i="9"/>
  <c r="I718" i="9" s="1"/>
  <c r="G717" i="9"/>
  <c r="I717" i="9" s="1"/>
  <c r="G716" i="9"/>
  <c r="I716" i="9" s="1"/>
  <c r="G715" i="9"/>
  <c r="I715" i="9" s="1"/>
  <c r="G714" i="9"/>
  <c r="I714" i="9" s="1"/>
  <c r="G713" i="9"/>
  <c r="I713" i="9" s="1"/>
  <c r="G712" i="9"/>
  <c r="I712" i="9" s="1"/>
  <c r="G711" i="9"/>
  <c r="I711" i="9" s="1"/>
  <c r="G710" i="9"/>
  <c r="I710" i="9" s="1"/>
  <c r="G709" i="9"/>
  <c r="I709" i="9" s="1"/>
  <c r="G708" i="9"/>
  <c r="I708" i="9" s="1"/>
  <c r="G707" i="9"/>
  <c r="I707" i="9" s="1"/>
  <c r="G706" i="9"/>
  <c r="I706" i="9" s="1"/>
  <c r="G705" i="9"/>
  <c r="I705" i="9" s="1"/>
  <c r="G704" i="9"/>
  <c r="I704" i="9" s="1"/>
  <c r="G703" i="9"/>
  <c r="I703" i="9" s="1"/>
  <c r="G702" i="9"/>
  <c r="I702" i="9"/>
  <c r="G701" i="9"/>
  <c r="I701" i="9" s="1"/>
  <c r="G700" i="9"/>
  <c r="I700" i="9" s="1"/>
  <c r="G699" i="9"/>
  <c r="I699" i="9" s="1"/>
  <c r="G698" i="9"/>
  <c r="I698" i="9" s="1"/>
  <c r="G697" i="9"/>
  <c r="I697" i="9" s="1"/>
  <c r="G696" i="9"/>
  <c r="I696" i="9" s="1"/>
  <c r="G319" i="9"/>
  <c r="I319" i="9" s="1"/>
  <c r="G318" i="9"/>
  <c r="I318" i="9"/>
  <c r="G317" i="9"/>
  <c r="I317" i="9" s="1"/>
  <c r="G316" i="9"/>
  <c r="I316" i="9" s="1"/>
  <c r="G2344" i="9"/>
  <c r="I2344" i="9" s="1"/>
  <c r="G2343" i="9"/>
  <c r="I2343" i="9"/>
  <c r="G2342" i="9"/>
  <c r="I2342" i="9" s="1"/>
  <c r="G2341" i="9"/>
  <c r="I2341" i="9" s="1"/>
  <c r="G2340" i="9"/>
  <c r="I2340" i="9" s="1"/>
  <c r="G2339" i="9"/>
  <c r="I2339" i="9" s="1"/>
  <c r="G2338" i="9"/>
  <c r="I2338" i="9" s="1"/>
  <c r="G2337" i="9"/>
  <c r="I2337" i="9" s="1"/>
  <c r="G2336" i="9"/>
  <c r="I2336" i="9" s="1"/>
  <c r="G2335" i="9"/>
  <c r="I2335" i="9" s="1"/>
  <c r="G2334" i="9"/>
  <c r="I2334" i="9" s="1"/>
  <c r="G2333" i="9"/>
  <c r="I2333" i="9" s="1"/>
  <c r="G2332" i="9"/>
  <c r="I2332" i="9" s="1"/>
  <c r="G2331" i="9"/>
  <c r="I2331" i="9" s="1"/>
  <c r="G2330" i="9"/>
  <c r="I2330" i="9" s="1"/>
  <c r="G2329" i="9"/>
  <c r="I2329" i="9" s="1"/>
  <c r="G313" i="9"/>
  <c r="I313" i="9" s="1"/>
  <c r="G311" i="9"/>
  <c r="I311" i="9" s="1"/>
  <c r="G310" i="9"/>
  <c r="I310" i="9" s="1"/>
  <c r="G309" i="9"/>
  <c r="I309" i="9" s="1"/>
  <c r="G308" i="9"/>
  <c r="I308" i="9" s="1"/>
  <c r="G307" i="9"/>
  <c r="I307" i="9" s="1"/>
  <c r="G306" i="9"/>
  <c r="I306" i="9" s="1"/>
  <c r="G304" i="9"/>
  <c r="I304" i="9" s="1"/>
  <c r="G303" i="9"/>
  <c r="I303" i="9" s="1"/>
  <c r="G302" i="9"/>
  <c r="I302" i="9"/>
  <c r="G301" i="9"/>
  <c r="I301" i="9" s="1"/>
  <c r="I300" i="9"/>
  <c r="G267" i="9"/>
  <c r="I267" i="9" s="1"/>
  <c r="G265" i="9"/>
  <c r="I265" i="9"/>
  <c r="G264" i="9"/>
  <c r="I264" i="9"/>
  <c r="G263" i="9"/>
  <c r="I263" i="9"/>
  <c r="G262" i="9"/>
  <c r="I262" i="9" s="1"/>
  <c r="G261" i="9"/>
  <c r="I261" i="9"/>
  <c r="G260" i="9"/>
  <c r="I260" i="9"/>
  <c r="G259" i="9"/>
  <c r="I259" i="9"/>
  <c r="G258" i="9"/>
  <c r="I258" i="9" s="1"/>
  <c r="G257" i="9"/>
  <c r="I257" i="9"/>
  <c r="G256" i="9"/>
  <c r="I256" i="9"/>
  <c r="G255" i="9"/>
  <c r="I255" i="9"/>
  <c r="G254" i="9"/>
  <c r="I254" i="9" s="1"/>
  <c r="G253" i="9"/>
  <c r="I253" i="9"/>
  <c r="G252" i="9"/>
  <c r="I252" i="9"/>
  <c r="G251" i="9"/>
  <c r="I251" i="9"/>
  <c r="G250" i="9"/>
  <c r="I250" i="9" s="1"/>
  <c r="G249" i="9"/>
  <c r="I249" i="9"/>
  <c r="G248" i="9"/>
  <c r="I248" i="9"/>
  <c r="G247" i="9"/>
  <c r="I247" i="9"/>
  <c r="G246" i="9"/>
  <c r="I246" i="9" s="1"/>
  <c r="G245" i="9"/>
  <c r="I245" i="9"/>
  <c r="G244" i="9"/>
  <c r="I244" i="9"/>
  <c r="G243" i="9"/>
  <c r="I243" i="9"/>
  <c r="G242" i="9"/>
  <c r="I242" i="9" s="1"/>
  <c r="G241" i="9"/>
  <c r="I241" i="9"/>
  <c r="G240" i="9"/>
  <c r="I240" i="9"/>
  <c r="G239" i="9"/>
  <c r="I239" i="9"/>
  <c r="G238" i="9"/>
  <c r="I238" i="9" s="1"/>
  <c r="G237" i="9"/>
  <c r="I237" i="9"/>
  <c r="G236" i="9"/>
  <c r="I236" i="9"/>
  <c r="G235" i="9"/>
  <c r="I235" i="9"/>
  <c r="G234" i="9"/>
  <c r="I234" i="9" s="1"/>
  <c r="G233" i="9"/>
  <c r="I233" i="9"/>
  <c r="G232" i="9"/>
  <c r="I232" i="9"/>
  <c r="G231" i="9"/>
  <c r="I231" i="9"/>
  <c r="G230" i="9"/>
  <c r="I230" i="9" s="1"/>
  <c r="G229" i="9"/>
  <c r="I229" i="9"/>
  <c r="G228" i="9"/>
  <c r="I228" i="9"/>
  <c r="G227" i="9"/>
  <c r="I227" i="9"/>
  <c r="G226" i="9"/>
  <c r="I226" i="9" s="1"/>
  <c r="G225" i="9"/>
  <c r="I225" i="9"/>
  <c r="G224" i="9"/>
  <c r="I224" i="9"/>
  <c r="G223" i="9"/>
  <c r="I223" i="9"/>
  <c r="G222" i="9"/>
  <c r="I222" i="9" s="1"/>
  <c r="G221" i="9"/>
  <c r="I221" i="9"/>
  <c r="G220" i="9"/>
  <c r="I220" i="9"/>
  <c r="G219" i="9"/>
  <c r="I219" i="9"/>
  <c r="G218" i="9"/>
  <c r="I218" i="9" s="1"/>
  <c r="G217" i="9"/>
  <c r="I217" i="9"/>
  <c r="G216" i="9"/>
  <c r="I216" i="9"/>
  <c r="G215" i="9"/>
  <c r="I215" i="9"/>
  <c r="G214" i="9"/>
  <c r="I214" i="9" s="1"/>
  <c r="G213" i="9"/>
  <c r="I213" i="9"/>
  <c r="G212" i="9"/>
  <c r="I212" i="9"/>
  <c r="G211" i="9"/>
  <c r="I211" i="9"/>
  <c r="G210" i="9"/>
  <c r="I210" i="9" s="1"/>
  <c r="G209" i="9"/>
  <c r="I209" i="9"/>
  <c r="G208" i="9"/>
  <c r="I208" i="9"/>
  <c r="G207" i="9"/>
  <c r="I207" i="9"/>
  <c r="G206" i="9"/>
  <c r="I206" i="9" s="1"/>
  <c r="G205" i="9"/>
  <c r="I205" i="9"/>
  <c r="G204" i="9"/>
  <c r="I204" i="9"/>
  <c r="G203" i="9"/>
  <c r="I203" i="9"/>
  <c r="G202" i="9"/>
  <c r="I202" i="9" s="1"/>
  <c r="G201" i="9"/>
  <c r="I201" i="9"/>
  <c r="G200" i="9"/>
  <c r="I200" i="9"/>
  <c r="G199" i="9"/>
  <c r="I199" i="9"/>
  <c r="G198" i="9"/>
  <c r="I198" i="9" s="1"/>
  <c r="G197" i="9"/>
  <c r="I197" i="9"/>
  <c r="G196" i="9"/>
  <c r="I196" i="9"/>
  <c r="G195" i="9"/>
  <c r="I195" i="9"/>
  <c r="G194" i="9"/>
  <c r="I194" i="9" s="1"/>
  <c r="G193" i="9"/>
  <c r="I193" i="9"/>
  <c r="G192" i="9"/>
  <c r="I192" i="9"/>
  <c r="G191" i="9"/>
  <c r="I191" i="9"/>
  <c r="G190" i="9"/>
  <c r="I190" i="9" s="1"/>
  <c r="G189" i="9"/>
  <c r="I189" i="9"/>
  <c r="G188" i="9"/>
  <c r="I188" i="9"/>
  <c r="G187" i="9"/>
  <c r="I187" i="9"/>
  <c r="G186" i="9"/>
  <c r="I186" i="9" s="1"/>
  <c r="G185" i="9"/>
  <c r="I185" i="9"/>
  <c r="G184" i="9"/>
  <c r="I184" i="9"/>
  <c r="G183" i="9"/>
  <c r="I183" i="9"/>
  <c r="G182" i="9"/>
  <c r="I182" i="9" s="1"/>
  <c r="G181" i="9"/>
  <c r="I181" i="9"/>
  <c r="G180" i="9"/>
  <c r="I180" i="9"/>
  <c r="G179" i="9"/>
  <c r="I179" i="9"/>
  <c r="G178" i="9"/>
  <c r="I178" i="9" s="1"/>
  <c r="G177" i="9"/>
  <c r="I177" i="9"/>
  <c r="G176" i="9"/>
  <c r="I176" i="9"/>
  <c r="G175" i="9"/>
  <c r="I175" i="9"/>
  <c r="G174" i="9"/>
  <c r="I174" i="9" s="1"/>
  <c r="G173" i="9"/>
  <c r="I173" i="9"/>
  <c r="G172" i="9"/>
  <c r="I172" i="9"/>
  <c r="G171" i="9"/>
  <c r="I171" i="9"/>
  <c r="G170" i="9"/>
  <c r="I170" i="9" s="1"/>
  <c r="G169" i="9"/>
  <c r="I169" i="9"/>
  <c r="G168" i="9"/>
  <c r="I168" i="9"/>
  <c r="G167" i="9"/>
  <c r="I167" i="9"/>
  <c r="G166" i="9"/>
  <c r="I166" i="9" s="1"/>
  <c r="G165" i="9"/>
  <c r="I165" i="9"/>
  <c r="G164" i="9"/>
  <c r="I164" i="9"/>
  <c r="G163" i="9"/>
  <c r="I163" i="9"/>
  <c r="G162" i="9"/>
  <c r="I162" i="9" s="1"/>
  <c r="G161" i="9"/>
  <c r="I161" i="9"/>
  <c r="G160" i="9"/>
  <c r="I160" i="9"/>
  <c r="G159" i="9"/>
  <c r="I159" i="9"/>
  <c r="G158" i="9"/>
  <c r="I158" i="9" s="1"/>
  <c r="G157" i="9"/>
  <c r="I157" i="9"/>
  <c r="G156" i="9"/>
  <c r="I156" i="9"/>
  <c r="G155" i="9"/>
  <c r="I155" i="9"/>
  <c r="G154" i="9"/>
  <c r="I154" i="9" s="1"/>
  <c r="G153" i="9"/>
  <c r="I153" i="9"/>
  <c r="G152" i="9"/>
  <c r="I152" i="9"/>
  <c r="G151" i="9"/>
  <c r="I151" i="9"/>
  <c r="G150" i="9"/>
  <c r="I150" i="9" s="1"/>
  <c r="G149" i="9"/>
  <c r="I149" i="9"/>
  <c r="G148" i="9"/>
  <c r="I148" i="9"/>
  <c r="G147" i="9"/>
  <c r="I147" i="9"/>
  <c r="G146" i="9"/>
  <c r="I146" i="9" s="1"/>
  <c r="G145" i="9"/>
  <c r="I145" i="9"/>
  <c r="G144" i="9"/>
  <c r="I144" i="9"/>
  <c r="G143" i="9"/>
  <c r="I143" i="9"/>
  <c r="G142" i="9"/>
  <c r="I142" i="9" s="1"/>
  <c r="G141" i="9"/>
  <c r="I141" i="9"/>
  <c r="G140" i="9"/>
  <c r="I140" i="9"/>
  <c r="G139" i="9"/>
  <c r="I139" i="9"/>
  <c r="G138" i="9"/>
  <c r="I138" i="9" s="1"/>
  <c r="G137" i="9"/>
  <c r="I137" i="9"/>
  <c r="G136" i="9"/>
  <c r="I136" i="9"/>
  <c r="G135" i="9"/>
  <c r="I135" i="9"/>
  <c r="G134" i="9"/>
  <c r="I134" i="9" s="1"/>
  <c r="G133" i="9"/>
  <c r="I133" i="9"/>
  <c r="G132" i="9"/>
  <c r="I132" i="9"/>
  <c r="G131" i="9"/>
  <c r="I131" i="9"/>
  <c r="G130" i="9"/>
  <c r="I130" i="9" s="1"/>
  <c r="G129" i="9"/>
  <c r="I129" i="9"/>
  <c r="G128" i="9"/>
  <c r="I128" i="9"/>
  <c r="G127" i="9"/>
  <c r="I127" i="9"/>
  <c r="G126" i="9"/>
  <c r="I126" i="9" s="1"/>
  <c r="G125" i="9"/>
  <c r="I125" i="9"/>
  <c r="G124" i="9"/>
  <c r="I124" i="9"/>
  <c r="G123" i="9"/>
  <c r="I123" i="9"/>
  <c r="G122" i="9"/>
  <c r="I122" i="9" s="1"/>
  <c r="G121" i="9"/>
  <c r="I121" i="9"/>
  <c r="G120" i="9"/>
  <c r="I120" i="9"/>
  <c r="G119" i="9"/>
  <c r="I119" i="9"/>
  <c r="G118" i="9"/>
  <c r="I118" i="9" s="1"/>
  <c r="G117" i="9"/>
  <c r="I117" i="9"/>
  <c r="G116" i="9"/>
  <c r="I116" i="9"/>
  <c r="G115" i="9"/>
  <c r="I115" i="9"/>
  <c r="G114" i="9"/>
  <c r="I114" i="9" s="1"/>
  <c r="G113" i="9"/>
  <c r="I113" i="9"/>
  <c r="G112" i="9"/>
  <c r="I112" i="9"/>
  <c r="G111" i="9"/>
  <c r="I111" i="9"/>
  <c r="G110" i="9"/>
  <c r="I110" i="9" s="1"/>
  <c r="G109" i="9"/>
  <c r="I109" i="9"/>
  <c r="G108" i="9"/>
  <c r="I108" i="9"/>
  <c r="G107" i="9"/>
  <c r="I107" i="9"/>
  <c r="G106" i="9"/>
  <c r="I106" i="9" s="1"/>
  <c r="G105" i="9"/>
  <c r="I105" i="9"/>
  <c r="G104" i="9"/>
  <c r="I104" i="9"/>
  <c r="G103" i="9"/>
  <c r="I103" i="9"/>
  <c r="G102" i="9"/>
  <c r="I102" i="9" s="1"/>
  <c r="G101" i="9"/>
  <c r="I101" i="9"/>
  <c r="G100" i="9"/>
  <c r="I100" i="9"/>
  <c r="G99" i="9"/>
  <c r="I99" i="9"/>
  <c r="G98" i="9"/>
  <c r="I98" i="9" s="1"/>
  <c r="G97" i="9"/>
  <c r="I97" i="9"/>
  <c r="G96" i="9"/>
  <c r="I96" i="9"/>
  <c r="G95" i="9"/>
  <c r="I95" i="9"/>
  <c r="G94" i="9"/>
  <c r="I94" i="9" s="1"/>
  <c r="G93" i="9"/>
  <c r="I93" i="9"/>
  <c r="G92" i="9"/>
  <c r="I92" i="9"/>
  <c r="G91" i="9"/>
  <c r="I91" i="9"/>
  <c r="G90" i="9"/>
  <c r="I90" i="9" s="1"/>
  <c r="G89" i="9"/>
  <c r="I89" i="9"/>
  <c r="G88" i="9"/>
  <c r="I88" i="9"/>
  <c r="G87" i="9"/>
  <c r="I87" i="9"/>
  <c r="G86" i="9"/>
  <c r="I86" i="9" s="1"/>
  <c r="G85" i="9"/>
  <c r="I85" i="9"/>
  <c r="G84" i="9"/>
  <c r="I84" i="9"/>
  <c r="G83" i="9"/>
  <c r="I83" i="9"/>
  <c r="G82" i="9"/>
  <c r="I82" i="9" s="1"/>
  <c r="G81" i="9"/>
  <c r="I81" i="9"/>
  <c r="G80" i="9"/>
  <c r="I80" i="9"/>
  <c r="G79" i="9"/>
  <c r="I79" i="9"/>
  <c r="G78" i="9"/>
  <c r="I78" i="9" s="1"/>
  <c r="G77" i="9"/>
  <c r="I77" i="9"/>
  <c r="G76" i="9"/>
  <c r="I76" i="9"/>
  <c r="G75" i="9"/>
  <c r="I75" i="9"/>
  <c r="G74" i="9"/>
  <c r="I74" i="9" s="1"/>
  <c r="G73" i="9"/>
  <c r="I73" i="9"/>
  <c r="G72" i="9"/>
  <c r="I72" i="9"/>
  <c r="G71" i="9"/>
  <c r="I71" i="9"/>
  <c r="G70" i="9"/>
  <c r="I70" i="9" s="1"/>
  <c r="G69" i="9"/>
  <c r="I69" i="9"/>
  <c r="G68" i="9"/>
  <c r="I68" i="9"/>
  <c r="G67" i="9"/>
  <c r="I67" i="9"/>
  <c r="G66" i="9"/>
  <c r="I66" i="9" s="1"/>
  <c r="G65" i="9"/>
  <c r="I65" i="9"/>
  <c r="G64" i="9"/>
  <c r="I64" i="9"/>
  <c r="G63" i="9"/>
  <c r="I63" i="9"/>
  <c r="G62" i="9"/>
  <c r="I62" i="9" s="1"/>
  <c r="G61" i="9"/>
  <c r="I61" i="9"/>
  <c r="G60" i="9"/>
  <c r="I60" i="9"/>
  <c r="G59" i="9"/>
  <c r="I59" i="9"/>
  <c r="G58" i="9"/>
  <c r="I58" i="9" s="1"/>
  <c r="G57" i="9"/>
  <c r="I57" i="9"/>
  <c r="G56" i="9"/>
  <c r="I56" i="9"/>
  <c r="A56" i="9"/>
  <c r="A57" i="9"/>
  <c r="A58" i="9"/>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A153" i="9" s="1"/>
  <c r="A154" i="9" s="1"/>
  <c r="A155" i="9" s="1"/>
  <c r="A156" i="9" s="1"/>
  <c r="A157" i="9" s="1"/>
  <c r="A158" i="9" s="1"/>
  <c r="A159" i="9" s="1"/>
  <c r="A160" i="9" s="1"/>
  <c r="A161" i="9" s="1"/>
  <c r="A162" i="9" s="1"/>
  <c r="A163" i="9" s="1"/>
  <c r="A164" i="9" s="1"/>
  <c r="A165" i="9" s="1"/>
  <c r="A166" i="9" s="1"/>
  <c r="A167" i="9" s="1"/>
  <c r="A168" i="9" s="1"/>
  <c r="A169" i="9" s="1"/>
  <c r="A170" i="9" s="1"/>
  <c r="A171" i="9" s="1"/>
  <c r="A172" i="9" s="1"/>
  <c r="A173" i="9" s="1"/>
  <c r="A174" i="9" s="1"/>
  <c r="A175" i="9" s="1"/>
  <c r="A176" i="9" s="1"/>
  <c r="A177" i="9" s="1"/>
  <c r="A178" i="9" s="1"/>
  <c r="A179" i="9" s="1"/>
  <c r="A180" i="9" s="1"/>
  <c r="A181" i="9" s="1"/>
  <c r="A182" i="9" s="1"/>
  <c r="A183" i="9" s="1"/>
  <c r="A184" i="9" s="1"/>
  <c r="A185" i="9" s="1"/>
  <c r="A186" i="9" s="1"/>
  <c r="A187" i="9" s="1"/>
  <c r="A188" i="9" s="1"/>
  <c r="A189" i="9" s="1"/>
  <c r="A190" i="9" s="1"/>
  <c r="A191" i="9" s="1"/>
  <c r="A192" i="9" s="1"/>
  <c r="A193" i="9" s="1"/>
  <c r="A194" i="9" s="1"/>
  <c r="A195" i="9" s="1"/>
  <c r="A196" i="9" s="1"/>
  <c r="A197" i="9" s="1"/>
  <c r="A198" i="9" s="1"/>
  <c r="A199" i="9" s="1"/>
  <c r="A200" i="9" s="1"/>
  <c r="A201" i="9" s="1"/>
  <c r="A202" i="9" s="1"/>
  <c r="A203" i="9" s="1"/>
  <c r="A204" i="9" s="1"/>
  <c r="A205" i="9" s="1"/>
  <c r="A206" i="9" s="1"/>
  <c r="A207" i="9" s="1"/>
  <c r="A208" i="9" s="1"/>
  <c r="A209" i="9" s="1"/>
  <c r="A210" i="9" s="1"/>
  <c r="A211" i="9" s="1"/>
  <c r="A212" i="9" s="1"/>
  <c r="A213" i="9" s="1"/>
  <c r="A214" i="9" s="1"/>
  <c r="A215" i="9" s="1"/>
  <c r="A216" i="9" s="1"/>
  <c r="A217" i="9" s="1"/>
  <c r="A218" i="9" s="1"/>
  <c r="A219" i="9" s="1"/>
  <c r="A220" i="9" s="1"/>
  <c r="A221" i="9" s="1"/>
  <c r="A222" i="9" s="1"/>
  <c r="A223" i="9" s="1"/>
  <c r="A224" i="9" s="1"/>
  <c r="A225" i="9" s="1"/>
  <c r="A226" i="9" s="1"/>
  <c r="A227" i="9" s="1"/>
  <c r="A228" i="9" s="1"/>
  <c r="A229" i="9" s="1"/>
  <c r="A230" i="9" s="1"/>
  <c r="A231" i="9" s="1"/>
  <c r="A232" i="9" s="1"/>
  <c r="A233" i="9" s="1"/>
  <c r="A234" i="9" s="1"/>
  <c r="A235" i="9" s="1"/>
  <c r="A236" i="9" s="1"/>
  <c r="A237" i="9" s="1"/>
  <c r="A238" i="9" s="1"/>
  <c r="A239" i="9" s="1"/>
  <c r="A240" i="9" s="1"/>
  <c r="A241" i="9" s="1"/>
  <c r="A242" i="9" s="1"/>
  <c r="A243" i="9" s="1"/>
  <c r="A244" i="9" s="1"/>
  <c r="A245" i="9" s="1"/>
  <c r="A246" i="9" s="1"/>
  <c r="A247" i="9" s="1"/>
  <c r="A248" i="9" s="1"/>
  <c r="A249" i="9" s="1"/>
  <c r="A250" i="9" s="1"/>
  <c r="A251" i="9" s="1"/>
  <c r="A252" i="9" s="1"/>
  <c r="A253" i="9" s="1"/>
  <c r="A254" i="9" s="1"/>
  <c r="A255" i="9" s="1"/>
  <c r="A256" i="9" s="1"/>
  <c r="A257" i="9" s="1"/>
  <c r="A258" i="9" s="1"/>
  <c r="A259" i="9" s="1"/>
  <c r="A260" i="9" s="1"/>
  <c r="A261" i="9" s="1"/>
  <c r="A262" i="9" s="1"/>
  <c r="A263" i="9" s="1"/>
  <c r="A264" i="9" s="1"/>
  <c r="A265" i="9" s="1"/>
  <c r="A267" i="9" s="1"/>
  <c r="A268" i="9" s="1"/>
  <c r="A269" i="9" s="1"/>
  <c r="A270" i="9" s="1"/>
  <c r="A271" i="9" s="1"/>
  <c r="A272" i="9" s="1"/>
  <c r="A273" i="9" s="1"/>
  <c r="A274" i="9" s="1"/>
  <c r="A275" i="9" s="1"/>
  <c r="A276" i="9" s="1"/>
  <c r="A277" i="9" s="1"/>
  <c r="A278" i="9" s="1"/>
  <c r="A279" i="9" s="1"/>
  <c r="A280" i="9" s="1"/>
  <c r="A281" i="9" s="1"/>
  <c r="A282" i="9" s="1"/>
  <c r="A283" i="9" s="1"/>
  <c r="A284" i="9" s="1"/>
  <c r="A285" i="9" s="1"/>
  <c r="A286" i="9" s="1"/>
  <c r="A287" i="9" s="1"/>
  <c r="A288" i="9" s="1"/>
  <c r="A289" i="9" s="1"/>
  <c r="A290" i="9" s="1"/>
  <c r="A291" i="9" s="1"/>
  <c r="A292" i="9" s="1"/>
  <c r="A293" i="9" s="1"/>
  <c r="A294" i="9" s="1"/>
  <c r="A295" i="9" s="1"/>
  <c r="A296" i="9" s="1"/>
  <c r="A297" i="9" s="1"/>
  <c r="A298" i="9" s="1"/>
  <c r="A299" i="9" s="1"/>
  <c r="A300" i="9" s="1"/>
  <c r="A301" i="9" s="1"/>
  <c r="A302" i="9" s="1"/>
  <c r="A303" i="9" s="1"/>
  <c r="A304" i="9" s="1"/>
  <c r="A306" i="9" s="1"/>
  <c r="A307" i="9" s="1"/>
  <c r="A308" i="9" s="1"/>
  <c r="A309" i="9" s="1"/>
  <c r="A310" i="9" s="1"/>
  <c r="A311" i="9" s="1"/>
  <c r="A313" i="9" s="1"/>
  <c r="A314" i="9" s="1"/>
  <c r="A16" i="7"/>
  <c r="A18" i="7" s="1"/>
  <c r="A21" i="7" s="1"/>
  <c r="A22" i="7" s="1"/>
  <c r="A24" i="7" s="1"/>
  <c r="A27" i="7" s="1"/>
  <c r="A28" i="7" s="1"/>
  <c r="A30" i="7" s="1"/>
  <c r="A33" i="7" s="1"/>
  <c r="A34" i="7" s="1"/>
  <c r="A36" i="7" s="1"/>
  <c r="F14" i="17"/>
  <c r="F13" i="17"/>
  <c r="G382" i="9"/>
  <c r="I382" i="9"/>
  <c r="G514" i="9"/>
  <c r="I514" i="9" s="1"/>
  <c r="G627" i="9"/>
  <c r="I627" i="9" s="1"/>
  <c r="C27" i="7"/>
  <c r="C30" i="7" s="1"/>
  <c r="I2311" i="9"/>
  <c r="G2311" i="9"/>
  <c r="D28" i="7"/>
  <c r="E28" i="7" s="1"/>
  <c r="C28" i="7"/>
  <c r="G515" i="9"/>
  <c r="I515" i="9"/>
  <c r="G383" i="9"/>
  <c r="I383" i="9"/>
  <c r="G628" i="9"/>
  <c r="I628" i="9" s="1"/>
  <c r="D16" i="9"/>
  <c r="D17" i="9"/>
  <c r="D18" i="9"/>
  <c r="D19" i="9"/>
  <c r="D15" i="9"/>
  <c r="G15" i="9" s="1"/>
  <c r="I15" i="9" s="1"/>
  <c r="E15" i="8"/>
  <c r="A16" i="9"/>
  <c r="A17" i="9" s="1"/>
  <c r="A18" i="9" s="1"/>
  <c r="A19" i="9" s="1"/>
  <c r="A20" i="9" s="1"/>
  <c r="A21" i="9" s="1"/>
  <c r="A22" i="9" s="1"/>
  <c r="A23" i="9" s="1"/>
  <c r="A24" i="9" s="1"/>
  <c r="A25" i="9" s="1"/>
  <c r="A26" i="9" s="1"/>
  <c r="A28" i="9" s="1"/>
  <c r="G629" i="9"/>
  <c r="I629" i="9" s="1"/>
  <c r="G516" i="9"/>
  <c r="I516" i="9"/>
  <c r="G384" i="9"/>
  <c r="I384" i="9" s="1"/>
  <c r="J143" i="8"/>
  <c r="G385" i="9"/>
  <c r="I385" i="9" s="1"/>
  <c r="G630" i="9"/>
  <c r="I630" i="9" s="1"/>
  <c r="G517" i="9"/>
  <c r="I517" i="9"/>
  <c r="G157" i="8"/>
  <c r="G158" i="8"/>
  <c r="G159" i="8"/>
  <c r="G160" i="8"/>
  <c r="G161" i="8"/>
  <c r="G162" i="8"/>
  <c r="G163" i="8"/>
  <c r="G164" i="8"/>
  <c r="G165" i="8"/>
  <c r="G166" i="8"/>
  <c r="G167" i="8"/>
  <c r="G168" i="8"/>
  <c r="G169" i="8"/>
  <c r="G170" i="8"/>
  <c r="G171" i="8"/>
  <c r="G172" i="8"/>
  <c r="G173" i="8"/>
  <c r="G174" i="8"/>
  <c r="G175" i="8"/>
  <c r="G176" i="8"/>
  <c r="G177" i="8"/>
  <c r="G178" i="8"/>
  <c r="G179" i="8"/>
  <c r="G180" i="8"/>
  <c r="G181" i="8"/>
  <c r="G182" i="8"/>
  <c r="G183" i="8"/>
  <c r="G184" i="8"/>
  <c r="G185" i="8"/>
  <c r="G186" i="8"/>
  <c r="G187" i="8"/>
  <c r="G188" i="8"/>
  <c r="G189" i="8"/>
  <c r="G190" i="8"/>
  <c r="G191" i="8"/>
  <c r="G192" i="8"/>
  <c r="G193" i="8"/>
  <c r="G194" i="8"/>
  <c r="G195" i="8"/>
  <c r="G196" i="8"/>
  <c r="G197" i="8"/>
  <c r="G198" i="8"/>
  <c r="G199" i="8"/>
  <c r="G200" i="8"/>
  <c r="G201" i="8"/>
  <c r="G202" i="8"/>
  <c r="G203" i="8"/>
  <c r="G204" i="8"/>
  <c r="G205" i="8"/>
  <c r="G206" i="8"/>
  <c r="G207" i="8"/>
  <c r="G208" i="8"/>
  <c r="G209" i="8"/>
  <c r="G210" i="8"/>
  <c r="G211" i="8"/>
  <c r="G212" i="8"/>
  <c r="G213" i="8"/>
  <c r="G214" i="8"/>
  <c r="G215" i="8"/>
  <c r="G216" i="8"/>
  <c r="G217" i="8"/>
  <c r="G218" i="8"/>
  <c r="G219" i="8"/>
  <c r="G220" i="8"/>
  <c r="G221" i="8"/>
  <c r="G222" i="8"/>
  <c r="G223" i="8"/>
  <c r="G224" i="8"/>
  <c r="G225" i="8"/>
  <c r="G226" i="8"/>
  <c r="G227" i="8"/>
  <c r="G228" i="8"/>
  <c r="G229" i="8"/>
  <c r="G230" i="8"/>
  <c r="G231" i="8"/>
  <c r="G232" i="8"/>
  <c r="G233" i="8"/>
  <c r="G234" i="8"/>
  <c r="G235" i="8"/>
  <c r="G236" i="8"/>
  <c r="G237" i="8"/>
  <c r="G238" i="8"/>
  <c r="G239" i="8"/>
  <c r="G240" i="8"/>
  <c r="G241" i="8"/>
  <c r="G242" i="8"/>
  <c r="G243" i="8"/>
  <c r="G244" i="8"/>
  <c r="G245" i="8"/>
  <c r="G246" i="8"/>
  <c r="G247" i="8"/>
  <c r="G248" i="8"/>
  <c r="G249" i="8"/>
  <c r="G250" i="8"/>
  <c r="G251" i="8"/>
  <c r="G252" i="8"/>
  <c r="G253" i="8"/>
  <c r="G254" i="8"/>
  <c r="G255" i="8"/>
  <c r="G256" i="8"/>
  <c r="G257" i="8"/>
  <c r="G258" i="8"/>
  <c r="G259" i="8"/>
  <c r="G260" i="8"/>
  <c r="G261" i="8"/>
  <c r="G262" i="8"/>
  <c r="G263" i="8"/>
  <c r="G264" i="8"/>
  <c r="G265" i="8"/>
  <c r="G266" i="8"/>
  <c r="G267" i="8"/>
  <c r="G268" i="8"/>
  <c r="G269" i="8"/>
  <c r="G270" i="8"/>
  <c r="G271" i="8"/>
  <c r="G272" i="8"/>
  <c r="G273" i="8"/>
  <c r="G274" i="8"/>
  <c r="G275" i="8"/>
  <c r="G276" i="8"/>
  <c r="G277" i="8"/>
  <c r="G278" i="8"/>
  <c r="G279" i="8"/>
  <c r="G280" i="8"/>
  <c r="G281" i="8"/>
  <c r="G282" i="8"/>
  <c r="G283" i="8"/>
  <c r="G284" i="8"/>
  <c r="G285" i="8"/>
  <c r="G286" i="8"/>
  <c r="G287" i="8"/>
  <c r="G288" i="8"/>
  <c r="G289" i="8"/>
  <c r="G290" i="8"/>
  <c r="G291" i="8"/>
  <c r="G292" i="8"/>
  <c r="G293" i="8"/>
  <c r="G294" i="8"/>
  <c r="G295" i="8"/>
  <c r="G296" i="8"/>
  <c r="G297" i="8"/>
  <c r="G298" i="8"/>
  <c r="G299" i="8"/>
  <c r="G300" i="8"/>
  <c r="G301" i="8"/>
  <c r="G302" i="8"/>
  <c r="G303" i="8"/>
  <c r="G304" i="8"/>
  <c r="G305" i="8"/>
  <c r="G306" i="8"/>
  <c r="G307" i="8"/>
  <c r="G308" i="8"/>
  <c r="G309" i="8"/>
  <c r="G310" i="8"/>
  <c r="G311" i="8"/>
  <c r="G312" i="8"/>
  <c r="G313" i="8"/>
  <c r="G314" i="8"/>
  <c r="G315" i="8"/>
  <c r="G316" i="8"/>
  <c r="G317" i="8"/>
  <c r="G318" i="8"/>
  <c r="G319" i="8"/>
  <c r="G320" i="8"/>
  <c r="G321" i="8"/>
  <c r="G322" i="8"/>
  <c r="G323" i="8"/>
  <c r="G324" i="8"/>
  <c r="G325" i="8"/>
  <c r="G326" i="8"/>
  <c r="G327" i="8"/>
  <c r="G328" i="8"/>
  <c r="G329" i="8"/>
  <c r="G330" i="8"/>
  <c r="G331" i="8"/>
  <c r="G332" i="8"/>
  <c r="G333" i="8"/>
  <c r="G334" i="8"/>
  <c r="G335" i="8"/>
  <c r="G336" i="8"/>
  <c r="G337" i="8"/>
  <c r="G338" i="8"/>
  <c r="G339" i="8"/>
  <c r="G340" i="8"/>
  <c r="G341" i="8"/>
  <c r="G342" i="8"/>
  <c r="G343" i="8"/>
  <c r="G344" i="8"/>
  <c r="G345" i="8"/>
  <c r="G346" i="8"/>
  <c r="G347" i="8"/>
  <c r="G348" i="8"/>
  <c r="G349" i="8"/>
  <c r="G350" i="8"/>
  <c r="G351" i="8"/>
  <c r="G352" i="8"/>
  <c r="G353" i="8"/>
  <c r="G354" i="8"/>
  <c r="G355" i="8"/>
  <c r="G356" i="8"/>
  <c r="G357" i="8"/>
  <c r="G358" i="8"/>
  <c r="G359" i="8"/>
  <c r="G360" i="8"/>
  <c r="G361" i="8"/>
  <c r="G362" i="8"/>
  <c r="G363" i="8"/>
  <c r="G364" i="8"/>
  <c r="G365" i="8"/>
  <c r="G366" i="8"/>
  <c r="G367" i="8"/>
  <c r="G368" i="8"/>
  <c r="G369" i="8"/>
  <c r="G370" i="8"/>
  <c r="G371" i="8"/>
  <c r="G372" i="8"/>
  <c r="G373" i="8"/>
  <c r="G374" i="8"/>
  <c r="G375" i="8"/>
  <c r="G376" i="8"/>
  <c r="G377" i="8"/>
  <c r="G378" i="8"/>
  <c r="G379" i="8"/>
  <c r="G380" i="8"/>
  <c r="G381" i="8"/>
  <c r="G382" i="8"/>
  <c r="G383" i="8"/>
  <c r="G384" i="8"/>
  <c r="G385" i="8"/>
  <c r="G386" i="8"/>
  <c r="G387" i="8"/>
  <c r="G388" i="8"/>
  <c r="G389" i="8"/>
  <c r="G390" i="8"/>
  <c r="G391" i="8"/>
  <c r="G392" i="8"/>
  <c r="G393" i="8"/>
  <c r="G394" i="8"/>
  <c r="G395" i="8"/>
  <c r="G396" i="8"/>
  <c r="G397" i="8"/>
  <c r="G398" i="8"/>
  <c r="G399" i="8"/>
  <c r="G400" i="8"/>
  <c r="G401" i="8"/>
  <c r="G402" i="8"/>
  <c r="G403" i="8"/>
  <c r="G404" i="8"/>
  <c r="G405" i="8"/>
  <c r="G406" i="8"/>
  <c r="G407" i="8"/>
  <c r="G408" i="8"/>
  <c r="G409" i="8"/>
  <c r="G410" i="8"/>
  <c r="G411" i="8"/>
  <c r="G412" i="8"/>
  <c r="G413" i="8"/>
  <c r="G414" i="8"/>
  <c r="G415" i="8"/>
  <c r="G416" i="8"/>
  <c r="G417" i="8"/>
  <c r="G418" i="8"/>
  <c r="G419" i="8"/>
  <c r="G420" i="8"/>
  <c r="G421" i="8"/>
  <c r="G422" i="8"/>
  <c r="G423" i="8"/>
  <c r="G424" i="8"/>
  <c r="G425" i="8"/>
  <c r="G426" i="8"/>
  <c r="G427" i="8"/>
  <c r="G428" i="8"/>
  <c r="G429" i="8"/>
  <c r="G430" i="8"/>
  <c r="G431" i="8"/>
  <c r="G432" i="8"/>
  <c r="G433" i="8"/>
  <c r="G434" i="8"/>
  <c r="G435" i="8"/>
  <c r="G436" i="8"/>
  <c r="G437" i="8"/>
  <c r="G438" i="8"/>
  <c r="G439" i="8"/>
  <c r="G440" i="8"/>
  <c r="G441" i="8"/>
  <c r="G442" i="8"/>
  <c r="G443" i="8"/>
  <c r="G444" i="8"/>
  <c r="G445" i="8"/>
  <c r="G446" i="8"/>
  <c r="G447" i="8"/>
  <c r="G448" i="8"/>
  <c r="G449" i="8"/>
  <c r="G450" i="8"/>
  <c r="G451" i="8"/>
  <c r="G452" i="8"/>
  <c r="G453" i="8"/>
  <c r="G454" i="8"/>
  <c r="G455" i="8"/>
  <c r="G456" i="8"/>
  <c r="G457" i="8"/>
  <c r="G458" i="8"/>
  <c r="G459" i="8"/>
  <c r="G460" i="8"/>
  <c r="G461" i="8"/>
  <c r="G462" i="8"/>
  <c r="G463" i="8"/>
  <c r="G464" i="8"/>
  <c r="G465" i="8"/>
  <c r="G466" i="8"/>
  <c r="G467" i="8"/>
  <c r="G468" i="8"/>
  <c r="G469" i="8"/>
  <c r="G470" i="8"/>
  <c r="G471" i="8"/>
  <c r="G472" i="8"/>
  <c r="G473" i="8"/>
  <c r="G474" i="8"/>
  <c r="G475" i="8"/>
  <c r="G476" i="8"/>
  <c r="G477" i="8"/>
  <c r="G478" i="8"/>
  <c r="G479" i="8"/>
  <c r="G480" i="8"/>
  <c r="G481" i="8"/>
  <c r="G482" i="8"/>
  <c r="G483" i="8"/>
  <c r="G484" i="8"/>
  <c r="G485" i="8"/>
  <c r="G486" i="8"/>
  <c r="G487" i="8"/>
  <c r="G488" i="8"/>
  <c r="G489" i="8"/>
  <c r="G490" i="8"/>
  <c r="G491" i="8"/>
  <c r="G492" i="8"/>
  <c r="G493" i="8"/>
  <c r="G494" i="8"/>
  <c r="G495" i="8"/>
  <c r="G496" i="8"/>
  <c r="G497" i="8"/>
  <c r="G498" i="8"/>
  <c r="G499" i="8"/>
  <c r="G500" i="8"/>
  <c r="G501" i="8"/>
  <c r="G502" i="8"/>
  <c r="G503" i="8"/>
  <c r="G504" i="8"/>
  <c r="G505" i="8"/>
  <c r="G506" i="8"/>
  <c r="G507" i="8"/>
  <c r="G508" i="8"/>
  <c r="G509" i="8"/>
  <c r="G510" i="8"/>
  <c r="G511" i="8"/>
  <c r="G512" i="8"/>
  <c r="G513" i="8"/>
  <c r="G514" i="8"/>
  <c r="G515" i="8"/>
  <c r="G516" i="8"/>
  <c r="G517" i="8"/>
  <c r="G518" i="8"/>
  <c r="G519" i="8"/>
  <c r="G520" i="8"/>
  <c r="G521" i="8"/>
  <c r="G522" i="8"/>
  <c r="G523" i="8"/>
  <c r="G524" i="8"/>
  <c r="G525" i="8"/>
  <c r="G526" i="8"/>
  <c r="G527" i="8"/>
  <c r="G528" i="8"/>
  <c r="G529" i="8"/>
  <c r="G530" i="8"/>
  <c r="G531" i="8"/>
  <c r="G532" i="8"/>
  <c r="G533" i="8"/>
  <c r="G534" i="8"/>
  <c r="G535" i="8"/>
  <c r="G536" i="8"/>
  <c r="G537" i="8"/>
  <c r="G538" i="8"/>
  <c r="G539" i="8"/>
  <c r="G540" i="8"/>
  <c r="G541" i="8"/>
  <c r="G542" i="8"/>
  <c r="G543" i="8"/>
  <c r="G544" i="8"/>
  <c r="G545" i="8"/>
  <c r="G546" i="8"/>
  <c r="G547" i="8"/>
  <c r="G548" i="8"/>
  <c r="G549" i="8"/>
  <c r="G550" i="8"/>
  <c r="G551" i="8"/>
  <c r="G552" i="8"/>
  <c r="G553" i="8"/>
  <c r="G554" i="8"/>
  <c r="G555" i="8"/>
  <c r="G556" i="8"/>
  <c r="G557" i="8"/>
  <c r="G558" i="8"/>
  <c r="G559" i="8"/>
  <c r="G560" i="8"/>
  <c r="G561" i="8"/>
  <c r="G562" i="8"/>
  <c r="G563" i="8"/>
  <c r="G564" i="8"/>
  <c r="G565" i="8"/>
  <c r="G566" i="8"/>
  <c r="G567" i="8"/>
  <c r="G568" i="8"/>
  <c r="G569" i="8"/>
  <c r="G570" i="8"/>
  <c r="G571" i="8"/>
  <c r="G572" i="8"/>
  <c r="G573" i="8"/>
  <c r="G574" i="8"/>
  <c r="G575" i="8"/>
  <c r="G576" i="8"/>
  <c r="G577" i="8"/>
  <c r="G578" i="8"/>
  <c r="G579" i="8"/>
  <c r="G580" i="8"/>
  <c r="G581" i="8"/>
  <c r="G582" i="8"/>
  <c r="G583" i="8"/>
  <c r="G584" i="8"/>
  <c r="G585" i="8"/>
  <c r="G586" i="8"/>
  <c r="G587" i="8"/>
  <c r="G588" i="8"/>
  <c r="G589" i="8"/>
  <c r="G590" i="8"/>
  <c r="G591" i="8"/>
  <c r="G592" i="8"/>
  <c r="G593" i="8"/>
  <c r="G594" i="8"/>
  <c r="G595" i="8"/>
  <c r="G596" i="8"/>
  <c r="G597" i="8"/>
  <c r="G598" i="8"/>
  <c r="G599" i="8"/>
  <c r="G600" i="8"/>
  <c r="G601" i="8"/>
  <c r="G602" i="8"/>
  <c r="G603" i="8"/>
  <c r="G604" i="8"/>
  <c r="G605" i="8"/>
  <c r="G606" i="8"/>
  <c r="G607" i="8"/>
  <c r="G608" i="8"/>
  <c r="G609" i="8"/>
  <c r="G610" i="8"/>
  <c r="G611" i="8"/>
  <c r="G612" i="8"/>
  <c r="G613" i="8"/>
  <c r="G614" i="8"/>
  <c r="G615" i="8"/>
  <c r="G616" i="8"/>
  <c r="G617" i="8"/>
  <c r="G618" i="8"/>
  <c r="G619" i="8"/>
  <c r="G620" i="8"/>
  <c r="G621" i="8"/>
  <c r="G622" i="8"/>
  <c r="G623" i="8"/>
  <c r="G624" i="8"/>
  <c r="G625" i="8"/>
  <c r="G626" i="8"/>
  <c r="G627" i="8"/>
  <c r="G628" i="8"/>
  <c r="G629" i="8"/>
  <c r="G630" i="8"/>
  <c r="G631" i="8"/>
  <c r="G632" i="8"/>
  <c r="G633" i="8"/>
  <c r="G634" i="8"/>
  <c r="G635" i="8"/>
  <c r="G636" i="8"/>
  <c r="G637" i="8"/>
  <c r="G638" i="8"/>
  <c r="G639" i="8"/>
  <c r="G640" i="8"/>
  <c r="G641" i="8"/>
  <c r="G642" i="8"/>
  <c r="G643" i="8"/>
  <c r="G644" i="8"/>
  <c r="G645" i="8"/>
  <c r="G646" i="8"/>
  <c r="G647" i="8"/>
  <c r="G648" i="8"/>
  <c r="G649" i="8"/>
  <c r="G650" i="8"/>
  <c r="G651" i="8"/>
  <c r="G652" i="8"/>
  <c r="G653" i="8"/>
  <c r="G654" i="8"/>
  <c r="G655" i="8"/>
  <c r="G656" i="8"/>
  <c r="G657" i="8"/>
  <c r="G658" i="8"/>
  <c r="G659" i="8"/>
  <c r="G660" i="8"/>
  <c r="G661" i="8"/>
  <c r="G662" i="8"/>
  <c r="G663" i="8"/>
  <c r="G664" i="8"/>
  <c r="G665" i="8"/>
  <c r="G666" i="8"/>
  <c r="G667" i="8"/>
  <c r="G668" i="8"/>
  <c r="G669" i="8"/>
  <c r="G670" i="8"/>
  <c r="G671" i="8"/>
  <c r="G672" i="8"/>
  <c r="G673" i="8"/>
  <c r="G674" i="8"/>
  <c r="G675" i="8"/>
  <c r="G676" i="8"/>
  <c r="G677" i="8"/>
  <c r="G678" i="8"/>
  <c r="G679" i="8"/>
  <c r="G680" i="8"/>
  <c r="G681" i="8"/>
  <c r="G682" i="8"/>
  <c r="G683" i="8"/>
  <c r="G684" i="8"/>
  <c r="G685" i="8"/>
  <c r="G686" i="8"/>
  <c r="G687" i="8"/>
  <c r="G688" i="8"/>
  <c r="G689" i="8"/>
  <c r="G690" i="8"/>
  <c r="G691" i="8"/>
  <c r="G692" i="8"/>
  <c r="G693" i="8"/>
  <c r="G694" i="8"/>
  <c r="G695" i="8"/>
  <c r="G696" i="8"/>
  <c r="G697" i="8"/>
  <c r="G698" i="8"/>
  <c r="G699" i="8"/>
  <c r="G700" i="8"/>
  <c r="G701" i="8"/>
  <c r="G702" i="8"/>
  <c r="G703" i="8"/>
  <c r="G704" i="8"/>
  <c r="G705" i="8"/>
  <c r="G706" i="8"/>
  <c r="G707" i="8"/>
  <c r="G708" i="8"/>
  <c r="G709" i="8"/>
  <c r="G710" i="8"/>
  <c r="G711" i="8"/>
  <c r="G712" i="8"/>
  <c r="G713" i="8"/>
  <c r="G714" i="8"/>
  <c r="G715" i="8"/>
  <c r="G716" i="8"/>
  <c r="G717" i="8"/>
  <c r="G718" i="8"/>
  <c r="G719" i="8"/>
  <c r="G720" i="8"/>
  <c r="G721" i="8"/>
  <c r="G722" i="8"/>
  <c r="G723" i="8"/>
  <c r="G724" i="8"/>
  <c r="G725" i="8"/>
  <c r="G726" i="8"/>
  <c r="G727" i="8"/>
  <c r="G728" i="8"/>
  <c r="G729" i="8"/>
  <c r="G730" i="8"/>
  <c r="G731" i="8"/>
  <c r="G732" i="8"/>
  <c r="G733" i="8"/>
  <c r="G734" i="8"/>
  <c r="G735" i="8"/>
  <c r="G736" i="8"/>
  <c r="G737" i="8"/>
  <c r="G738" i="8"/>
  <c r="G739" i="8"/>
  <c r="G740" i="8"/>
  <c r="G741" i="8"/>
  <c r="G742" i="8"/>
  <c r="G743" i="8"/>
  <c r="G744" i="8"/>
  <c r="G745" i="8"/>
  <c r="G746" i="8"/>
  <c r="G747" i="8"/>
  <c r="G748" i="8"/>
  <c r="G749" i="8"/>
  <c r="G750" i="8"/>
  <c r="G751" i="8"/>
  <c r="G752" i="8"/>
  <c r="G753" i="8"/>
  <c r="G754" i="8"/>
  <c r="G755" i="8"/>
  <c r="G756" i="8"/>
  <c r="G757" i="8"/>
  <c r="G758" i="8"/>
  <c r="G759" i="8"/>
  <c r="G760" i="8"/>
  <c r="G761" i="8"/>
  <c r="G762" i="8"/>
  <c r="G763" i="8"/>
  <c r="G764" i="8"/>
  <c r="G765" i="8"/>
  <c r="G766" i="8"/>
  <c r="G767" i="8"/>
  <c r="G768" i="8"/>
  <c r="G769" i="8"/>
  <c r="G770" i="8"/>
  <c r="G771" i="8"/>
  <c r="G772" i="8"/>
  <c r="G773" i="8"/>
  <c r="G774" i="8"/>
  <c r="G775" i="8"/>
  <c r="G776" i="8"/>
  <c r="G777" i="8"/>
  <c r="G778" i="8"/>
  <c r="G779" i="8"/>
  <c r="G780" i="8"/>
  <c r="G781" i="8"/>
  <c r="G782" i="8"/>
  <c r="G783" i="8"/>
  <c r="G784" i="8"/>
  <c r="G785" i="8"/>
  <c r="G786" i="8"/>
  <c r="G787" i="8"/>
  <c r="G788" i="8"/>
  <c r="G789" i="8"/>
  <c r="G790" i="8"/>
  <c r="G791" i="8"/>
  <c r="G792" i="8"/>
  <c r="G793" i="8"/>
  <c r="G794" i="8"/>
  <c r="G795" i="8"/>
  <c r="G796" i="8"/>
  <c r="G797" i="8"/>
  <c r="G798" i="8"/>
  <c r="G799" i="8"/>
  <c r="G800" i="8"/>
  <c r="G801" i="8"/>
  <c r="G802" i="8"/>
  <c r="G803" i="8"/>
  <c r="G804" i="8"/>
  <c r="G805" i="8"/>
  <c r="G806" i="8"/>
  <c r="G807" i="8"/>
  <c r="G808" i="8"/>
  <c r="G809" i="8"/>
  <c r="G810" i="8"/>
  <c r="G811" i="8"/>
  <c r="G812" i="8"/>
  <c r="G813" i="8"/>
  <c r="G814" i="8"/>
  <c r="G815" i="8"/>
  <c r="G816" i="8"/>
  <c r="G817" i="8"/>
  <c r="G818" i="8"/>
  <c r="G819" i="8"/>
  <c r="G820" i="8"/>
  <c r="G821" i="8"/>
  <c r="G822" i="8"/>
  <c r="G823" i="8"/>
  <c r="G824" i="8"/>
  <c r="G825" i="8"/>
  <c r="G826" i="8"/>
  <c r="G827" i="8"/>
  <c r="G828" i="8"/>
  <c r="G829" i="8"/>
  <c r="G830" i="8"/>
  <c r="G831" i="8"/>
  <c r="G832" i="8"/>
  <c r="G833" i="8"/>
  <c r="G834" i="8"/>
  <c r="G835" i="8"/>
  <c r="G836" i="8"/>
  <c r="G837" i="8"/>
  <c r="G838" i="8"/>
  <c r="G839" i="8"/>
  <c r="G840" i="8"/>
  <c r="G841" i="8"/>
  <c r="G842" i="8"/>
  <c r="G843" i="8"/>
  <c r="G844" i="8"/>
  <c r="G845" i="8"/>
  <c r="G846" i="8"/>
  <c r="G847" i="8"/>
  <c r="G848" i="8"/>
  <c r="G849" i="8"/>
  <c r="G850" i="8"/>
  <c r="G851" i="8"/>
  <c r="G852" i="8"/>
  <c r="G853" i="8"/>
  <c r="G854" i="8"/>
  <c r="G855" i="8"/>
  <c r="G856" i="8"/>
  <c r="G857" i="8"/>
  <c r="G858" i="8"/>
  <c r="G859" i="8"/>
  <c r="G860" i="8"/>
  <c r="G861" i="8"/>
  <c r="G862" i="8"/>
  <c r="G863" i="8"/>
  <c r="G864" i="8"/>
  <c r="G865" i="8"/>
  <c r="G866" i="8"/>
  <c r="G867" i="8"/>
  <c r="G868" i="8"/>
  <c r="G869" i="8"/>
  <c r="G870" i="8"/>
  <c r="G871" i="8"/>
  <c r="G872" i="8"/>
  <c r="G873" i="8"/>
  <c r="G874" i="8"/>
  <c r="G875" i="8"/>
  <c r="G876" i="8"/>
  <c r="G877" i="8"/>
  <c r="G878" i="8"/>
  <c r="G879" i="8"/>
  <c r="G880" i="8"/>
  <c r="G881" i="8"/>
  <c r="G882" i="8"/>
  <c r="G883" i="8"/>
  <c r="G884" i="8"/>
  <c r="G885" i="8"/>
  <c r="G886" i="8"/>
  <c r="G887" i="8"/>
  <c r="G888" i="8"/>
  <c r="G889" i="8"/>
  <c r="G890" i="8"/>
  <c r="G891" i="8"/>
  <c r="G892" i="8"/>
  <c r="G893" i="8"/>
  <c r="G894" i="8"/>
  <c r="G895" i="8"/>
  <c r="G896" i="8"/>
  <c r="G897" i="8"/>
  <c r="G898" i="8"/>
  <c r="G899" i="8"/>
  <c r="G900" i="8"/>
  <c r="G901" i="8"/>
  <c r="G902" i="8"/>
  <c r="G903" i="8"/>
  <c r="G904" i="8"/>
  <c r="G905" i="8"/>
  <c r="G906" i="8"/>
  <c r="G907" i="8"/>
  <c r="G908" i="8"/>
  <c r="G909" i="8"/>
  <c r="G910" i="8"/>
  <c r="G911" i="8"/>
  <c r="G912" i="8"/>
  <c r="G913" i="8"/>
  <c r="G914" i="8"/>
  <c r="G915" i="8"/>
  <c r="G916" i="8"/>
  <c r="G918" i="8"/>
  <c r="G919" i="8"/>
  <c r="I919" i="8" s="1"/>
  <c r="G920" i="8"/>
  <c r="G921" i="8"/>
  <c r="G922" i="8"/>
  <c r="G923" i="8"/>
  <c r="G924" i="8"/>
  <c r="G925" i="8"/>
  <c r="G926" i="8"/>
  <c r="G927" i="8"/>
  <c r="I927" i="8" s="1"/>
  <c r="G928" i="8"/>
  <c r="G929" i="8"/>
  <c r="G930" i="8"/>
  <c r="G931" i="8"/>
  <c r="G932" i="8"/>
  <c r="G933" i="8"/>
  <c r="G934" i="8"/>
  <c r="G935" i="8"/>
  <c r="I935" i="8" s="1"/>
  <c r="G936" i="8"/>
  <c r="G937" i="8"/>
  <c r="G938" i="8"/>
  <c r="G939" i="8"/>
  <c r="G940" i="8"/>
  <c r="G941" i="8"/>
  <c r="G942" i="8"/>
  <c r="G943" i="8"/>
  <c r="I943" i="8" s="1"/>
  <c r="G944" i="8"/>
  <c r="G945" i="8"/>
  <c r="G946" i="8"/>
  <c r="G947" i="8"/>
  <c r="G948" i="8"/>
  <c r="G949" i="8"/>
  <c r="G950" i="8"/>
  <c r="G951" i="8"/>
  <c r="I951" i="8" s="1"/>
  <c r="G952" i="8"/>
  <c r="G953" i="8"/>
  <c r="G954" i="8"/>
  <c r="G955" i="8"/>
  <c r="G956" i="8"/>
  <c r="G957" i="8"/>
  <c r="G958" i="8"/>
  <c r="G959" i="8"/>
  <c r="I959" i="8" s="1"/>
  <c r="G960" i="8"/>
  <c r="G961" i="8"/>
  <c r="G962" i="8"/>
  <c r="G963" i="8"/>
  <c r="G964" i="8"/>
  <c r="G965" i="8"/>
  <c r="G966" i="8"/>
  <c r="G967" i="8"/>
  <c r="I967" i="8" s="1"/>
  <c r="G968" i="8"/>
  <c r="G969" i="8"/>
  <c r="G970" i="8"/>
  <c r="G971" i="8"/>
  <c r="G972" i="8"/>
  <c r="G973" i="8"/>
  <c r="G974" i="8"/>
  <c r="G975" i="8"/>
  <c r="I975" i="8" s="1"/>
  <c r="G976" i="8"/>
  <c r="G977" i="8"/>
  <c r="G978" i="8"/>
  <c r="G979" i="8"/>
  <c r="G980" i="8"/>
  <c r="G981" i="8"/>
  <c r="G982" i="8"/>
  <c r="G983" i="8"/>
  <c r="I983" i="8" s="1"/>
  <c r="G984" i="8"/>
  <c r="G985" i="8"/>
  <c r="G986" i="8"/>
  <c r="G987" i="8"/>
  <c r="G988" i="8"/>
  <c r="G989" i="8"/>
  <c r="G990" i="8"/>
  <c r="G991" i="8"/>
  <c r="I991" i="8" s="1"/>
  <c r="G992" i="8"/>
  <c r="G993" i="8"/>
  <c r="G994" i="8"/>
  <c r="G995" i="8"/>
  <c r="G996" i="8"/>
  <c r="G997" i="8"/>
  <c r="G998" i="8"/>
  <c r="G999" i="8"/>
  <c r="I999" i="8" s="1"/>
  <c r="G1000" i="8"/>
  <c r="G1001" i="8"/>
  <c r="G1002" i="8"/>
  <c r="G1003" i="8"/>
  <c r="G1004" i="8"/>
  <c r="G1005" i="8"/>
  <c r="G1006" i="8"/>
  <c r="G1007" i="8"/>
  <c r="I1007" i="8" s="1"/>
  <c r="G1008" i="8"/>
  <c r="G1009" i="8"/>
  <c r="G1010" i="8"/>
  <c r="G1011" i="8"/>
  <c r="G1012" i="8"/>
  <c r="G1013" i="8"/>
  <c r="G1014" i="8"/>
  <c r="G1015" i="8"/>
  <c r="I1015" i="8" s="1"/>
  <c r="G1016" i="8"/>
  <c r="G1017" i="8"/>
  <c r="G1018" i="8"/>
  <c r="G1019" i="8"/>
  <c r="G1020" i="8"/>
  <c r="G1021" i="8"/>
  <c r="G1022" i="8"/>
  <c r="G1023" i="8"/>
  <c r="I1023" i="8" s="1"/>
  <c r="G1024" i="8"/>
  <c r="G1025" i="8"/>
  <c r="G1026" i="8"/>
  <c r="G1027" i="8"/>
  <c r="G1028" i="8"/>
  <c r="G1029" i="8"/>
  <c r="G1030" i="8"/>
  <c r="G1031" i="8"/>
  <c r="I1031" i="8" s="1"/>
  <c r="G1032" i="8"/>
  <c r="G1033" i="8"/>
  <c r="G1034" i="8"/>
  <c r="G1035" i="8"/>
  <c r="G1036" i="8"/>
  <c r="G1037" i="8"/>
  <c r="G1038" i="8"/>
  <c r="G1039" i="8"/>
  <c r="I1039" i="8" s="1"/>
  <c r="G1040" i="8"/>
  <c r="G1041" i="8"/>
  <c r="G1042" i="8"/>
  <c r="G1043" i="8"/>
  <c r="G1044" i="8"/>
  <c r="G1045" i="8"/>
  <c r="G1046" i="8"/>
  <c r="G1047" i="8"/>
  <c r="I1047" i="8" s="1"/>
  <c r="G1048" i="8"/>
  <c r="G1049" i="8"/>
  <c r="G1050" i="8"/>
  <c r="G1051" i="8"/>
  <c r="G1052" i="8"/>
  <c r="G1053" i="8"/>
  <c r="G1054" i="8"/>
  <c r="G1055" i="8"/>
  <c r="I1055" i="8" s="1"/>
  <c r="G1056" i="8"/>
  <c r="G1057" i="8"/>
  <c r="G1058" i="8"/>
  <c r="G1059" i="8"/>
  <c r="G1060" i="8"/>
  <c r="G1061" i="8"/>
  <c r="G1062" i="8"/>
  <c r="G1063" i="8"/>
  <c r="I1063" i="8" s="1"/>
  <c r="G1064" i="8"/>
  <c r="G1065" i="8"/>
  <c r="G1066" i="8"/>
  <c r="G1067" i="8"/>
  <c r="G1068" i="8"/>
  <c r="G1069" i="8"/>
  <c r="G1070" i="8"/>
  <c r="G1071" i="8"/>
  <c r="I1071" i="8" s="1"/>
  <c r="G1072" i="8"/>
  <c r="G1073" i="8"/>
  <c r="G1074" i="8"/>
  <c r="G1075" i="8"/>
  <c r="G1076" i="8"/>
  <c r="G1077" i="8"/>
  <c r="G1078" i="8"/>
  <c r="G1079" i="8"/>
  <c r="I1079" i="8" s="1"/>
  <c r="G1080" i="8"/>
  <c r="G1081" i="8"/>
  <c r="G1082" i="8"/>
  <c r="G1083" i="8"/>
  <c r="G1084" i="8"/>
  <c r="G1085" i="8"/>
  <c r="G1086" i="8"/>
  <c r="G1087" i="8"/>
  <c r="I1087" i="8" s="1"/>
  <c r="G1088" i="8"/>
  <c r="G1089" i="8"/>
  <c r="G1090" i="8"/>
  <c r="G1091" i="8"/>
  <c r="G1092" i="8"/>
  <c r="G1093" i="8"/>
  <c r="G1094" i="8"/>
  <c r="G1095" i="8"/>
  <c r="I1095" i="8" s="1"/>
  <c r="G1096" i="8"/>
  <c r="G1097" i="8"/>
  <c r="G1098" i="8"/>
  <c r="G1099" i="8"/>
  <c r="G1100" i="8"/>
  <c r="G1101" i="8"/>
  <c r="G1102" i="8"/>
  <c r="G1103" i="8"/>
  <c r="I1103" i="8" s="1"/>
  <c r="G1104" i="8"/>
  <c r="G1105" i="8"/>
  <c r="G1106" i="8"/>
  <c r="G1107" i="8"/>
  <c r="G1108" i="8"/>
  <c r="G1109" i="8"/>
  <c r="G1110" i="8"/>
  <c r="G1111" i="8"/>
  <c r="I1111" i="8" s="1"/>
  <c r="G1112" i="8"/>
  <c r="G1113" i="8"/>
  <c r="G1114" i="8"/>
  <c r="G1115" i="8"/>
  <c r="G1116" i="8"/>
  <c r="G1117" i="8"/>
  <c r="G1118" i="8"/>
  <c r="G1119" i="8"/>
  <c r="I1119" i="8" s="1"/>
  <c r="G1120" i="8"/>
  <c r="G1121" i="8"/>
  <c r="G1122" i="8"/>
  <c r="G1123" i="8"/>
  <c r="G1124" i="8"/>
  <c r="G1125" i="8"/>
  <c r="G1126" i="8"/>
  <c r="G1127" i="8"/>
  <c r="I1127" i="8" s="1"/>
  <c r="G1128" i="8"/>
  <c r="G1129" i="8"/>
  <c r="G1130" i="8"/>
  <c r="G1131" i="8"/>
  <c r="G1132" i="8"/>
  <c r="G1133" i="8"/>
  <c r="G1134" i="8"/>
  <c r="G1135" i="8"/>
  <c r="I1135" i="8" s="1"/>
  <c r="G1136" i="8"/>
  <c r="G1137" i="8"/>
  <c r="G1138" i="8"/>
  <c r="G1139" i="8"/>
  <c r="G1140" i="8"/>
  <c r="G1141" i="8"/>
  <c r="G1142" i="8"/>
  <c r="G1143" i="8"/>
  <c r="I1143" i="8" s="1"/>
  <c r="G1144" i="8"/>
  <c r="G1145" i="8"/>
  <c r="G1146" i="8"/>
  <c r="G1147" i="8"/>
  <c r="G1148" i="8"/>
  <c r="G1149" i="8"/>
  <c r="G1150" i="8"/>
  <c r="G1151" i="8"/>
  <c r="I1151" i="8" s="1"/>
  <c r="G1152" i="8"/>
  <c r="G1153" i="8"/>
  <c r="G1154" i="8"/>
  <c r="G1155" i="8"/>
  <c r="G1156" i="8"/>
  <c r="G1157" i="8"/>
  <c r="G1158" i="8"/>
  <c r="G1159" i="8"/>
  <c r="I1159" i="8" s="1"/>
  <c r="G1160" i="8"/>
  <c r="G1161" i="8"/>
  <c r="G1162" i="8"/>
  <c r="G1163" i="8"/>
  <c r="G1164" i="8"/>
  <c r="G1165" i="8"/>
  <c r="G1166" i="8"/>
  <c r="G1167" i="8"/>
  <c r="I1167" i="8" s="1"/>
  <c r="G1168" i="8"/>
  <c r="G1169" i="8"/>
  <c r="G1170" i="8"/>
  <c r="G1171" i="8"/>
  <c r="G1172" i="8"/>
  <c r="G1173" i="8"/>
  <c r="G1174" i="8"/>
  <c r="G1175" i="8"/>
  <c r="I1175" i="8" s="1"/>
  <c r="G1176" i="8"/>
  <c r="G1177" i="8"/>
  <c r="G1178" i="8"/>
  <c r="G1179" i="8"/>
  <c r="G1180" i="8"/>
  <c r="G1181" i="8"/>
  <c r="G1182" i="8"/>
  <c r="G1183" i="8"/>
  <c r="I1183" i="8" s="1"/>
  <c r="G1184" i="8"/>
  <c r="G1185" i="8"/>
  <c r="G1186" i="8"/>
  <c r="G1187" i="8"/>
  <c r="G1188" i="8"/>
  <c r="G1189" i="8"/>
  <c r="G1190" i="8"/>
  <c r="G1191" i="8"/>
  <c r="I1191" i="8" s="1"/>
  <c r="G1192" i="8"/>
  <c r="G1193" i="8"/>
  <c r="G1194" i="8"/>
  <c r="G1195" i="8"/>
  <c r="G1196" i="8"/>
  <c r="G1197" i="8"/>
  <c r="G1198" i="8"/>
  <c r="G1199" i="8"/>
  <c r="I1199" i="8" s="1"/>
  <c r="G1200" i="8"/>
  <c r="G1201" i="8"/>
  <c r="G1202" i="8"/>
  <c r="G1203" i="8"/>
  <c r="G1204" i="8"/>
  <c r="G1205" i="8"/>
  <c r="G1206" i="8"/>
  <c r="G1207" i="8"/>
  <c r="I1207" i="8" s="1"/>
  <c r="G1208" i="8"/>
  <c r="G1209" i="8"/>
  <c r="G1210" i="8"/>
  <c r="G1211" i="8"/>
  <c r="G1212" i="8"/>
  <c r="G1213" i="8"/>
  <c r="G1214" i="8"/>
  <c r="G1215" i="8"/>
  <c r="I1215" i="8" s="1"/>
  <c r="G1216" i="8"/>
  <c r="G1217" i="8"/>
  <c r="G1218" i="8"/>
  <c r="G1219" i="8"/>
  <c r="G1220" i="8"/>
  <c r="G1221" i="8"/>
  <c r="G1222" i="8"/>
  <c r="G1223" i="8"/>
  <c r="I1223" i="8" s="1"/>
  <c r="G1224" i="8"/>
  <c r="G1225" i="8"/>
  <c r="G1226" i="8"/>
  <c r="G1227" i="8"/>
  <c r="G1228" i="8"/>
  <c r="G1229" i="8"/>
  <c r="G1230" i="8"/>
  <c r="G1231" i="8"/>
  <c r="I1231" i="8" s="1"/>
  <c r="G1232" i="8"/>
  <c r="G1233" i="8"/>
  <c r="G1234" i="8"/>
  <c r="G1235" i="8"/>
  <c r="G1236" i="8"/>
  <c r="G1237" i="8"/>
  <c r="G1238" i="8"/>
  <c r="G1239" i="8"/>
  <c r="I1239" i="8" s="1"/>
  <c r="G1240" i="8"/>
  <c r="G1241" i="8"/>
  <c r="G1242" i="8"/>
  <c r="G1243" i="8"/>
  <c r="G1244" i="8"/>
  <c r="G1245" i="8"/>
  <c r="G1246" i="8"/>
  <c r="G1247" i="8"/>
  <c r="I1247" i="8" s="1"/>
  <c r="G1248" i="8"/>
  <c r="G1249" i="8"/>
  <c r="G1250" i="8"/>
  <c r="G1251" i="8"/>
  <c r="G1252" i="8"/>
  <c r="G1253" i="8"/>
  <c r="G1254" i="8"/>
  <c r="G1255" i="8"/>
  <c r="I1255" i="8" s="1"/>
  <c r="G1256" i="8"/>
  <c r="G1257" i="8"/>
  <c r="G1258" i="8"/>
  <c r="G1259" i="8"/>
  <c r="G1260" i="8"/>
  <c r="G1261" i="8"/>
  <c r="G1262" i="8"/>
  <c r="G1263" i="8"/>
  <c r="I1263" i="8" s="1"/>
  <c r="G1264" i="8"/>
  <c r="G1265" i="8"/>
  <c r="G1266" i="8"/>
  <c r="G1267" i="8"/>
  <c r="G1268" i="8"/>
  <c r="G1269" i="8"/>
  <c r="G1270" i="8"/>
  <c r="G1271" i="8"/>
  <c r="I1271" i="8" s="1"/>
  <c r="G1272" i="8"/>
  <c r="G1273" i="8"/>
  <c r="G1274" i="8"/>
  <c r="G1275" i="8"/>
  <c r="G1276" i="8"/>
  <c r="G1277" i="8"/>
  <c r="G1278" i="8"/>
  <c r="G1279" i="8"/>
  <c r="I1279" i="8" s="1"/>
  <c r="G1280" i="8"/>
  <c r="G1281" i="8"/>
  <c r="G1282" i="8"/>
  <c r="G1283" i="8"/>
  <c r="G1284" i="8"/>
  <c r="G1285" i="8"/>
  <c r="G1286" i="8"/>
  <c r="G1287" i="8"/>
  <c r="I1287" i="8" s="1"/>
  <c r="G1288" i="8"/>
  <c r="G1289" i="8"/>
  <c r="G1290" i="8"/>
  <c r="G1291" i="8"/>
  <c r="G1292" i="8"/>
  <c r="G1293" i="8"/>
  <c r="G1294" i="8"/>
  <c r="G1295" i="8"/>
  <c r="I1295" i="8" s="1"/>
  <c r="G1296" i="8"/>
  <c r="G1297" i="8"/>
  <c r="G1298" i="8"/>
  <c r="G1299" i="8"/>
  <c r="G1300" i="8"/>
  <c r="G1301" i="8"/>
  <c r="G1302" i="8"/>
  <c r="G1303" i="8"/>
  <c r="I1303" i="8" s="1"/>
  <c r="G1304" i="8"/>
  <c r="G1305" i="8"/>
  <c r="G1306" i="8"/>
  <c r="G1307" i="8"/>
  <c r="G1308" i="8"/>
  <c r="G1309" i="8"/>
  <c r="G1310" i="8"/>
  <c r="G1311" i="8"/>
  <c r="I1311" i="8" s="1"/>
  <c r="G1312" i="8"/>
  <c r="G1313" i="8"/>
  <c r="G1314" i="8"/>
  <c r="G1315" i="8"/>
  <c r="G1316" i="8"/>
  <c r="G1317" i="8"/>
  <c r="G1318" i="8"/>
  <c r="G1319" i="8"/>
  <c r="I1319" i="8" s="1"/>
  <c r="G1320" i="8"/>
  <c r="G1321" i="8"/>
  <c r="G1322" i="8"/>
  <c r="G1323" i="8"/>
  <c r="G1324" i="8"/>
  <c r="G1325" i="8"/>
  <c r="G1326" i="8"/>
  <c r="G1327" i="8"/>
  <c r="I1327" i="8" s="1"/>
  <c r="G1328" i="8"/>
  <c r="G1329" i="8"/>
  <c r="G1330" i="8"/>
  <c r="G1331" i="8"/>
  <c r="G1332" i="8"/>
  <c r="G1333" i="8"/>
  <c r="G1334" i="8"/>
  <c r="G1335" i="8"/>
  <c r="I1335" i="8" s="1"/>
  <c r="G1336" i="8"/>
  <c r="G1337" i="8"/>
  <c r="G1338" i="8"/>
  <c r="G1339" i="8"/>
  <c r="G1340" i="8"/>
  <c r="G1341" i="8"/>
  <c r="G1342" i="8"/>
  <c r="G1343" i="8"/>
  <c r="I1343" i="8" s="1"/>
  <c r="G1344" i="8"/>
  <c r="G1345" i="8"/>
  <c r="G1346" i="8"/>
  <c r="G1347" i="8"/>
  <c r="G1348" i="8"/>
  <c r="G1349" i="8"/>
  <c r="G1350" i="8"/>
  <c r="G1351" i="8"/>
  <c r="I1351" i="8" s="1"/>
  <c r="G1352" i="8"/>
  <c r="G1353" i="8"/>
  <c r="G1354" i="8"/>
  <c r="G1355" i="8"/>
  <c r="G1356" i="8"/>
  <c r="G1357" i="8"/>
  <c r="G1358" i="8"/>
  <c r="G1359" i="8"/>
  <c r="I1359" i="8" s="1"/>
  <c r="G1360" i="8"/>
  <c r="G1361" i="8"/>
  <c r="G1362" i="8"/>
  <c r="G1363" i="8"/>
  <c r="G1364" i="8"/>
  <c r="G1365" i="8"/>
  <c r="G1366" i="8"/>
  <c r="G1367" i="8"/>
  <c r="I1367" i="8" s="1"/>
  <c r="G1368" i="8"/>
  <c r="G1369" i="8"/>
  <c r="G1370" i="8"/>
  <c r="G1371" i="8"/>
  <c r="G1372" i="8"/>
  <c r="G1373" i="8"/>
  <c r="G1374" i="8"/>
  <c r="G1375" i="8"/>
  <c r="I1375" i="8" s="1"/>
  <c r="G1376" i="8"/>
  <c r="G1377" i="8"/>
  <c r="G1378" i="8"/>
  <c r="G1379" i="8"/>
  <c r="G1380" i="8"/>
  <c r="G1381" i="8"/>
  <c r="G1382" i="8"/>
  <c r="G1383" i="8"/>
  <c r="I1383" i="8" s="1"/>
  <c r="G1384" i="8"/>
  <c r="G1385" i="8"/>
  <c r="G1386" i="8"/>
  <c r="G1387" i="8"/>
  <c r="G1388" i="8"/>
  <c r="G1389" i="8"/>
  <c r="G1390" i="8"/>
  <c r="G1391" i="8"/>
  <c r="I1391" i="8" s="1"/>
  <c r="G1392" i="8"/>
  <c r="G1393" i="8"/>
  <c r="G1394" i="8"/>
  <c r="G1395" i="8"/>
  <c r="G1396" i="8"/>
  <c r="G1397" i="8"/>
  <c r="G1398" i="8"/>
  <c r="G1399" i="8"/>
  <c r="I1399" i="8" s="1"/>
  <c r="G1400" i="8"/>
  <c r="G1401" i="8"/>
  <c r="G1402" i="8"/>
  <c r="G1403" i="8"/>
  <c r="G1404" i="8"/>
  <c r="G1405" i="8"/>
  <c r="G1406" i="8"/>
  <c r="G1407" i="8"/>
  <c r="I1407" i="8" s="1"/>
  <c r="G1408" i="8"/>
  <c r="G1409" i="8"/>
  <c r="G1410" i="8"/>
  <c r="G1411" i="8"/>
  <c r="G1412" i="8"/>
  <c r="G1413" i="8"/>
  <c r="G1414" i="8"/>
  <c r="G1415" i="8"/>
  <c r="I1415" i="8" s="1"/>
  <c r="G1416" i="8"/>
  <c r="G1417" i="8"/>
  <c r="G1418" i="8"/>
  <c r="G1419" i="8"/>
  <c r="G1420" i="8"/>
  <c r="G1421" i="8"/>
  <c r="G1422" i="8"/>
  <c r="G1423" i="8"/>
  <c r="I1423" i="8" s="1"/>
  <c r="G1424" i="8"/>
  <c r="G1425" i="8"/>
  <c r="G1426" i="8"/>
  <c r="G1427" i="8"/>
  <c r="G1428" i="8"/>
  <c r="G1429" i="8"/>
  <c r="G1430" i="8"/>
  <c r="G1431" i="8"/>
  <c r="I1431" i="8" s="1"/>
  <c r="G1432" i="8"/>
  <c r="G1433" i="8"/>
  <c r="G1434" i="8"/>
  <c r="G1435" i="8"/>
  <c r="G1436" i="8"/>
  <c r="G1437" i="8"/>
  <c r="G1438" i="8"/>
  <c r="G1439" i="8"/>
  <c r="I1439" i="8" s="1"/>
  <c r="G1440" i="8"/>
  <c r="G1441" i="8"/>
  <c r="G1442" i="8"/>
  <c r="G1443" i="8"/>
  <c r="G1444" i="8"/>
  <c r="G1445" i="8"/>
  <c r="G1446" i="8"/>
  <c r="G1447" i="8"/>
  <c r="I1447" i="8" s="1"/>
  <c r="G1448" i="8"/>
  <c r="G1449" i="8"/>
  <c r="G1450" i="8"/>
  <c r="G1451" i="8"/>
  <c r="G1452" i="8"/>
  <c r="G1453" i="8"/>
  <c r="G1454" i="8"/>
  <c r="G1455" i="8"/>
  <c r="I1455" i="8" s="1"/>
  <c r="G1456" i="8"/>
  <c r="G1457" i="8"/>
  <c r="G1458" i="8"/>
  <c r="G1459" i="8"/>
  <c r="G1460" i="8"/>
  <c r="G1461" i="8"/>
  <c r="G1462" i="8"/>
  <c r="G1463" i="8"/>
  <c r="I1463" i="8" s="1"/>
  <c r="G1464" i="8"/>
  <c r="G1465" i="8"/>
  <c r="G1466" i="8"/>
  <c r="G1467" i="8"/>
  <c r="G1468" i="8"/>
  <c r="G1469" i="8"/>
  <c r="G1470" i="8"/>
  <c r="G1471" i="8"/>
  <c r="I1471" i="8" s="1"/>
  <c r="G1472" i="8"/>
  <c r="G1473" i="8"/>
  <c r="G1474" i="8"/>
  <c r="G1475" i="8"/>
  <c r="G1476" i="8"/>
  <c r="G1477" i="8"/>
  <c r="G1478" i="8"/>
  <c r="G1479" i="8"/>
  <c r="I1479" i="8" s="1"/>
  <c r="G1480" i="8"/>
  <c r="G1481" i="8"/>
  <c r="G1482" i="8"/>
  <c r="G1483" i="8"/>
  <c r="G1484" i="8"/>
  <c r="G1485" i="8"/>
  <c r="G1486" i="8"/>
  <c r="G1487" i="8"/>
  <c r="I1487" i="8" s="1"/>
  <c r="G1488" i="8"/>
  <c r="G1489" i="8"/>
  <c r="G1490" i="8"/>
  <c r="G1491" i="8"/>
  <c r="G1492" i="8"/>
  <c r="G1493" i="8"/>
  <c r="G1494" i="8"/>
  <c r="G1495" i="8"/>
  <c r="I1495" i="8" s="1"/>
  <c r="G1496" i="8"/>
  <c r="G1497" i="8"/>
  <c r="G1498" i="8"/>
  <c r="G1499" i="8"/>
  <c r="G1500" i="8"/>
  <c r="G1501" i="8"/>
  <c r="G1502" i="8"/>
  <c r="G1503" i="8"/>
  <c r="I1503" i="8" s="1"/>
  <c r="G1504" i="8"/>
  <c r="G1505" i="8"/>
  <c r="G1506" i="8"/>
  <c r="G1507" i="8"/>
  <c r="G1508" i="8"/>
  <c r="G1509" i="8"/>
  <c r="G518" i="9"/>
  <c r="I518" i="9"/>
  <c r="G386" i="9"/>
  <c r="I386" i="9" s="1"/>
  <c r="G631" i="9"/>
  <c r="I631" i="9" s="1"/>
  <c r="G2011" i="8"/>
  <c r="I2011" i="8" s="1"/>
  <c r="G2010" i="8"/>
  <c r="I2010" i="8"/>
  <c r="G2009" i="8"/>
  <c r="I2009" i="8" s="1"/>
  <c r="G2008" i="8"/>
  <c r="I2008" i="8" s="1"/>
  <c r="G2007" i="8"/>
  <c r="I2007" i="8" s="1"/>
  <c r="G2006" i="8"/>
  <c r="I2006" i="8"/>
  <c r="G2005" i="8"/>
  <c r="I2005" i="8" s="1"/>
  <c r="G2004" i="8"/>
  <c r="I2004" i="8" s="1"/>
  <c r="G2003" i="8"/>
  <c r="I2003" i="8" s="1"/>
  <c r="G2002" i="8"/>
  <c r="I2002" i="8"/>
  <c r="G2001" i="8"/>
  <c r="I2001" i="8" s="1"/>
  <c r="G2000" i="8"/>
  <c r="I2000" i="8" s="1"/>
  <c r="G1999" i="8"/>
  <c r="I1999" i="8" s="1"/>
  <c r="G1998" i="8"/>
  <c r="I1998" i="8"/>
  <c r="G1997" i="8"/>
  <c r="I1997" i="8" s="1"/>
  <c r="G1996" i="8"/>
  <c r="I1996" i="8" s="1"/>
  <c r="G1995" i="8"/>
  <c r="I1995" i="8" s="1"/>
  <c r="G1994" i="8"/>
  <c r="I1994" i="8"/>
  <c r="G1993" i="8"/>
  <c r="I1993" i="8" s="1"/>
  <c r="G1992" i="8"/>
  <c r="I1992" i="8" s="1"/>
  <c r="G1991" i="8"/>
  <c r="I1991" i="8" s="1"/>
  <c r="G1990" i="8"/>
  <c r="I1990" i="8"/>
  <c r="G1989" i="8"/>
  <c r="I1989" i="8" s="1"/>
  <c r="G1988" i="8"/>
  <c r="I1988" i="8" s="1"/>
  <c r="G1987" i="8"/>
  <c r="I1987" i="8" s="1"/>
  <c r="G1986" i="8"/>
  <c r="I1986" i="8"/>
  <c r="G1985" i="8"/>
  <c r="I1985" i="8" s="1"/>
  <c r="G1984" i="8"/>
  <c r="I1984" i="8" s="1"/>
  <c r="G1983" i="8"/>
  <c r="I1983" i="8" s="1"/>
  <c r="G1982" i="8"/>
  <c r="I1982" i="8"/>
  <c r="G1981" i="8"/>
  <c r="I1981" i="8" s="1"/>
  <c r="G1980" i="8"/>
  <c r="I1980" i="8" s="1"/>
  <c r="G1979" i="8"/>
  <c r="I1979" i="8" s="1"/>
  <c r="G1978" i="8"/>
  <c r="I1978" i="8"/>
  <c r="G1977" i="8"/>
  <c r="I1977" i="8" s="1"/>
  <c r="G1976" i="8"/>
  <c r="I1976" i="8" s="1"/>
  <c r="G1975" i="8"/>
  <c r="I1975" i="8" s="1"/>
  <c r="G1974" i="8"/>
  <c r="I1974" i="8"/>
  <c r="G1973" i="8"/>
  <c r="I1973" i="8" s="1"/>
  <c r="G1972" i="8"/>
  <c r="I1972" i="8" s="1"/>
  <c r="G1971" i="8"/>
  <c r="I1971" i="8" s="1"/>
  <c r="G1970" i="8"/>
  <c r="I1970" i="8"/>
  <c r="G1969" i="8"/>
  <c r="I1969" i="8" s="1"/>
  <c r="G1968" i="8"/>
  <c r="I1968" i="8" s="1"/>
  <c r="G1967" i="8"/>
  <c r="I1967" i="8" s="1"/>
  <c r="G1966" i="8"/>
  <c r="I1966" i="8"/>
  <c r="G1965" i="8"/>
  <c r="I1965" i="8" s="1"/>
  <c r="G1964" i="8"/>
  <c r="I1964" i="8" s="1"/>
  <c r="G1963" i="8"/>
  <c r="I1963" i="8" s="1"/>
  <c r="G1962" i="8"/>
  <c r="I1962" i="8"/>
  <c r="G1961" i="8"/>
  <c r="I1961" i="8" s="1"/>
  <c r="G1960" i="8"/>
  <c r="I1960" i="8" s="1"/>
  <c r="G1959" i="8"/>
  <c r="I1959" i="8" s="1"/>
  <c r="G1958" i="8"/>
  <c r="I1958" i="8"/>
  <c r="G1957" i="8"/>
  <c r="I1957" i="8" s="1"/>
  <c r="G1956" i="8"/>
  <c r="I1956" i="8" s="1"/>
  <c r="G1955" i="8"/>
  <c r="I1955" i="8" s="1"/>
  <c r="G1954" i="8"/>
  <c r="I1954" i="8"/>
  <c r="G1953" i="8"/>
  <c r="I1953" i="8" s="1"/>
  <c r="G1952" i="8"/>
  <c r="I1952" i="8" s="1"/>
  <c r="G1951" i="8"/>
  <c r="I1951" i="8" s="1"/>
  <c r="G1950" i="8"/>
  <c r="I1950" i="8"/>
  <c r="G1949" i="8"/>
  <c r="I1949" i="8" s="1"/>
  <c r="G1948" i="8"/>
  <c r="I1948" i="8" s="1"/>
  <c r="G1947" i="8"/>
  <c r="I1947" i="8" s="1"/>
  <c r="G1946" i="8"/>
  <c r="I1946" i="8"/>
  <c r="G1945" i="8"/>
  <c r="I1945" i="8" s="1"/>
  <c r="G1944" i="8"/>
  <c r="I1944" i="8" s="1"/>
  <c r="G1943" i="8"/>
  <c r="I1943" i="8" s="1"/>
  <c r="G1942" i="8"/>
  <c r="I1942" i="8"/>
  <c r="G1941" i="8"/>
  <c r="I1941" i="8" s="1"/>
  <c r="G1940" i="8"/>
  <c r="I1940" i="8" s="1"/>
  <c r="G1939" i="8"/>
  <c r="I1939" i="8" s="1"/>
  <c r="G1938" i="8"/>
  <c r="I1938" i="8"/>
  <c r="G1937" i="8"/>
  <c r="I1937" i="8" s="1"/>
  <c r="G1936" i="8"/>
  <c r="I1936" i="8" s="1"/>
  <c r="G1935" i="8"/>
  <c r="I1935" i="8" s="1"/>
  <c r="G1934" i="8"/>
  <c r="I1934" i="8"/>
  <c r="G1933" i="8"/>
  <c r="I1933" i="8" s="1"/>
  <c r="G1932" i="8"/>
  <c r="I1932" i="8" s="1"/>
  <c r="G1931" i="8"/>
  <c r="I1931" i="8" s="1"/>
  <c r="G1930" i="8"/>
  <c r="I1930" i="8"/>
  <c r="G1929" i="8"/>
  <c r="I1929" i="8" s="1"/>
  <c r="G1928" i="8"/>
  <c r="I1928" i="8" s="1"/>
  <c r="G1927" i="8"/>
  <c r="I1927" i="8"/>
  <c r="G1926" i="8"/>
  <c r="I1926" i="8"/>
  <c r="G1925" i="8"/>
  <c r="I1925" i="8" s="1"/>
  <c r="G1924" i="8"/>
  <c r="I1924" i="8" s="1"/>
  <c r="G1923" i="8"/>
  <c r="I1923" i="8"/>
  <c r="G1922" i="8"/>
  <c r="I1922" i="8"/>
  <c r="G1921" i="8"/>
  <c r="I1921" i="8" s="1"/>
  <c r="G1920" i="8"/>
  <c r="I1920" i="8" s="1"/>
  <c r="G1919" i="8"/>
  <c r="I1919" i="8"/>
  <c r="G1918" i="8"/>
  <c r="I1918" i="8"/>
  <c r="G1917" i="8"/>
  <c r="I1917" i="8" s="1"/>
  <c r="G1916" i="8"/>
  <c r="I1916" i="8" s="1"/>
  <c r="G1915" i="8"/>
  <c r="I1915" i="8"/>
  <c r="G1914" i="8"/>
  <c r="I1914" i="8"/>
  <c r="G1913" i="8"/>
  <c r="I1913" i="8" s="1"/>
  <c r="G1912" i="8"/>
  <c r="I1912" i="8" s="1"/>
  <c r="G1742" i="8"/>
  <c r="I1742" i="8"/>
  <c r="G1741" i="8"/>
  <c r="I1741" i="8"/>
  <c r="G1740" i="8"/>
  <c r="I1740" i="8" s="1"/>
  <c r="G1739" i="8"/>
  <c r="I1739" i="8" s="1"/>
  <c r="G1738" i="8"/>
  <c r="I1738" i="8"/>
  <c r="G1737" i="8"/>
  <c r="I1737" i="8"/>
  <c r="G1736" i="8"/>
  <c r="I1736" i="8" s="1"/>
  <c r="G1735" i="8"/>
  <c r="I1735" i="8" s="1"/>
  <c r="G1734" i="8"/>
  <c r="I1734" i="8"/>
  <c r="G1733" i="8"/>
  <c r="I1733" i="8"/>
  <c r="G1732" i="8"/>
  <c r="I1732" i="8" s="1"/>
  <c r="G1731" i="8"/>
  <c r="I1731" i="8" s="1"/>
  <c r="G1729" i="8"/>
  <c r="I1729" i="8"/>
  <c r="G1728" i="8"/>
  <c r="I1728" i="8"/>
  <c r="G1727" i="8"/>
  <c r="I1727" i="8" s="1"/>
  <c r="G1726" i="8"/>
  <c r="I1726" i="8" s="1"/>
  <c r="G1725" i="8"/>
  <c r="I1725" i="8"/>
  <c r="G1724" i="8"/>
  <c r="I1724" i="8"/>
  <c r="G1723" i="8"/>
  <c r="I1723" i="8" s="1"/>
  <c r="G1722" i="8"/>
  <c r="I1722" i="8" s="1"/>
  <c r="G1721" i="8"/>
  <c r="I1721" i="8"/>
  <c r="G1720" i="8"/>
  <c r="I1720" i="8"/>
  <c r="G1719" i="8"/>
  <c r="I1719" i="8" s="1"/>
  <c r="G1718" i="8"/>
  <c r="I1718" i="8" s="1"/>
  <c r="G1717" i="8"/>
  <c r="I1717" i="8"/>
  <c r="G1716" i="8"/>
  <c r="I1716" i="8"/>
  <c r="G1715" i="8"/>
  <c r="I1715" i="8" s="1"/>
  <c r="G1714" i="8"/>
  <c r="I1714" i="8" s="1"/>
  <c r="G1713" i="8"/>
  <c r="I1713" i="8"/>
  <c r="G1712" i="8"/>
  <c r="I1712" i="8"/>
  <c r="G1711" i="8"/>
  <c r="I1711" i="8" s="1"/>
  <c r="G1710" i="8"/>
  <c r="I1710" i="8" s="1"/>
  <c r="G1709" i="8"/>
  <c r="I1709" i="8"/>
  <c r="G1708" i="8"/>
  <c r="I1708" i="8"/>
  <c r="G1707" i="8"/>
  <c r="I1707" i="8" s="1"/>
  <c r="G1706" i="8"/>
  <c r="I1706" i="8" s="1"/>
  <c r="G1705" i="8"/>
  <c r="I1705" i="8"/>
  <c r="G1704" i="8"/>
  <c r="I1704" i="8"/>
  <c r="G1703" i="8"/>
  <c r="I1703" i="8" s="1"/>
  <c r="G1702" i="8"/>
  <c r="I1702" i="8" s="1"/>
  <c r="G1701" i="8"/>
  <c r="I1701" i="8"/>
  <c r="G1700" i="8"/>
  <c r="I1700" i="8"/>
  <c r="G1699" i="8"/>
  <c r="I1699" i="8" s="1"/>
  <c r="G1698" i="8"/>
  <c r="I1698" i="8" s="1"/>
  <c r="G1697" i="8"/>
  <c r="I1697" i="8"/>
  <c r="G1696" i="8"/>
  <c r="I1696" i="8"/>
  <c r="G1695" i="8"/>
  <c r="I1695" i="8" s="1"/>
  <c r="G1694" i="8"/>
  <c r="I1694" i="8" s="1"/>
  <c r="G1693" i="8"/>
  <c r="I1693" i="8"/>
  <c r="G1692" i="8"/>
  <c r="I1692" i="8"/>
  <c r="G1691" i="8"/>
  <c r="I1691" i="8" s="1"/>
  <c r="G1690" i="8"/>
  <c r="I1690" i="8" s="1"/>
  <c r="G1689" i="8"/>
  <c r="I1689" i="8"/>
  <c r="G1688" i="8"/>
  <c r="I1688" i="8"/>
  <c r="G1687" i="8"/>
  <c r="I1687" i="8" s="1"/>
  <c r="G1686" i="8"/>
  <c r="I1686" i="8" s="1"/>
  <c r="G1685" i="8"/>
  <c r="I1685" i="8"/>
  <c r="G1684" i="8"/>
  <c r="I1684" i="8"/>
  <c r="G1683" i="8"/>
  <c r="I1683" i="8" s="1"/>
  <c r="G1682" i="8"/>
  <c r="I1682" i="8" s="1"/>
  <c r="G1681" i="8"/>
  <c r="I1681" i="8"/>
  <c r="G1680" i="8"/>
  <c r="I1680" i="8"/>
  <c r="G1679" i="8"/>
  <c r="I1679" i="8" s="1"/>
  <c r="G1678" i="8"/>
  <c r="I1678" i="8" s="1"/>
  <c r="G1677" i="8"/>
  <c r="I1677" i="8"/>
  <c r="G1676" i="8"/>
  <c r="I1676" i="8"/>
  <c r="G1675" i="8"/>
  <c r="I1675" i="8" s="1"/>
  <c r="G1674" i="8"/>
  <c r="I1674" i="8" s="1"/>
  <c r="G1673" i="8"/>
  <c r="I1673" i="8"/>
  <c r="G1672" i="8"/>
  <c r="I1672" i="8"/>
  <c r="G1671" i="8"/>
  <c r="I1671" i="8" s="1"/>
  <c r="G1670" i="8"/>
  <c r="I1670" i="8" s="1"/>
  <c r="G1669" i="8"/>
  <c r="I1669" i="8"/>
  <c r="G1668" i="8"/>
  <c r="I1668" i="8"/>
  <c r="G1667" i="8"/>
  <c r="I1667" i="8" s="1"/>
  <c r="G1666" i="8"/>
  <c r="I1666" i="8" s="1"/>
  <c r="G1665" i="8"/>
  <c r="I1665" i="8"/>
  <c r="G1664" i="8"/>
  <c r="I1664" i="8"/>
  <c r="G1663" i="8"/>
  <c r="I1663" i="8" s="1"/>
  <c r="G1662" i="8"/>
  <c r="I1662" i="8" s="1"/>
  <c r="G1661" i="8"/>
  <c r="I1661" i="8"/>
  <c r="G1660" i="8"/>
  <c r="I1660" i="8"/>
  <c r="G1659" i="8"/>
  <c r="I1659" i="8" s="1"/>
  <c r="G1658" i="8"/>
  <c r="I1658" i="8" s="1"/>
  <c r="G1657" i="8"/>
  <c r="I1657" i="8"/>
  <c r="G1656" i="8"/>
  <c r="I1656" i="8"/>
  <c r="G1655" i="8"/>
  <c r="I1655" i="8" s="1"/>
  <c r="G1654" i="8"/>
  <c r="I1654" i="8" s="1"/>
  <c r="G1653" i="8"/>
  <c r="I1653" i="8"/>
  <c r="G1652" i="8"/>
  <c r="I1652" i="8"/>
  <c r="G1651" i="8"/>
  <c r="I1651" i="8" s="1"/>
  <c r="G1650" i="8"/>
  <c r="I1650" i="8" s="1"/>
  <c r="G1649" i="8"/>
  <c r="I1649" i="8"/>
  <c r="G1648" i="8"/>
  <c r="I1648" i="8"/>
  <c r="G1647" i="8"/>
  <c r="I1647" i="8" s="1"/>
  <c r="G1646" i="8"/>
  <c r="I1646" i="8" s="1"/>
  <c r="G1645" i="8"/>
  <c r="I1645" i="8"/>
  <c r="G1644" i="8"/>
  <c r="I1644" i="8"/>
  <c r="G1643" i="8"/>
  <c r="I1643" i="8" s="1"/>
  <c r="G1642" i="8"/>
  <c r="I1642" i="8" s="1"/>
  <c r="G1641" i="8"/>
  <c r="I1641" i="8"/>
  <c r="G1640" i="8"/>
  <c r="I1640" i="8"/>
  <c r="G1639" i="8"/>
  <c r="I1639" i="8" s="1"/>
  <c r="G1638" i="8"/>
  <c r="I1638" i="8" s="1"/>
  <c r="G1637" i="8"/>
  <c r="I1637" i="8"/>
  <c r="G1636" i="8"/>
  <c r="I1636" i="8"/>
  <c r="G1635" i="8"/>
  <c r="I1635" i="8" s="1"/>
  <c r="G1634" i="8"/>
  <c r="I1634" i="8" s="1"/>
  <c r="G1633" i="8"/>
  <c r="I1633" i="8"/>
  <c r="G1632" i="8"/>
  <c r="I1632" i="8"/>
  <c r="G1631" i="8"/>
  <c r="I1631" i="8" s="1"/>
  <c r="G1630" i="8"/>
  <c r="I1630" i="8" s="1"/>
  <c r="G1629" i="8"/>
  <c r="I1629" i="8"/>
  <c r="G1628" i="8"/>
  <c r="I1628" i="8"/>
  <c r="G1627" i="8"/>
  <c r="I1627" i="8" s="1"/>
  <c r="G1626" i="8"/>
  <c r="I1626" i="8" s="1"/>
  <c r="G1625" i="8"/>
  <c r="I1625" i="8"/>
  <c r="G1624" i="8"/>
  <c r="I1624" i="8"/>
  <c r="G1623" i="8"/>
  <c r="I1623" i="8" s="1"/>
  <c r="G1622" i="8"/>
  <c r="I1622" i="8" s="1"/>
  <c r="G1621" i="8"/>
  <c r="I1621" i="8"/>
  <c r="G1620" i="8"/>
  <c r="I1620" i="8"/>
  <c r="G1619" i="8"/>
  <c r="I1619" i="8" s="1"/>
  <c r="G1618" i="8"/>
  <c r="I1618" i="8" s="1"/>
  <c r="G1617" i="8"/>
  <c r="I1617" i="8"/>
  <c r="G1616" i="8"/>
  <c r="I1616" i="8"/>
  <c r="G1615" i="8"/>
  <c r="I1615" i="8" s="1"/>
  <c r="G1614" i="8"/>
  <c r="I1614" i="8" s="1"/>
  <c r="G1613" i="8"/>
  <c r="I1613" i="8"/>
  <c r="G1612" i="8"/>
  <c r="I1612" i="8"/>
  <c r="G1611" i="8"/>
  <c r="I1611" i="8" s="1"/>
  <c r="G1610" i="8"/>
  <c r="I1610" i="8" s="1"/>
  <c r="G1609" i="8"/>
  <c r="I1609" i="8"/>
  <c r="G1608" i="8"/>
  <c r="I1608" i="8"/>
  <c r="G1607" i="8"/>
  <c r="I1607" i="8" s="1"/>
  <c r="G1606" i="8"/>
  <c r="I1606" i="8" s="1"/>
  <c r="G1605" i="8"/>
  <c r="I1605" i="8"/>
  <c r="G1604" i="8"/>
  <c r="I1604" i="8"/>
  <c r="G1603" i="8"/>
  <c r="I1603" i="8" s="1"/>
  <c r="G1602" i="8"/>
  <c r="I1602" i="8" s="1"/>
  <c r="G1601" i="8"/>
  <c r="I1601" i="8"/>
  <c r="G1600" i="8"/>
  <c r="I1600" i="8"/>
  <c r="G1599" i="8"/>
  <c r="I1599" i="8" s="1"/>
  <c r="G1598" i="8"/>
  <c r="I1598" i="8" s="1"/>
  <c r="G1597" i="8"/>
  <c r="I1597" i="8"/>
  <c r="G1596" i="8"/>
  <c r="I1596" i="8"/>
  <c r="G1595" i="8"/>
  <c r="I1595" i="8" s="1"/>
  <c r="G1594" i="8"/>
  <c r="I1594" i="8" s="1"/>
  <c r="G1593" i="8"/>
  <c r="I1593" i="8"/>
  <c r="G1592" i="8"/>
  <c r="I1592" i="8"/>
  <c r="G1591" i="8"/>
  <c r="I1591" i="8" s="1"/>
  <c r="G1590" i="8"/>
  <c r="I1590" i="8" s="1"/>
  <c r="G1589" i="8"/>
  <c r="I1589" i="8"/>
  <c r="G1588" i="8"/>
  <c r="I1588" i="8"/>
  <c r="G1587" i="8"/>
  <c r="I1587" i="8" s="1"/>
  <c r="G1586" i="8"/>
  <c r="I1586" i="8" s="1"/>
  <c r="G1585" i="8"/>
  <c r="I1585" i="8"/>
  <c r="G1584" i="8"/>
  <c r="I1584" i="8"/>
  <c r="G1583" i="8"/>
  <c r="I1583" i="8" s="1"/>
  <c r="G1582" i="8"/>
  <c r="I1582" i="8" s="1"/>
  <c r="G1581" i="8"/>
  <c r="I1581" i="8"/>
  <c r="G1580" i="8"/>
  <c r="I1580" i="8"/>
  <c r="G1579" i="8"/>
  <c r="I1579" i="8" s="1"/>
  <c r="G1578" i="8"/>
  <c r="I1578" i="8" s="1"/>
  <c r="G1577" i="8"/>
  <c r="I1577" i="8"/>
  <c r="G1576" i="8"/>
  <c r="I1576" i="8"/>
  <c r="G1575" i="8"/>
  <c r="I1575" i="8" s="1"/>
  <c r="G1574" i="8"/>
  <c r="I1574" i="8" s="1"/>
  <c r="G1573" i="8"/>
  <c r="I1573" i="8"/>
  <c r="G1572" i="8"/>
  <c r="I1572" i="8"/>
  <c r="G1571" i="8"/>
  <c r="I1571" i="8" s="1"/>
  <c r="G1570" i="8"/>
  <c r="I1570" i="8" s="1"/>
  <c r="G1569" i="8"/>
  <c r="I1569" i="8"/>
  <c r="G1568" i="8"/>
  <c r="I1568" i="8"/>
  <c r="G1567" i="8"/>
  <c r="I1567" i="8" s="1"/>
  <c r="G1566" i="8"/>
  <c r="I1566" i="8" s="1"/>
  <c r="G1565" i="8"/>
  <c r="I1565" i="8"/>
  <c r="G1564" i="8"/>
  <c r="I1564" i="8"/>
  <c r="G1563" i="8"/>
  <c r="I1563" i="8" s="1"/>
  <c r="G1562" i="8"/>
  <c r="I1562" i="8" s="1"/>
  <c r="G1561" i="8"/>
  <c r="I1561" i="8"/>
  <c r="G1560" i="8"/>
  <c r="I1560" i="8"/>
  <c r="G1559" i="8"/>
  <c r="I1559" i="8" s="1"/>
  <c r="G1558" i="8"/>
  <c r="I1558" i="8" s="1"/>
  <c r="G1557" i="8"/>
  <c r="I1557" i="8"/>
  <c r="G1556" i="8"/>
  <c r="I1556" i="8"/>
  <c r="G1555" i="8"/>
  <c r="I1555" i="8" s="1"/>
  <c r="G1531" i="8"/>
  <c r="I1531" i="8" s="1"/>
  <c r="G1530" i="8"/>
  <c r="I1530" i="8"/>
  <c r="G1529" i="8"/>
  <c r="I1529" i="8"/>
  <c r="G1528" i="8"/>
  <c r="I1528" i="8" s="1"/>
  <c r="G1527" i="8"/>
  <c r="I1527" i="8" s="1"/>
  <c r="G1526" i="8"/>
  <c r="I1526" i="8"/>
  <c r="I1509" i="8"/>
  <c r="I1508" i="8"/>
  <c r="I1507" i="8"/>
  <c r="I1506" i="8"/>
  <c r="I1505" i="8"/>
  <c r="I1504" i="8"/>
  <c r="I1502" i="8"/>
  <c r="I1501" i="8"/>
  <c r="I1500" i="8"/>
  <c r="I1499" i="8"/>
  <c r="I1498" i="8"/>
  <c r="I1497" i="8"/>
  <c r="I1496" i="8"/>
  <c r="I1494" i="8"/>
  <c r="I1493" i="8"/>
  <c r="I1492" i="8"/>
  <c r="I1491" i="8"/>
  <c r="I1490" i="8"/>
  <c r="I1489" i="8"/>
  <c r="I1488" i="8"/>
  <c r="I1486" i="8"/>
  <c r="I1485" i="8"/>
  <c r="I1484" i="8"/>
  <c r="I1483" i="8"/>
  <c r="I1482" i="8"/>
  <c r="I1481" i="8"/>
  <c r="I1480" i="8"/>
  <c r="I1478" i="8"/>
  <c r="I1477" i="8"/>
  <c r="I1476" i="8"/>
  <c r="I1475" i="8"/>
  <c r="I1474" i="8"/>
  <c r="I1473" i="8"/>
  <c r="I1472" i="8"/>
  <c r="I1470" i="8"/>
  <c r="I1469" i="8"/>
  <c r="I1468" i="8"/>
  <c r="I1467" i="8"/>
  <c r="I1466" i="8"/>
  <c r="I1465" i="8"/>
  <c r="I1464" i="8"/>
  <c r="I1462" i="8"/>
  <c r="I1461" i="8"/>
  <c r="I1460" i="8"/>
  <c r="I1459" i="8"/>
  <c r="I1458" i="8"/>
  <c r="I1457" i="8"/>
  <c r="I1456" i="8"/>
  <c r="I1454" i="8"/>
  <c r="I1453" i="8"/>
  <c r="I1452" i="8"/>
  <c r="I1451" i="8"/>
  <c r="I1450" i="8"/>
  <c r="I1449" i="8"/>
  <c r="I1448" i="8"/>
  <c r="I1446" i="8"/>
  <c r="I1445" i="8"/>
  <c r="I1444" i="8"/>
  <c r="I1443" i="8"/>
  <c r="I1442" i="8"/>
  <c r="I1441" i="8"/>
  <c r="I1440" i="8"/>
  <c r="I1438" i="8"/>
  <c r="I1437" i="8"/>
  <c r="I1436" i="8"/>
  <c r="I1435" i="8"/>
  <c r="I1434" i="8"/>
  <c r="I1433" i="8"/>
  <c r="I1432" i="8"/>
  <c r="I1430" i="8"/>
  <c r="I1429" i="8"/>
  <c r="I1428" i="8"/>
  <c r="I1427" i="8"/>
  <c r="I1426" i="8"/>
  <c r="I1425" i="8"/>
  <c r="I1424" i="8"/>
  <c r="I1422" i="8"/>
  <c r="I1421" i="8"/>
  <c r="I1420" i="8"/>
  <c r="I1419" i="8"/>
  <c r="I1418" i="8"/>
  <c r="I1417" i="8"/>
  <c r="I1416" i="8"/>
  <c r="I1414" i="8"/>
  <c r="I1413" i="8"/>
  <c r="I1412" i="8"/>
  <c r="I1411" i="8"/>
  <c r="I1410" i="8"/>
  <c r="I1409" i="8"/>
  <c r="I1408" i="8"/>
  <c r="I1406" i="8"/>
  <c r="I1405" i="8"/>
  <c r="I1404" i="8"/>
  <c r="I1403" i="8"/>
  <c r="I1402" i="8"/>
  <c r="I1401" i="8"/>
  <c r="I1400" i="8"/>
  <c r="I1398" i="8"/>
  <c r="I1397" i="8"/>
  <c r="I1396" i="8"/>
  <c r="I1395" i="8"/>
  <c r="I1394" i="8"/>
  <c r="I1393" i="8"/>
  <c r="I1392" i="8"/>
  <c r="I1390" i="8"/>
  <c r="I1389" i="8"/>
  <c r="I1388" i="8"/>
  <c r="I1387" i="8"/>
  <c r="I1386" i="8"/>
  <c r="I1385" i="8"/>
  <c r="I1384" i="8"/>
  <c r="I1382" i="8"/>
  <c r="I1381" i="8"/>
  <c r="I1380" i="8"/>
  <c r="I1379" i="8"/>
  <c r="I1378" i="8"/>
  <c r="I1377" i="8"/>
  <c r="I1376" i="8"/>
  <c r="I1374" i="8"/>
  <c r="I1373" i="8"/>
  <c r="I1372" i="8"/>
  <c r="I1371" i="8"/>
  <c r="I1370" i="8"/>
  <c r="I1369" i="8"/>
  <c r="I1368" i="8"/>
  <c r="I1366" i="8"/>
  <c r="I1365" i="8"/>
  <c r="I1364" i="8"/>
  <c r="I1363" i="8"/>
  <c r="I1362" i="8"/>
  <c r="I1361" i="8"/>
  <c r="I1360" i="8"/>
  <c r="I1358" i="8"/>
  <c r="I1357" i="8"/>
  <c r="I1356" i="8"/>
  <c r="I1355" i="8"/>
  <c r="I1354" i="8"/>
  <c r="I1353" i="8"/>
  <c r="I1352" i="8"/>
  <c r="I1350" i="8"/>
  <c r="I1349" i="8"/>
  <c r="I1348" i="8"/>
  <c r="I1347" i="8"/>
  <c r="I1346" i="8"/>
  <c r="I1345" i="8"/>
  <c r="I1344" i="8"/>
  <c r="I1342" i="8"/>
  <c r="I1341" i="8"/>
  <c r="I1340" i="8"/>
  <c r="I1339" i="8"/>
  <c r="I1338" i="8"/>
  <c r="I1337" i="8"/>
  <c r="I1336" i="8"/>
  <c r="I1334" i="8"/>
  <c r="I1333" i="8"/>
  <c r="I1332" i="8"/>
  <c r="I1331" i="8"/>
  <c r="I1330" i="8"/>
  <c r="I1329" i="8"/>
  <c r="I1328" i="8"/>
  <c r="I1326" i="8"/>
  <c r="I1325" i="8"/>
  <c r="I1324" i="8"/>
  <c r="I1323" i="8"/>
  <c r="I1322" i="8"/>
  <c r="I1321" i="8"/>
  <c r="I1320" i="8"/>
  <c r="I1318" i="8"/>
  <c r="I1317" i="8"/>
  <c r="I1316" i="8"/>
  <c r="I1315" i="8"/>
  <c r="I1314" i="8"/>
  <c r="I1313" i="8"/>
  <c r="I1312" i="8"/>
  <c r="I1310" i="8"/>
  <c r="I1309" i="8"/>
  <c r="I1308" i="8"/>
  <c r="I1307" i="8"/>
  <c r="I1306" i="8"/>
  <c r="I1305" i="8"/>
  <c r="I1304" i="8"/>
  <c r="I1302" i="8"/>
  <c r="I1301" i="8"/>
  <c r="I1300" i="8"/>
  <c r="I1299" i="8"/>
  <c r="I1298" i="8"/>
  <c r="I1297" i="8"/>
  <c r="I1296" i="8"/>
  <c r="I1294" i="8"/>
  <c r="I1293" i="8"/>
  <c r="I1292" i="8"/>
  <c r="I1291" i="8"/>
  <c r="I1290" i="8"/>
  <c r="I1289" i="8"/>
  <c r="I1288" i="8"/>
  <c r="I1286" i="8"/>
  <c r="I1285" i="8"/>
  <c r="I1284" i="8"/>
  <c r="I1283" i="8"/>
  <c r="I1282" i="8"/>
  <c r="I1281" i="8"/>
  <c r="I1280" i="8"/>
  <c r="I1278" i="8"/>
  <c r="I1277" i="8"/>
  <c r="I1276" i="8"/>
  <c r="I1275" i="8"/>
  <c r="I1274" i="8"/>
  <c r="I1273" i="8"/>
  <c r="I1272" i="8"/>
  <c r="I1270" i="8"/>
  <c r="I1269" i="8"/>
  <c r="I1268" i="8"/>
  <c r="I1267" i="8"/>
  <c r="I1266" i="8"/>
  <c r="I1265" i="8"/>
  <c r="I1264" i="8"/>
  <c r="I1262" i="8"/>
  <c r="I1261" i="8"/>
  <c r="I1260" i="8"/>
  <c r="I1259" i="8"/>
  <c r="I1258" i="8"/>
  <c r="I1257" i="8"/>
  <c r="I1256" i="8"/>
  <c r="I1254" i="8"/>
  <c r="I1253" i="8"/>
  <c r="I1252" i="8"/>
  <c r="I1251" i="8"/>
  <c r="I1250" i="8"/>
  <c r="I1249" i="8"/>
  <c r="I1248" i="8"/>
  <c r="I1246" i="8"/>
  <c r="I1245" i="8"/>
  <c r="I1244" i="8"/>
  <c r="I1243" i="8"/>
  <c r="I1242" i="8"/>
  <c r="I1241" i="8"/>
  <c r="I1240" i="8"/>
  <c r="I1238" i="8"/>
  <c r="I1237" i="8"/>
  <c r="I1236" i="8"/>
  <c r="I1235" i="8"/>
  <c r="I1234" i="8"/>
  <c r="I1233" i="8"/>
  <c r="I1232" i="8"/>
  <c r="I1230" i="8"/>
  <c r="I1229" i="8"/>
  <c r="I1228" i="8"/>
  <c r="I1227" i="8"/>
  <c r="I1226" i="8"/>
  <c r="I1225" i="8"/>
  <c r="I1224" i="8"/>
  <c r="I1222" i="8"/>
  <c r="I1221" i="8"/>
  <c r="I1220" i="8"/>
  <c r="I1219" i="8"/>
  <c r="I1218" i="8"/>
  <c r="I1217" i="8"/>
  <c r="I1216" i="8"/>
  <c r="I1214" i="8"/>
  <c r="I1213" i="8"/>
  <c r="I1212" i="8"/>
  <c r="I1211" i="8"/>
  <c r="I1210" i="8"/>
  <c r="I1209" i="8"/>
  <c r="I1208" i="8"/>
  <c r="I1206" i="8"/>
  <c r="I1205" i="8"/>
  <c r="I1204" i="8"/>
  <c r="I1203" i="8"/>
  <c r="I1202" i="8"/>
  <c r="I1201" i="8"/>
  <c r="I1200" i="8"/>
  <c r="I1198" i="8"/>
  <c r="I1197" i="8"/>
  <c r="I1196" i="8"/>
  <c r="I1195" i="8"/>
  <c r="I1194" i="8"/>
  <c r="I1193" i="8"/>
  <c r="I1192" i="8"/>
  <c r="I1190" i="8"/>
  <c r="I1189" i="8"/>
  <c r="I1188" i="8"/>
  <c r="I1187" i="8"/>
  <c r="I1186" i="8"/>
  <c r="I1185" i="8"/>
  <c r="I1184" i="8"/>
  <c r="I1182" i="8"/>
  <c r="I1181" i="8"/>
  <c r="I1180" i="8"/>
  <c r="I1179" i="8"/>
  <c r="I1178" i="8"/>
  <c r="I1177" i="8"/>
  <c r="I1176" i="8"/>
  <c r="I1174" i="8"/>
  <c r="I1173" i="8"/>
  <c r="I1172" i="8"/>
  <c r="I1171" i="8"/>
  <c r="I1170" i="8"/>
  <c r="I1169" i="8"/>
  <c r="I1168" i="8"/>
  <c r="I1166" i="8"/>
  <c r="I1165" i="8"/>
  <c r="I1164" i="8"/>
  <c r="I1163" i="8"/>
  <c r="I1162" i="8"/>
  <c r="I1161" i="8"/>
  <c r="I1160" i="8"/>
  <c r="I1158" i="8"/>
  <c r="I1157" i="8"/>
  <c r="I1156" i="8"/>
  <c r="I1155" i="8"/>
  <c r="I1154" i="8"/>
  <c r="I1153" i="8"/>
  <c r="I1152" i="8"/>
  <c r="I1150" i="8"/>
  <c r="I1149" i="8"/>
  <c r="I1148" i="8"/>
  <c r="I1147" i="8"/>
  <c r="I1146" i="8"/>
  <c r="I1145" i="8"/>
  <c r="I1144" i="8"/>
  <c r="I1142" i="8"/>
  <c r="I1141" i="8"/>
  <c r="I1140" i="8"/>
  <c r="I1139" i="8"/>
  <c r="I1138" i="8"/>
  <c r="I1137" i="8"/>
  <c r="I1136" i="8"/>
  <c r="I1134" i="8"/>
  <c r="I1133" i="8"/>
  <c r="I1132" i="8"/>
  <c r="I1131" i="8"/>
  <c r="I1130" i="8"/>
  <c r="I1129" i="8"/>
  <c r="I1128" i="8"/>
  <c r="I1126" i="8"/>
  <c r="I1125" i="8"/>
  <c r="I1124" i="8"/>
  <c r="I1123" i="8"/>
  <c r="I1122" i="8"/>
  <c r="I1121" i="8"/>
  <c r="I1120" i="8"/>
  <c r="I1118" i="8"/>
  <c r="I1117" i="8"/>
  <c r="I1116" i="8"/>
  <c r="I1115" i="8"/>
  <c r="I1114" i="8"/>
  <c r="I1113" i="8"/>
  <c r="I1112" i="8"/>
  <c r="I1110" i="8"/>
  <c r="I1109" i="8"/>
  <c r="I1108" i="8"/>
  <c r="I1107" i="8"/>
  <c r="I1106" i="8"/>
  <c r="I1105" i="8"/>
  <c r="I1104" i="8"/>
  <c r="I1102" i="8"/>
  <c r="I1101" i="8"/>
  <c r="I1100" i="8"/>
  <c r="I1099" i="8"/>
  <c r="I1098" i="8"/>
  <c r="I1097" i="8"/>
  <c r="I1096" i="8"/>
  <c r="I1094" i="8"/>
  <c r="I1093" i="8"/>
  <c r="I1092" i="8"/>
  <c r="I1091" i="8"/>
  <c r="I1090" i="8"/>
  <c r="I1089" i="8"/>
  <c r="I1088" i="8"/>
  <c r="I1086" i="8"/>
  <c r="I1085" i="8"/>
  <c r="I1084" i="8"/>
  <c r="I1083" i="8"/>
  <c r="I1082" i="8"/>
  <c r="I1081" i="8"/>
  <c r="I1080" i="8"/>
  <c r="I1078" i="8"/>
  <c r="I1077" i="8"/>
  <c r="I1076" i="8"/>
  <c r="I1075" i="8"/>
  <c r="I1074" i="8"/>
  <c r="I1073" i="8"/>
  <c r="I1072" i="8"/>
  <c r="I1070" i="8"/>
  <c r="I1069" i="8"/>
  <c r="I1068" i="8"/>
  <c r="I1067" i="8"/>
  <c r="I1066" i="8"/>
  <c r="I1065" i="8"/>
  <c r="I1064" i="8"/>
  <c r="I1062" i="8"/>
  <c r="I1061" i="8"/>
  <c r="I1060" i="8"/>
  <c r="I1059" i="8"/>
  <c r="I1058" i="8"/>
  <c r="I1057" i="8"/>
  <c r="I1056" i="8"/>
  <c r="I1054" i="8"/>
  <c r="I1053" i="8"/>
  <c r="I1052" i="8"/>
  <c r="I1051" i="8"/>
  <c r="I1050" i="8"/>
  <c r="I1049" i="8"/>
  <c r="I1048" i="8"/>
  <c r="I1046" i="8"/>
  <c r="I1045" i="8"/>
  <c r="I1044" i="8"/>
  <c r="I1043" i="8"/>
  <c r="I1042" i="8"/>
  <c r="I1041" i="8"/>
  <c r="I1040" i="8"/>
  <c r="I1038" i="8"/>
  <c r="I1037" i="8"/>
  <c r="I1036" i="8"/>
  <c r="I1035" i="8"/>
  <c r="I1034" i="8"/>
  <c r="I1033" i="8"/>
  <c r="I1032" i="8"/>
  <c r="I1030" i="8"/>
  <c r="I1029" i="8"/>
  <c r="I1028" i="8"/>
  <c r="I1027" i="8"/>
  <c r="I1026" i="8"/>
  <c r="I1025" i="8"/>
  <c r="I1024" i="8"/>
  <c r="I1022" i="8"/>
  <c r="I1021" i="8"/>
  <c r="I1020" i="8"/>
  <c r="I1019" i="8"/>
  <c r="I1018" i="8"/>
  <c r="I1017" i="8"/>
  <c r="I1016" i="8"/>
  <c r="I1014" i="8"/>
  <c r="I1013" i="8"/>
  <c r="I1012" i="8"/>
  <c r="I1011" i="8"/>
  <c r="I1010" i="8"/>
  <c r="I1009" i="8"/>
  <c r="I1008" i="8"/>
  <c r="I1006" i="8"/>
  <c r="I1005" i="8"/>
  <c r="I1004" i="8"/>
  <c r="I1003" i="8"/>
  <c r="I1002" i="8"/>
  <c r="I1001" i="8"/>
  <c r="I1000" i="8"/>
  <c r="I998" i="8"/>
  <c r="I997" i="8"/>
  <c r="I996" i="8"/>
  <c r="I995" i="8"/>
  <c r="I994" i="8"/>
  <c r="I993" i="8"/>
  <c r="I992" i="8"/>
  <c r="I990" i="8"/>
  <c r="I989" i="8"/>
  <c r="I988" i="8"/>
  <c r="I987" i="8"/>
  <c r="I986" i="8"/>
  <c r="I985" i="8"/>
  <c r="I984" i="8"/>
  <c r="I982" i="8"/>
  <c r="I981" i="8"/>
  <c r="I980" i="8"/>
  <c r="I979" i="8"/>
  <c r="I978" i="8"/>
  <c r="I977" i="8"/>
  <c r="I976" i="8"/>
  <c r="I974" i="8"/>
  <c r="I973" i="8"/>
  <c r="I972" i="8"/>
  <c r="I971" i="8"/>
  <c r="I970" i="8"/>
  <c r="I969" i="8"/>
  <c r="I968" i="8"/>
  <c r="I966" i="8"/>
  <c r="I965" i="8"/>
  <c r="I964" i="8"/>
  <c r="I963" i="8"/>
  <c r="I962" i="8"/>
  <c r="I961" i="8"/>
  <c r="I960" i="8"/>
  <c r="I958" i="8"/>
  <c r="I957" i="8"/>
  <c r="I956" i="8"/>
  <c r="I955" i="8"/>
  <c r="I954" i="8"/>
  <c r="I953" i="8"/>
  <c r="I952" i="8"/>
  <c r="I950" i="8"/>
  <c r="I949" i="8"/>
  <c r="I948" i="8"/>
  <c r="I947" i="8"/>
  <c r="I946" i="8"/>
  <c r="I945" i="8"/>
  <c r="I944" i="8"/>
  <c r="I942" i="8"/>
  <c r="I941" i="8"/>
  <c r="I940" i="8"/>
  <c r="I939" i="8"/>
  <c r="I938" i="8"/>
  <c r="I937" i="8"/>
  <c r="I936" i="8"/>
  <c r="I934" i="8"/>
  <c r="I933" i="8"/>
  <c r="I932" i="8"/>
  <c r="I931" i="8"/>
  <c r="I930" i="8"/>
  <c r="I929" i="8"/>
  <c r="I928" i="8"/>
  <c r="I926" i="8"/>
  <c r="I925" i="8"/>
  <c r="I924" i="8"/>
  <c r="I923" i="8"/>
  <c r="I922" i="8"/>
  <c r="I921" i="8"/>
  <c r="I920" i="8"/>
  <c r="I918" i="8"/>
  <c r="I917" i="8"/>
  <c r="I916" i="8"/>
  <c r="I915" i="8"/>
  <c r="I914" i="8"/>
  <c r="I913" i="8"/>
  <c r="I912" i="8"/>
  <c r="I911" i="8"/>
  <c r="I910" i="8"/>
  <c r="I909" i="8"/>
  <c r="I908" i="8"/>
  <c r="I907" i="8"/>
  <c r="I906" i="8"/>
  <c r="I905" i="8"/>
  <c r="I904" i="8"/>
  <c r="I903" i="8"/>
  <c r="I902" i="8"/>
  <c r="I901" i="8"/>
  <c r="I900" i="8"/>
  <c r="I899" i="8"/>
  <c r="I898" i="8"/>
  <c r="I897" i="8"/>
  <c r="I896" i="8"/>
  <c r="I895" i="8"/>
  <c r="I894" i="8"/>
  <c r="I893" i="8"/>
  <c r="I892" i="8"/>
  <c r="I891" i="8"/>
  <c r="I890" i="8"/>
  <c r="I889" i="8"/>
  <c r="I888" i="8"/>
  <c r="I887" i="8"/>
  <c r="I886" i="8"/>
  <c r="I885" i="8"/>
  <c r="I884" i="8"/>
  <c r="I883" i="8"/>
  <c r="I882" i="8"/>
  <c r="I881" i="8"/>
  <c r="I880" i="8"/>
  <c r="I879" i="8"/>
  <c r="I878" i="8"/>
  <c r="I877" i="8"/>
  <c r="I876" i="8"/>
  <c r="I875" i="8"/>
  <c r="I874" i="8"/>
  <c r="I873" i="8"/>
  <c r="I872" i="8"/>
  <c r="I871" i="8"/>
  <c r="I870" i="8"/>
  <c r="I869" i="8"/>
  <c r="I868" i="8"/>
  <c r="I867" i="8"/>
  <c r="I866" i="8"/>
  <c r="I865" i="8"/>
  <c r="I864" i="8"/>
  <c r="I863" i="8"/>
  <c r="I862" i="8"/>
  <c r="I861" i="8"/>
  <c r="I860" i="8"/>
  <c r="I859" i="8"/>
  <c r="I858" i="8"/>
  <c r="I857" i="8"/>
  <c r="I856" i="8"/>
  <c r="I855" i="8"/>
  <c r="I854" i="8"/>
  <c r="I853" i="8"/>
  <c r="I852" i="8"/>
  <c r="I851" i="8"/>
  <c r="I850" i="8"/>
  <c r="I849" i="8"/>
  <c r="I848" i="8"/>
  <c r="I847" i="8"/>
  <c r="I846" i="8"/>
  <c r="I845" i="8"/>
  <c r="I844" i="8"/>
  <c r="I843" i="8"/>
  <c r="I842" i="8"/>
  <c r="I841" i="8"/>
  <c r="I840" i="8"/>
  <c r="I839" i="8"/>
  <c r="I838" i="8"/>
  <c r="I837" i="8"/>
  <c r="I836" i="8"/>
  <c r="I835" i="8"/>
  <c r="I834" i="8"/>
  <c r="I833" i="8"/>
  <c r="I832" i="8"/>
  <c r="I831" i="8"/>
  <c r="I830" i="8"/>
  <c r="I829" i="8"/>
  <c r="I828" i="8"/>
  <c r="I827" i="8"/>
  <c r="I826" i="8"/>
  <c r="I825" i="8"/>
  <c r="I824" i="8"/>
  <c r="I823" i="8"/>
  <c r="I822" i="8"/>
  <c r="I821" i="8"/>
  <c r="I820" i="8"/>
  <c r="I819" i="8"/>
  <c r="I818" i="8"/>
  <c r="I817" i="8"/>
  <c r="I816" i="8"/>
  <c r="I815" i="8"/>
  <c r="I814" i="8"/>
  <c r="I813" i="8"/>
  <c r="I812" i="8"/>
  <c r="I811" i="8"/>
  <c r="I810" i="8"/>
  <c r="I809" i="8"/>
  <c r="I808" i="8"/>
  <c r="I807" i="8"/>
  <c r="I806" i="8"/>
  <c r="I805" i="8"/>
  <c r="I804" i="8"/>
  <c r="I803" i="8"/>
  <c r="I802" i="8"/>
  <c r="I801" i="8"/>
  <c r="I800" i="8"/>
  <c r="I799" i="8"/>
  <c r="I798" i="8"/>
  <c r="I797" i="8"/>
  <c r="I796" i="8"/>
  <c r="I795" i="8"/>
  <c r="I794" i="8"/>
  <c r="I793" i="8"/>
  <c r="I792" i="8"/>
  <c r="I791" i="8"/>
  <c r="I790" i="8"/>
  <c r="I789" i="8"/>
  <c r="I788" i="8"/>
  <c r="I787" i="8"/>
  <c r="I786" i="8"/>
  <c r="I785" i="8"/>
  <c r="I784" i="8"/>
  <c r="I783" i="8"/>
  <c r="I782" i="8"/>
  <c r="I781" i="8"/>
  <c r="I780" i="8"/>
  <c r="I779" i="8"/>
  <c r="I778" i="8"/>
  <c r="I777" i="8"/>
  <c r="I776" i="8"/>
  <c r="I775" i="8"/>
  <c r="I774" i="8"/>
  <c r="I773" i="8"/>
  <c r="I772" i="8"/>
  <c r="I771" i="8"/>
  <c r="I770" i="8"/>
  <c r="I769" i="8"/>
  <c r="I768" i="8"/>
  <c r="I767" i="8"/>
  <c r="I766" i="8"/>
  <c r="I765" i="8"/>
  <c r="I764" i="8"/>
  <c r="I763" i="8"/>
  <c r="I762" i="8"/>
  <c r="I761" i="8"/>
  <c r="I760" i="8"/>
  <c r="I759" i="8"/>
  <c r="I758" i="8"/>
  <c r="I757" i="8"/>
  <c r="I756" i="8"/>
  <c r="I755" i="8"/>
  <c r="I754" i="8"/>
  <c r="I753" i="8"/>
  <c r="I752" i="8"/>
  <c r="I751" i="8"/>
  <c r="I750" i="8"/>
  <c r="I749" i="8"/>
  <c r="I748" i="8"/>
  <c r="I747" i="8"/>
  <c r="I746" i="8"/>
  <c r="I745" i="8"/>
  <c r="I744" i="8"/>
  <c r="I743" i="8"/>
  <c r="I742" i="8"/>
  <c r="I741" i="8"/>
  <c r="I740" i="8"/>
  <c r="I739" i="8"/>
  <c r="I738" i="8"/>
  <c r="I737" i="8"/>
  <c r="I736" i="8"/>
  <c r="I735" i="8"/>
  <c r="I734" i="8"/>
  <c r="I733" i="8"/>
  <c r="I732" i="8"/>
  <c r="I731" i="8"/>
  <c r="I730" i="8"/>
  <c r="I729" i="8"/>
  <c r="I728" i="8"/>
  <c r="I727" i="8"/>
  <c r="I726" i="8"/>
  <c r="I725" i="8"/>
  <c r="I724" i="8"/>
  <c r="I723" i="8"/>
  <c r="I722" i="8"/>
  <c r="I721" i="8"/>
  <c r="I720" i="8"/>
  <c r="I719" i="8"/>
  <c r="I718" i="8"/>
  <c r="I717" i="8"/>
  <c r="I716" i="8"/>
  <c r="I715" i="8"/>
  <c r="I714" i="8"/>
  <c r="I713" i="8"/>
  <c r="I712" i="8"/>
  <c r="I711" i="8"/>
  <c r="I710" i="8"/>
  <c r="I709" i="8"/>
  <c r="I708" i="8"/>
  <c r="I707" i="8"/>
  <c r="I706" i="8"/>
  <c r="I705" i="8"/>
  <c r="I704" i="8"/>
  <c r="I703" i="8"/>
  <c r="I702" i="8"/>
  <c r="I701" i="8"/>
  <c r="I700" i="8"/>
  <c r="I699" i="8"/>
  <c r="I698" i="8"/>
  <c r="I697" i="8"/>
  <c r="I696" i="8"/>
  <c r="I695" i="8"/>
  <c r="I694" i="8"/>
  <c r="I693" i="8"/>
  <c r="I692" i="8"/>
  <c r="I691" i="8"/>
  <c r="I690" i="8"/>
  <c r="I689" i="8"/>
  <c r="I688" i="8"/>
  <c r="I687" i="8"/>
  <c r="I686" i="8"/>
  <c r="I685" i="8"/>
  <c r="I684" i="8"/>
  <c r="I683" i="8"/>
  <c r="I682" i="8"/>
  <c r="I681" i="8"/>
  <c r="I680" i="8"/>
  <c r="I679" i="8"/>
  <c r="I678" i="8"/>
  <c r="I677" i="8"/>
  <c r="I676" i="8"/>
  <c r="I675" i="8"/>
  <c r="I674" i="8"/>
  <c r="I673" i="8"/>
  <c r="I672" i="8"/>
  <c r="I671" i="8"/>
  <c r="I670" i="8"/>
  <c r="I669" i="8"/>
  <c r="I668" i="8"/>
  <c r="I667" i="8"/>
  <c r="I666" i="8"/>
  <c r="I665" i="8"/>
  <c r="I664" i="8"/>
  <c r="I663" i="8"/>
  <c r="I662" i="8"/>
  <c r="I661" i="8"/>
  <c r="I660" i="8"/>
  <c r="I659" i="8"/>
  <c r="I658" i="8"/>
  <c r="I657" i="8"/>
  <c r="I656" i="8"/>
  <c r="I655" i="8"/>
  <c r="I654" i="8"/>
  <c r="I653" i="8"/>
  <c r="I652" i="8"/>
  <c r="I651" i="8"/>
  <c r="I650" i="8"/>
  <c r="I649" i="8"/>
  <c r="I648" i="8"/>
  <c r="I647" i="8"/>
  <c r="I646" i="8"/>
  <c r="I645" i="8"/>
  <c r="I644" i="8"/>
  <c r="I643" i="8"/>
  <c r="I642" i="8"/>
  <c r="I641" i="8"/>
  <c r="I640" i="8"/>
  <c r="I639" i="8"/>
  <c r="I638" i="8"/>
  <c r="I637" i="8"/>
  <c r="I636" i="8"/>
  <c r="I635" i="8"/>
  <c r="I634" i="8"/>
  <c r="I633" i="8"/>
  <c r="I632" i="8"/>
  <c r="I631" i="8"/>
  <c r="I630" i="8"/>
  <c r="I629" i="8"/>
  <c r="I628" i="8"/>
  <c r="I627" i="8"/>
  <c r="I626" i="8"/>
  <c r="I625" i="8"/>
  <c r="I624" i="8"/>
  <c r="I623" i="8"/>
  <c r="I622" i="8"/>
  <c r="I621" i="8"/>
  <c r="I620" i="8"/>
  <c r="I619" i="8"/>
  <c r="I618" i="8"/>
  <c r="I617" i="8"/>
  <c r="I616" i="8"/>
  <c r="I615" i="8"/>
  <c r="I614" i="8"/>
  <c r="I613" i="8"/>
  <c r="I612" i="8"/>
  <c r="I611" i="8"/>
  <c r="I610" i="8"/>
  <c r="I609" i="8"/>
  <c r="I608" i="8"/>
  <c r="I607" i="8"/>
  <c r="I606" i="8"/>
  <c r="I605" i="8"/>
  <c r="I604" i="8"/>
  <c r="I603" i="8"/>
  <c r="I602" i="8"/>
  <c r="I601" i="8"/>
  <c r="I600" i="8"/>
  <c r="I599" i="8"/>
  <c r="I598" i="8"/>
  <c r="I597" i="8"/>
  <c r="I596" i="8"/>
  <c r="I595" i="8"/>
  <c r="I594" i="8"/>
  <c r="I593" i="8"/>
  <c r="I592" i="8"/>
  <c r="I591" i="8"/>
  <c r="I590" i="8"/>
  <c r="I589" i="8"/>
  <c r="I588" i="8"/>
  <c r="I587" i="8"/>
  <c r="I586" i="8"/>
  <c r="I585" i="8"/>
  <c r="I584" i="8"/>
  <c r="I583" i="8"/>
  <c r="I582" i="8"/>
  <c r="I581" i="8"/>
  <c r="I580" i="8"/>
  <c r="I579" i="8"/>
  <c r="I578" i="8"/>
  <c r="I577" i="8"/>
  <c r="I576" i="8"/>
  <c r="I575" i="8"/>
  <c r="I574" i="8"/>
  <c r="I573" i="8"/>
  <c r="I572" i="8"/>
  <c r="I571" i="8"/>
  <c r="I570" i="8"/>
  <c r="I569" i="8"/>
  <c r="I568" i="8"/>
  <c r="I567" i="8"/>
  <c r="I566" i="8"/>
  <c r="I565" i="8"/>
  <c r="I564" i="8"/>
  <c r="I563" i="8"/>
  <c r="I562" i="8"/>
  <c r="I561" i="8"/>
  <c r="I560" i="8"/>
  <c r="I559" i="8"/>
  <c r="I558" i="8"/>
  <c r="I557" i="8"/>
  <c r="I556" i="8"/>
  <c r="I555" i="8"/>
  <c r="I554" i="8"/>
  <c r="I553" i="8"/>
  <c r="I552" i="8"/>
  <c r="I551" i="8"/>
  <c r="I550" i="8"/>
  <c r="I549" i="8"/>
  <c r="I548" i="8"/>
  <c r="I547" i="8"/>
  <c r="I546" i="8"/>
  <c r="I545" i="8"/>
  <c r="I544" i="8"/>
  <c r="I543" i="8"/>
  <c r="I542" i="8"/>
  <c r="I541" i="8"/>
  <c r="I540" i="8"/>
  <c r="I539" i="8"/>
  <c r="I538" i="8"/>
  <c r="I537" i="8"/>
  <c r="I536" i="8"/>
  <c r="I535" i="8"/>
  <c r="I534" i="8"/>
  <c r="I533" i="8"/>
  <c r="I532" i="8"/>
  <c r="I531" i="8"/>
  <c r="I530" i="8"/>
  <c r="I529" i="8"/>
  <c r="I528" i="8"/>
  <c r="I527" i="8"/>
  <c r="I526" i="8"/>
  <c r="I525" i="8"/>
  <c r="I524" i="8"/>
  <c r="I523" i="8"/>
  <c r="I522" i="8"/>
  <c r="I521" i="8"/>
  <c r="I520" i="8"/>
  <c r="I519" i="8"/>
  <c r="I518" i="8"/>
  <c r="I517" i="8"/>
  <c r="I516" i="8"/>
  <c r="I515" i="8"/>
  <c r="I514" i="8"/>
  <c r="I513" i="8"/>
  <c r="I512" i="8"/>
  <c r="I511" i="8"/>
  <c r="I510" i="8"/>
  <c r="I509" i="8"/>
  <c r="I508" i="8"/>
  <c r="I507" i="8"/>
  <c r="I506" i="8"/>
  <c r="I505" i="8"/>
  <c r="I504" i="8"/>
  <c r="I503" i="8"/>
  <c r="I502" i="8"/>
  <c r="I501" i="8"/>
  <c r="I500" i="8"/>
  <c r="I499" i="8"/>
  <c r="I498" i="8"/>
  <c r="I497" i="8"/>
  <c r="I496" i="8"/>
  <c r="I495" i="8"/>
  <c r="I494" i="8"/>
  <c r="I493" i="8"/>
  <c r="I492" i="8"/>
  <c r="I491" i="8"/>
  <c r="I490" i="8"/>
  <c r="I489" i="8"/>
  <c r="I488" i="8"/>
  <c r="I487" i="8"/>
  <c r="I486" i="8"/>
  <c r="I485" i="8"/>
  <c r="I484" i="8"/>
  <c r="I483" i="8"/>
  <c r="I482" i="8"/>
  <c r="I481" i="8"/>
  <c r="I480" i="8"/>
  <c r="I479" i="8"/>
  <c r="I478" i="8"/>
  <c r="I477" i="8"/>
  <c r="I476" i="8"/>
  <c r="I475" i="8"/>
  <c r="I474" i="8"/>
  <c r="I473" i="8"/>
  <c r="I472" i="8"/>
  <c r="I471" i="8"/>
  <c r="I470" i="8"/>
  <c r="I469" i="8"/>
  <c r="I468" i="8"/>
  <c r="I467" i="8"/>
  <c r="I466" i="8"/>
  <c r="I465" i="8"/>
  <c r="I464" i="8"/>
  <c r="I463" i="8"/>
  <c r="I462" i="8"/>
  <c r="I461" i="8"/>
  <c r="I460" i="8"/>
  <c r="I459" i="8"/>
  <c r="I458" i="8"/>
  <c r="I457" i="8"/>
  <c r="I456" i="8"/>
  <c r="I455" i="8"/>
  <c r="I454" i="8"/>
  <c r="I453" i="8"/>
  <c r="I452" i="8"/>
  <c r="I451" i="8"/>
  <c r="I450" i="8"/>
  <c r="I449" i="8"/>
  <c r="I448" i="8"/>
  <c r="I447" i="8"/>
  <c r="I446" i="8"/>
  <c r="I445" i="8"/>
  <c r="I444" i="8"/>
  <c r="I443" i="8"/>
  <c r="I442" i="8"/>
  <c r="I441" i="8"/>
  <c r="I440" i="8"/>
  <c r="I439" i="8"/>
  <c r="I438" i="8"/>
  <c r="I437" i="8"/>
  <c r="I436" i="8"/>
  <c r="I435" i="8"/>
  <c r="I434" i="8"/>
  <c r="I433" i="8"/>
  <c r="I432" i="8"/>
  <c r="I431" i="8"/>
  <c r="I430" i="8"/>
  <c r="I429" i="8"/>
  <c r="I428" i="8"/>
  <c r="I427" i="8"/>
  <c r="I426" i="8"/>
  <c r="I425" i="8"/>
  <c r="I424" i="8"/>
  <c r="I423" i="8"/>
  <c r="I422" i="8"/>
  <c r="I421" i="8"/>
  <c r="I420" i="8"/>
  <c r="I419" i="8"/>
  <c r="I418" i="8"/>
  <c r="I417" i="8"/>
  <c r="I416" i="8"/>
  <c r="I415" i="8"/>
  <c r="I414" i="8"/>
  <c r="I413" i="8"/>
  <c r="I412" i="8"/>
  <c r="I411" i="8"/>
  <c r="I410" i="8"/>
  <c r="I409" i="8"/>
  <c r="I408" i="8"/>
  <c r="I407" i="8"/>
  <c r="I406" i="8"/>
  <c r="I405" i="8"/>
  <c r="I404" i="8"/>
  <c r="I403" i="8"/>
  <c r="I402" i="8"/>
  <c r="I401" i="8"/>
  <c r="I400" i="8"/>
  <c r="I399" i="8"/>
  <c r="I398" i="8"/>
  <c r="I397" i="8"/>
  <c r="I396" i="8"/>
  <c r="I395" i="8"/>
  <c r="I394" i="8"/>
  <c r="I393" i="8"/>
  <c r="I392" i="8"/>
  <c r="I391" i="8"/>
  <c r="I390" i="8"/>
  <c r="I389" i="8"/>
  <c r="I388" i="8"/>
  <c r="I387" i="8"/>
  <c r="I386" i="8"/>
  <c r="I385" i="8"/>
  <c r="I384" i="8"/>
  <c r="I383" i="8"/>
  <c r="I382" i="8"/>
  <c r="I381" i="8"/>
  <c r="I380" i="8"/>
  <c r="I379" i="8"/>
  <c r="I378" i="8"/>
  <c r="I377" i="8"/>
  <c r="I376" i="8"/>
  <c r="I375" i="8"/>
  <c r="I374" i="8"/>
  <c r="I373" i="8"/>
  <c r="I372" i="8"/>
  <c r="I371" i="8"/>
  <c r="I370" i="8"/>
  <c r="I369" i="8"/>
  <c r="I368" i="8"/>
  <c r="I367" i="8"/>
  <c r="I366" i="8"/>
  <c r="I365" i="8"/>
  <c r="I364" i="8"/>
  <c r="I363" i="8"/>
  <c r="I362" i="8"/>
  <c r="I361" i="8"/>
  <c r="I360" i="8"/>
  <c r="I359" i="8"/>
  <c r="I358" i="8"/>
  <c r="I357" i="8"/>
  <c r="I356" i="8"/>
  <c r="I355" i="8"/>
  <c r="I354" i="8"/>
  <c r="I353" i="8"/>
  <c r="I352" i="8"/>
  <c r="I351" i="8"/>
  <c r="I350" i="8"/>
  <c r="I349" i="8"/>
  <c r="I348" i="8"/>
  <c r="I347" i="8"/>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11" i="8" s="1"/>
  <c r="G1511" i="8" s="1"/>
  <c r="G1549" i="8"/>
  <c r="I1549" i="8" s="1"/>
  <c r="G1550" i="8"/>
  <c r="I1550" i="8"/>
  <c r="G1551" i="8"/>
  <c r="I1551" i="8" s="1"/>
  <c r="G1552" i="8"/>
  <c r="I1552" i="8" s="1"/>
  <c r="G1553" i="8"/>
  <c r="I1553" i="8"/>
  <c r="G1548" i="8"/>
  <c r="I1548" i="8"/>
  <c r="G387" i="9"/>
  <c r="I387" i="9" s="1"/>
  <c r="G632" i="9"/>
  <c r="I632" i="9" s="1"/>
  <c r="G519" i="9"/>
  <c r="I519" i="9" s="1"/>
  <c r="A1549" i="8"/>
  <c r="A1550" i="8" s="1"/>
  <c r="A1551" i="8" s="1"/>
  <c r="A1552" i="8" s="1"/>
  <c r="A1553" i="8" s="1"/>
  <c r="A1555" i="8"/>
  <c r="A1556" i="8" s="1"/>
  <c r="A1557" i="8" s="1"/>
  <c r="A1558" i="8" s="1"/>
  <c r="A1559" i="8" s="1"/>
  <c r="A1560" i="8" s="1"/>
  <c r="A1561" i="8" s="1"/>
  <c r="A1562" i="8" s="1"/>
  <c r="G633" i="9"/>
  <c r="I633" i="9" s="1"/>
  <c r="G520" i="9"/>
  <c r="I520" i="9"/>
  <c r="G388" i="9"/>
  <c r="I388" i="9" s="1"/>
  <c r="A158" i="8"/>
  <c r="A159" i="8"/>
  <c r="A160" i="8"/>
  <c r="A161" i="8"/>
  <c r="A162" i="8" s="1"/>
  <c r="A163" i="8" s="1"/>
  <c r="A164" i="8" s="1"/>
  <c r="A165" i="8" s="1"/>
  <c r="A166" i="8" s="1"/>
  <c r="A167" i="8" s="1"/>
  <c r="A168" i="8" s="1"/>
  <c r="A169" i="8" s="1"/>
  <c r="A170" i="8" s="1"/>
  <c r="A171" i="8" s="1"/>
  <c r="A172" i="8" s="1"/>
  <c r="A173" i="8" s="1"/>
  <c r="A174" i="8" s="1"/>
  <c r="A175" i="8" s="1"/>
  <c r="A176" i="8" s="1"/>
  <c r="A177" i="8" s="1"/>
  <c r="A178" i="8" s="1"/>
  <c r="A179" i="8" s="1"/>
  <c r="A180" i="8" s="1"/>
  <c r="A181" i="8" s="1"/>
  <c r="A182" i="8" s="1"/>
  <c r="A183" i="8" s="1"/>
  <c r="A184" i="8" s="1"/>
  <c r="A185" i="8" s="1"/>
  <c r="A186" i="8" s="1"/>
  <c r="A187" i="8" s="1"/>
  <c r="A188" i="8" s="1"/>
  <c r="A189" i="8" s="1"/>
  <c r="A190" i="8" s="1"/>
  <c r="A191" i="8" s="1"/>
  <c r="A192" i="8" s="1"/>
  <c r="A193" i="8" s="1"/>
  <c r="A194" i="8" s="1"/>
  <c r="A195" i="8" s="1"/>
  <c r="A196" i="8" s="1"/>
  <c r="A197" i="8" s="1"/>
  <c r="A198" i="8" s="1"/>
  <c r="A199" i="8" s="1"/>
  <c r="A200" i="8" s="1"/>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A233" i="8" s="1"/>
  <c r="A234" i="8" s="1"/>
  <c r="A235" i="8" s="1"/>
  <c r="A236" i="8" s="1"/>
  <c r="A237" i="8" s="1"/>
  <c r="A238" i="8" s="1"/>
  <c r="A239" i="8" s="1"/>
  <c r="A240" i="8" s="1"/>
  <c r="A241" i="8" s="1"/>
  <c r="A242" i="8" s="1"/>
  <c r="A243" i="8" s="1"/>
  <c r="A244" i="8" s="1"/>
  <c r="A245" i="8" s="1"/>
  <c r="A246" i="8" s="1"/>
  <c r="A247" i="8" s="1"/>
  <c r="A248" i="8" s="1"/>
  <c r="A249" i="8" s="1"/>
  <c r="A250" i="8" s="1"/>
  <c r="A251" i="8" s="1"/>
  <c r="A252" i="8" s="1"/>
  <c r="A253" i="8" s="1"/>
  <c r="A254" i="8" s="1"/>
  <c r="A255" i="8" s="1"/>
  <c r="A256" i="8" s="1"/>
  <c r="A257" i="8" s="1"/>
  <c r="A258" i="8" s="1"/>
  <c r="A259" i="8" s="1"/>
  <c r="A260" i="8" s="1"/>
  <c r="A261" i="8" s="1"/>
  <c r="A262" i="8" s="1"/>
  <c r="A263" i="8" s="1"/>
  <c r="A264" i="8" s="1"/>
  <c r="A265" i="8" s="1"/>
  <c r="A266" i="8" s="1"/>
  <c r="A267" i="8" s="1"/>
  <c r="A268" i="8" s="1"/>
  <c r="A269" i="8" s="1"/>
  <c r="A270" i="8" s="1"/>
  <c r="A271" i="8" s="1"/>
  <c r="A272" i="8" s="1"/>
  <c r="A273" i="8" s="1"/>
  <c r="A274" i="8" s="1"/>
  <c r="A275" i="8" s="1"/>
  <c r="A276" i="8" s="1"/>
  <c r="A277" i="8" s="1"/>
  <c r="A278" i="8" s="1"/>
  <c r="A279" i="8" s="1"/>
  <c r="A280" i="8" s="1"/>
  <c r="A281" i="8" s="1"/>
  <c r="A282" i="8" s="1"/>
  <c r="A283" i="8" s="1"/>
  <c r="A284" i="8" s="1"/>
  <c r="A285" i="8" s="1"/>
  <c r="A286" i="8" s="1"/>
  <c r="A287" i="8" s="1"/>
  <c r="A288" i="8" s="1"/>
  <c r="A289" i="8" s="1"/>
  <c r="A290" i="8" s="1"/>
  <c r="A291" i="8" s="1"/>
  <c r="A292" i="8" s="1"/>
  <c r="A293" i="8" s="1"/>
  <c r="A294" i="8" s="1"/>
  <c r="A295" i="8" s="1"/>
  <c r="A296" i="8" s="1"/>
  <c r="A297" i="8" s="1"/>
  <c r="A298" i="8" s="1"/>
  <c r="A299" i="8" s="1"/>
  <c r="A300" i="8" s="1"/>
  <c r="A301" i="8" s="1"/>
  <c r="A302" i="8" s="1"/>
  <c r="A303" i="8" s="1"/>
  <c r="A304" i="8" s="1"/>
  <c r="A305" i="8" s="1"/>
  <c r="A306" i="8" s="1"/>
  <c r="A307" i="8" s="1"/>
  <c r="A308" i="8" s="1"/>
  <c r="A309" i="8" s="1"/>
  <c r="A310" i="8" s="1"/>
  <c r="A311" i="8" s="1"/>
  <c r="A312" i="8" s="1"/>
  <c r="A313" i="8" s="1"/>
  <c r="A314" i="8" s="1"/>
  <c r="A315" i="8" s="1"/>
  <c r="A316" i="8" s="1"/>
  <c r="A317" i="8" s="1"/>
  <c r="A318" i="8" s="1"/>
  <c r="A319" i="8" s="1"/>
  <c r="A320" i="8" s="1"/>
  <c r="A321" i="8" s="1"/>
  <c r="A322" i="8" s="1"/>
  <c r="A323" i="8" s="1"/>
  <c r="A324" i="8" s="1"/>
  <c r="A325" i="8" s="1"/>
  <c r="A326" i="8" s="1"/>
  <c r="A327" i="8" s="1"/>
  <c r="A328" i="8" s="1"/>
  <c r="A329" i="8" s="1"/>
  <c r="A330" i="8" s="1"/>
  <c r="A331" i="8" s="1"/>
  <c r="A332" i="8" s="1"/>
  <c r="A333" i="8" s="1"/>
  <c r="A334" i="8" s="1"/>
  <c r="A335" i="8" s="1"/>
  <c r="A336" i="8" s="1"/>
  <c r="A337" i="8" s="1"/>
  <c r="A338" i="8" s="1"/>
  <c r="A339" i="8" s="1"/>
  <c r="A340" i="8" s="1"/>
  <c r="A341" i="8" s="1"/>
  <c r="A342" i="8" s="1"/>
  <c r="A343" i="8" s="1"/>
  <c r="A344" i="8" s="1"/>
  <c r="A345" i="8" s="1"/>
  <c r="A346" i="8" s="1"/>
  <c r="A347" i="8" s="1"/>
  <c r="A348" i="8" s="1"/>
  <c r="A349" i="8" s="1"/>
  <c r="A350" i="8" s="1"/>
  <c r="A351" i="8" s="1"/>
  <c r="A352" i="8" s="1"/>
  <c r="A353" i="8" s="1"/>
  <c r="A354" i="8" s="1"/>
  <c r="A355" i="8" s="1"/>
  <c r="A356" i="8" s="1"/>
  <c r="A357" i="8" s="1"/>
  <c r="A358" i="8" s="1"/>
  <c r="A359" i="8" s="1"/>
  <c r="A360" i="8" s="1"/>
  <c r="A361" i="8" s="1"/>
  <c r="A362" i="8" s="1"/>
  <c r="A363" i="8" s="1"/>
  <c r="A364" i="8" s="1"/>
  <c r="A365" i="8" s="1"/>
  <c r="A366" i="8" s="1"/>
  <c r="A367" i="8" s="1"/>
  <c r="A368" i="8" s="1"/>
  <c r="A369" i="8" s="1"/>
  <c r="A370" i="8" s="1"/>
  <c r="A371" i="8" s="1"/>
  <c r="A372" i="8" s="1"/>
  <c r="A373" i="8" s="1"/>
  <c r="A374" i="8" s="1"/>
  <c r="A375" i="8" s="1"/>
  <c r="A376" i="8" s="1"/>
  <c r="A377" i="8" s="1"/>
  <c r="A378" i="8" s="1"/>
  <c r="A379" i="8" s="1"/>
  <c r="A380" i="8" s="1"/>
  <c r="A381" i="8" s="1"/>
  <c r="A382" i="8" s="1"/>
  <c r="A383" i="8" s="1"/>
  <c r="A384" i="8" s="1"/>
  <c r="A385" i="8" s="1"/>
  <c r="A386" i="8" s="1"/>
  <c r="A387" i="8" s="1"/>
  <c r="A388" i="8" s="1"/>
  <c r="A389" i="8" s="1"/>
  <c r="A390" i="8" s="1"/>
  <c r="A391" i="8" s="1"/>
  <c r="A392" i="8" s="1"/>
  <c r="A393" i="8" s="1"/>
  <c r="A394" i="8" s="1"/>
  <c r="A395" i="8" s="1"/>
  <c r="A396" i="8" s="1"/>
  <c r="A397" i="8" s="1"/>
  <c r="A398" i="8" s="1"/>
  <c r="A399" i="8" s="1"/>
  <c r="A400" i="8" s="1"/>
  <c r="A401" i="8" s="1"/>
  <c r="A402" i="8" s="1"/>
  <c r="A403" i="8" s="1"/>
  <c r="A404" i="8" s="1"/>
  <c r="A405" i="8" s="1"/>
  <c r="A406" i="8" s="1"/>
  <c r="A407" i="8" s="1"/>
  <c r="A408" i="8" s="1"/>
  <c r="A409" i="8" s="1"/>
  <c r="A410" i="8" s="1"/>
  <c r="A411" i="8" s="1"/>
  <c r="A412" i="8" s="1"/>
  <c r="A413" i="8" s="1"/>
  <c r="A414" i="8" s="1"/>
  <c r="A415" i="8" s="1"/>
  <c r="A416" i="8" s="1"/>
  <c r="A417" i="8" s="1"/>
  <c r="A418" i="8" s="1"/>
  <c r="A419" i="8" s="1"/>
  <c r="A420" i="8" s="1"/>
  <c r="A421" i="8" s="1"/>
  <c r="A422" i="8" s="1"/>
  <c r="A423" i="8" s="1"/>
  <c r="A424" i="8" s="1"/>
  <c r="A425" i="8" s="1"/>
  <c r="A426" i="8" s="1"/>
  <c r="A427" i="8" s="1"/>
  <c r="A428" i="8" s="1"/>
  <c r="A429" i="8" s="1"/>
  <c r="A430" i="8" s="1"/>
  <c r="A431" i="8" s="1"/>
  <c r="A432" i="8" s="1"/>
  <c r="A433" i="8" s="1"/>
  <c r="A434" i="8" s="1"/>
  <c r="A435" i="8" s="1"/>
  <c r="A436" i="8" s="1"/>
  <c r="A437" i="8" s="1"/>
  <c r="A438" i="8" s="1"/>
  <c r="A439" i="8" s="1"/>
  <c r="A440" i="8" s="1"/>
  <c r="A441" i="8" s="1"/>
  <c r="A442" i="8" s="1"/>
  <c r="A443" i="8" s="1"/>
  <c r="A444" i="8" s="1"/>
  <c r="A445" i="8" s="1"/>
  <c r="A446" i="8" s="1"/>
  <c r="A447" i="8" s="1"/>
  <c r="A448" i="8" s="1"/>
  <c r="A449" i="8" s="1"/>
  <c r="A450" i="8" s="1"/>
  <c r="A451" i="8" s="1"/>
  <c r="A452" i="8" s="1"/>
  <c r="A453" i="8" s="1"/>
  <c r="A454" i="8" s="1"/>
  <c r="A455" i="8" s="1"/>
  <c r="A456" i="8" s="1"/>
  <c r="A457" i="8" s="1"/>
  <c r="A458" i="8" s="1"/>
  <c r="A459" i="8" s="1"/>
  <c r="A460" i="8" s="1"/>
  <c r="A461" i="8" s="1"/>
  <c r="A462" i="8" s="1"/>
  <c r="A463" i="8" s="1"/>
  <c r="A464" i="8" s="1"/>
  <c r="A465" i="8" s="1"/>
  <c r="A466" i="8" s="1"/>
  <c r="A467" i="8" s="1"/>
  <c r="A468" i="8" s="1"/>
  <c r="A469" i="8" s="1"/>
  <c r="A470" i="8" s="1"/>
  <c r="A471" i="8" s="1"/>
  <c r="A472" i="8" s="1"/>
  <c r="A473" i="8" s="1"/>
  <c r="A474" i="8" s="1"/>
  <c r="A475" i="8" s="1"/>
  <c r="A476" i="8" s="1"/>
  <c r="A477" i="8" s="1"/>
  <c r="A478" i="8" s="1"/>
  <c r="A479" i="8" s="1"/>
  <c r="A480" i="8" s="1"/>
  <c r="A481" i="8" s="1"/>
  <c r="A482" i="8" s="1"/>
  <c r="A483" i="8" s="1"/>
  <c r="A484" i="8" s="1"/>
  <c r="A485" i="8" s="1"/>
  <c r="A486" i="8" s="1"/>
  <c r="A487" i="8" s="1"/>
  <c r="A488" i="8" s="1"/>
  <c r="A489" i="8" s="1"/>
  <c r="A490" i="8" s="1"/>
  <c r="A491" i="8" s="1"/>
  <c r="A492" i="8" s="1"/>
  <c r="A493" i="8" s="1"/>
  <c r="A494" i="8" s="1"/>
  <c r="A495" i="8" s="1"/>
  <c r="A496" i="8" s="1"/>
  <c r="A497" i="8" s="1"/>
  <c r="A498" i="8" s="1"/>
  <c r="A499" i="8" s="1"/>
  <c r="A500" i="8" s="1"/>
  <c r="A501" i="8" s="1"/>
  <c r="A502" i="8" s="1"/>
  <c r="A503" i="8" s="1"/>
  <c r="A504" i="8" s="1"/>
  <c r="A505" i="8" s="1"/>
  <c r="A506" i="8" s="1"/>
  <c r="A507" i="8" s="1"/>
  <c r="A508" i="8" s="1"/>
  <c r="A509" i="8" s="1"/>
  <c r="A510" i="8" s="1"/>
  <c r="A511" i="8" s="1"/>
  <c r="A512" i="8" s="1"/>
  <c r="A513" i="8" s="1"/>
  <c r="A514" i="8" s="1"/>
  <c r="A515" i="8" s="1"/>
  <c r="A516" i="8" s="1"/>
  <c r="A517" i="8" s="1"/>
  <c r="A518" i="8" s="1"/>
  <c r="A519" i="8" s="1"/>
  <c r="A520" i="8" s="1"/>
  <c r="A521" i="8" s="1"/>
  <c r="A522" i="8" s="1"/>
  <c r="A523" i="8" s="1"/>
  <c r="A524" i="8" s="1"/>
  <c r="A525" i="8" s="1"/>
  <c r="A526" i="8" s="1"/>
  <c r="A527" i="8" s="1"/>
  <c r="A528" i="8" s="1"/>
  <c r="A529" i="8" s="1"/>
  <c r="A530" i="8" s="1"/>
  <c r="A531" i="8" s="1"/>
  <c r="A532" i="8" s="1"/>
  <c r="A533" i="8" s="1"/>
  <c r="A534" i="8" s="1"/>
  <c r="A535" i="8" s="1"/>
  <c r="A536" i="8" s="1"/>
  <c r="A537" i="8" s="1"/>
  <c r="A538" i="8" s="1"/>
  <c r="A539" i="8" s="1"/>
  <c r="A540" i="8" s="1"/>
  <c r="A541" i="8" s="1"/>
  <c r="A542" i="8" s="1"/>
  <c r="A543" i="8" s="1"/>
  <c r="A544" i="8" s="1"/>
  <c r="A545" i="8" s="1"/>
  <c r="A546" i="8" s="1"/>
  <c r="A547" i="8" s="1"/>
  <c r="A548" i="8" s="1"/>
  <c r="A549" i="8" s="1"/>
  <c r="A550" i="8" s="1"/>
  <c r="A551" i="8" s="1"/>
  <c r="A552" i="8" s="1"/>
  <c r="A553" i="8" s="1"/>
  <c r="A554" i="8" s="1"/>
  <c r="A555" i="8" s="1"/>
  <c r="A556" i="8" s="1"/>
  <c r="A557" i="8" s="1"/>
  <c r="A558" i="8" s="1"/>
  <c r="A559" i="8" s="1"/>
  <c r="A560" i="8" s="1"/>
  <c r="A561" i="8" s="1"/>
  <c r="A562" i="8" s="1"/>
  <c r="A563" i="8" s="1"/>
  <c r="A564" i="8" s="1"/>
  <c r="A565" i="8" s="1"/>
  <c r="A566" i="8" s="1"/>
  <c r="A567" i="8" s="1"/>
  <c r="A568" i="8" s="1"/>
  <c r="A569" i="8" s="1"/>
  <c r="A570" i="8" s="1"/>
  <c r="A571" i="8" s="1"/>
  <c r="A572" i="8" s="1"/>
  <c r="A573" i="8" s="1"/>
  <c r="A574" i="8" s="1"/>
  <c r="A575" i="8" s="1"/>
  <c r="A576" i="8" s="1"/>
  <c r="A577" i="8" s="1"/>
  <c r="A578" i="8" s="1"/>
  <c r="A579" i="8" s="1"/>
  <c r="A580" i="8" s="1"/>
  <c r="A581" i="8" s="1"/>
  <c r="A582" i="8" s="1"/>
  <c r="A583" i="8" s="1"/>
  <c r="A584" i="8" s="1"/>
  <c r="A585" i="8" s="1"/>
  <c r="A586" i="8" s="1"/>
  <c r="A587" i="8" s="1"/>
  <c r="A588" i="8" s="1"/>
  <c r="A589" i="8" s="1"/>
  <c r="A590" i="8" s="1"/>
  <c r="A591" i="8" s="1"/>
  <c r="A592" i="8" s="1"/>
  <c r="A593" i="8" s="1"/>
  <c r="A594" i="8" s="1"/>
  <c r="A595" i="8" s="1"/>
  <c r="A596" i="8" s="1"/>
  <c r="A597" i="8" s="1"/>
  <c r="A598" i="8" s="1"/>
  <c r="A599" i="8" s="1"/>
  <c r="A600" i="8" s="1"/>
  <c r="A601" i="8" s="1"/>
  <c r="A602" i="8" s="1"/>
  <c r="A603" i="8" s="1"/>
  <c r="A604" i="8" s="1"/>
  <c r="A605" i="8" s="1"/>
  <c r="A606" i="8" s="1"/>
  <c r="A607" i="8" s="1"/>
  <c r="A608" i="8" s="1"/>
  <c r="A609" i="8" s="1"/>
  <c r="A610" i="8" s="1"/>
  <c r="A611" i="8" s="1"/>
  <c r="A612" i="8" s="1"/>
  <c r="A613" i="8" s="1"/>
  <c r="A614" i="8" s="1"/>
  <c r="A615" i="8" s="1"/>
  <c r="A616" i="8" s="1"/>
  <c r="A617" i="8" s="1"/>
  <c r="A618" i="8" s="1"/>
  <c r="A619" i="8" s="1"/>
  <c r="A620" i="8" s="1"/>
  <c r="A621" i="8" s="1"/>
  <c r="A622" i="8" s="1"/>
  <c r="A623" i="8" s="1"/>
  <c r="A624" i="8" s="1"/>
  <c r="A625" i="8" s="1"/>
  <c r="A626" i="8" s="1"/>
  <c r="A627" i="8" s="1"/>
  <c r="A628" i="8" s="1"/>
  <c r="A629" i="8" s="1"/>
  <c r="A630" i="8" s="1"/>
  <c r="A631" i="8" s="1"/>
  <c r="A632" i="8" s="1"/>
  <c r="A633" i="8" s="1"/>
  <c r="A634" i="8" s="1"/>
  <c r="A635" i="8" s="1"/>
  <c r="A636" i="8" s="1"/>
  <c r="A637" i="8" s="1"/>
  <c r="A638" i="8" s="1"/>
  <c r="A639" i="8" s="1"/>
  <c r="A640" i="8" s="1"/>
  <c r="A641" i="8" s="1"/>
  <c r="A642" i="8" s="1"/>
  <c r="A643" i="8" s="1"/>
  <c r="A644" i="8" s="1"/>
  <c r="A645" i="8" s="1"/>
  <c r="A646" i="8" s="1"/>
  <c r="A647" i="8" s="1"/>
  <c r="A648" i="8" s="1"/>
  <c r="A649" i="8" s="1"/>
  <c r="A650" i="8" s="1"/>
  <c r="A651" i="8" s="1"/>
  <c r="A652" i="8" s="1"/>
  <c r="A653" i="8" s="1"/>
  <c r="A654" i="8" s="1"/>
  <c r="A655" i="8" s="1"/>
  <c r="A656" i="8" s="1"/>
  <c r="A657" i="8" s="1"/>
  <c r="A658" i="8" s="1"/>
  <c r="A659" i="8" s="1"/>
  <c r="A660" i="8" s="1"/>
  <c r="A661" i="8" s="1"/>
  <c r="A662" i="8" s="1"/>
  <c r="A663" i="8" s="1"/>
  <c r="A664" i="8" s="1"/>
  <c r="A665" i="8" s="1"/>
  <c r="A666" i="8" s="1"/>
  <c r="A667" i="8" s="1"/>
  <c r="A668" i="8" s="1"/>
  <c r="A669" i="8" s="1"/>
  <c r="A670" i="8" s="1"/>
  <c r="A671" i="8" s="1"/>
  <c r="A672" i="8" s="1"/>
  <c r="A673" i="8" s="1"/>
  <c r="A674" i="8" s="1"/>
  <c r="A675" i="8" s="1"/>
  <c r="A676" i="8" s="1"/>
  <c r="A677" i="8" s="1"/>
  <c r="A678" i="8" s="1"/>
  <c r="A679" i="8" s="1"/>
  <c r="A680" i="8" s="1"/>
  <c r="A681" i="8" s="1"/>
  <c r="A682" i="8" s="1"/>
  <c r="A683" i="8" s="1"/>
  <c r="A684" i="8" s="1"/>
  <c r="A685" i="8" s="1"/>
  <c r="A686" i="8" s="1"/>
  <c r="A687" i="8" s="1"/>
  <c r="A688" i="8" s="1"/>
  <c r="A689" i="8" s="1"/>
  <c r="A690" i="8" s="1"/>
  <c r="A691" i="8" s="1"/>
  <c r="A692" i="8" s="1"/>
  <c r="A693" i="8" s="1"/>
  <c r="A694" i="8" s="1"/>
  <c r="A695" i="8" s="1"/>
  <c r="A696" i="8" s="1"/>
  <c r="A697" i="8" s="1"/>
  <c r="A698" i="8" s="1"/>
  <c r="A699" i="8" s="1"/>
  <c r="A700" i="8" s="1"/>
  <c r="A701" i="8" s="1"/>
  <c r="A702" i="8" s="1"/>
  <c r="A703" i="8" s="1"/>
  <c r="A704" i="8" s="1"/>
  <c r="A705" i="8" s="1"/>
  <c r="A706" i="8" s="1"/>
  <c r="A707" i="8" s="1"/>
  <c r="A708" i="8" s="1"/>
  <c r="A709" i="8" s="1"/>
  <c r="A710" i="8" s="1"/>
  <c r="A711" i="8" s="1"/>
  <c r="A712" i="8" s="1"/>
  <c r="A713" i="8" s="1"/>
  <c r="A714" i="8" s="1"/>
  <c r="A715" i="8" s="1"/>
  <c r="A716" i="8" s="1"/>
  <c r="A717" i="8" s="1"/>
  <c r="A718" i="8" s="1"/>
  <c r="A719" i="8" s="1"/>
  <c r="A720" i="8" s="1"/>
  <c r="A721" i="8" s="1"/>
  <c r="A722" i="8" s="1"/>
  <c r="A723" i="8" s="1"/>
  <c r="A724" i="8" s="1"/>
  <c r="A725" i="8" s="1"/>
  <c r="A726" i="8" s="1"/>
  <c r="A727" i="8" s="1"/>
  <c r="A728" i="8" s="1"/>
  <c r="A729" i="8" s="1"/>
  <c r="A730" i="8" s="1"/>
  <c r="A731" i="8" s="1"/>
  <c r="A732" i="8" s="1"/>
  <c r="A733" i="8" s="1"/>
  <c r="A734" i="8" s="1"/>
  <c r="A735" i="8" s="1"/>
  <c r="A736" i="8" s="1"/>
  <c r="A737" i="8" s="1"/>
  <c r="A738" i="8" s="1"/>
  <c r="A739" i="8" s="1"/>
  <c r="A740" i="8" s="1"/>
  <c r="A741" i="8" s="1"/>
  <c r="A742" i="8" s="1"/>
  <c r="A743" i="8" s="1"/>
  <c r="A744" i="8" s="1"/>
  <c r="A745" i="8" s="1"/>
  <c r="A746" i="8" s="1"/>
  <c r="A747" i="8" s="1"/>
  <c r="A748" i="8" s="1"/>
  <c r="A749" i="8" s="1"/>
  <c r="A750" i="8" s="1"/>
  <c r="A751" i="8" s="1"/>
  <c r="A752" i="8" s="1"/>
  <c r="A753" i="8" s="1"/>
  <c r="A754" i="8" s="1"/>
  <c r="A755" i="8" s="1"/>
  <c r="A756" i="8" s="1"/>
  <c r="A757" i="8" s="1"/>
  <c r="A758" i="8" s="1"/>
  <c r="A759" i="8" s="1"/>
  <c r="A760" i="8" s="1"/>
  <c r="A761" i="8" s="1"/>
  <c r="A762" i="8" s="1"/>
  <c r="A763" i="8" s="1"/>
  <c r="A764" i="8" s="1"/>
  <c r="A765" i="8" s="1"/>
  <c r="A766" i="8" s="1"/>
  <c r="A767" i="8" s="1"/>
  <c r="A768" i="8" s="1"/>
  <c r="A769" i="8" s="1"/>
  <c r="A770" i="8" s="1"/>
  <c r="A771" i="8" s="1"/>
  <c r="A772" i="8" s="1"/>
  <c r="A773" i="8" s="1"/>
  <c r="A774" i="8" s="1"/>
  <c r="A775" i="8" s="1"/>
  <c r="A776" i="8" s="1"/>
  <c r="A777" i="8" s="1"/>
  <c r="A778" i="8" s="1"/>
  <c r="A779" i="8" s="1"/>
  <c r="A780" i="8" s="1"/>
  <c r="A781" i="8" s="1"/>
  <c r="A782" i="8" s="1"/>
  <c r="A783" i="8" s="1"/>
  <c r="A784" i="8" s="1"/>
  <c r="A785" i="8" s="1"/>
  <c r="A786" i="8" s="1"/>
  <c r="A787" i="8" s="1"/>
  <c r="A788" i="8" s="1"/>
  <c r="A789" i="8" s="1"/>
  <c r="A790" i="8" s="1"/>
  <c r="A791" i="8" s="1"/>
  <c r="A792" i="8" s="1"/>
  <c r="A793" i="8" s="1"/>
  <c r="A794" i="8" s="1"/>
  <c r="A795" i="8" s="1"/>
  <c r="A796" i="8" s="1"/>
  <c r="A797" i="8" s="1"/>
  <c r="A798" i="8" s="1"/>
  <c r="A799" i="8" s="1"/>
  <c r="A800" i="8" s="1"/>
  <c r="A801" i="8" s="1"/>
  <c r="A802" i="8" s="1"/>
  <c r="A803" i="8" s="1"/>
  <c r="A804" i="8" s="1"/>
  <c r="A805" i="8" s="1"/>
  <c r="A806" i="8" s="1"/>
  <c r="A807" i="8" s="1"/>
  <c r="A808" i="8" s="1"/>
  <c r="A809" i="8" s="1"/>
  <c r="A810" i="8" s="1"/>
  <c r="A811" i="8" s="1"/>
  <c r="A812" i="8" s="1"/>
  <c r="A813" i="8" s="1"/>
  <c r="A814" i="8" s="1"/>
  <c r="A815" i="8" s="1"/>
  <c r="A816" i="8" s="1"/>
  <c r="A817" i="8" s="1"/>
  <c r="A818" i="8" s="1"/>
  <c r="A819" i="8" s="1"/>
  <c r="A820" i="8" s="1"/>
  <c r="A821" i="8" s="1"/>
  <c r="A822" i="8" s="1"/>
  <c r="A823" i="8" s="1"/>
  <c r="A824" i="8" s="1"/>
  <c r="A825" i="8" s="1"/>
  <c r="A826" i="8" s="1"/>
  <c r="A827" i="8" s="1"/>
  <c r="A828" i="8" s="1"/>
  <c r="A829" i="8" s="1"/>
  <c r="A830" i="8" s="1"/>
  <c r="A831" i="8" s="1"/>
  <c r="A832" i="8" s="1"/>
  <c r="A833" i="8" s="1"/>
  <c r="A834" i="8" s="1"/>
  <c r="A835" i="8" s="1"/>
  <c r="A836" i="8" s="1"/>
  <c r="A837" i="8" s="1"/>
  <c r="A838" i="8" s="1"/>
  <c r="A839" i="8" s="1"/>
  <c r="A840" i="8" s="1"/>
  <c r="A841" i="8" s="1"/>
  <c r="A842" i="8" s="1"/>
  <c r="A843" i="8" s="1"/>
  <c r="A844" i="8" s="1"/>
  <c r="A845" i="8" s="1"/>
  <c r="A846" i="8" s="1"/>
  <c r="A847" i="8" s="1"/>
  <c r="A848" i="8" s="1"/>
  <c r="A849" i="8" s="1"/>
  <c r="A850" i="8" s="1"/>
  <c r="A851" i="8" s="1"/>
  <c r="A852" i="8" s="1"/>
  <c r="A853" i="8" s="1"/>
  <c r="A854" i="8" s="1"/>
  <c r="A855" i="8" s="1"/>
  <c r="A856" i="8" s="1"/>
  <c r="A857" i="8" s="1"/>
  <c r="A858" i="8" s="1"/>
  <c r="A859" i="8" s="1"/>
  <c r="A860" i="8" s="1"/>
  <c r="A861" i="8" s="1"/>
  <c r="A862" i="8" s="1"/>
  <c r="A863" i="8" s="1"/>
  <c r="A864" i="8" s="1"/>
  <c r="A865" i="8" s="1"/>
  <c r="A866" i="8" s="1"/>
  <c r="A867" i="8" s="1"/>
  <c r="A868" i="8" s="1"/>
  <c r="A869" i="8" s="1"/>
  <c r="A870" i="8" s="1"/>
  <c r="A871" i="8" s="1"/>
  <c r="A872" i="8" s="1"/>
  <c r="A873" i="8" s="1"/>
  <c r="A874" i="8" s="1"/>
  <c r="A875" i="8" s="1"/>
  <c r="A876" i="8" s="1"/>
  <c r="A877" i="8" s="1"/>
  <c r="A878" i="8" s="1"/>
  <c r="A879" i="8" s="1"/>
  <c r="A880" i="8" s="1"/>
  <c r="A881" i="8" s="1"/>
  <c r="A882" i="8" s="1"/>
  <c r="A883" i="8" s="1"/>
  <c r="A884" i="8" s="1"/>
  <c r="A885" i="8" s="1"/>
  <c r="A886" i="8" s="1"/>
  <c r="A887" i="8" s="1"/>
  <c r="A888" i="8" s="1"/>
  <c r="A889" i="8" s="1"/>
  <c r="A890" i="8" s="1"/>
  <c r="A891" i="8" s="1"/>
  <c r="A892" i="8" s="1"/>
  <c r="A893" i="8" s="1"/>
  <c r="A894" i="8" s="1"/>
  <c r="A895" i="8" s="1"/>
  <c r="A896" i="8" s="1"/>
  <c r="A897" i="8" s="1"/>
  <c r="A898" i="8" s="1"/>
  <c r="A899" i="8" s="1"/>
  <c r="A900" i="8" s="1"/>
  <c r="A901" i="8" s="1"/>
  <c r="A902" i="8" s="1"/>
  <c r="A903" i="8" s="1"/>
  <c r="A904" i="8" s="1"/>
  <c r="A905" i="8" s="1"/>
  <c r="A906" i="8" s="1"/>
  <c r="A907" i="8" s="1"/>
  <c r="A908" i="8" s="1"/>
  <c r="A909" i="8" s="1"/>
  <c r="A910" i="8" s="1"/>
  <c r="A911" i="8" s="1"/>
  <c r="A912" i="8" s="1"/>
  <c r="A913" i="8" s="1"/>
  <c r="A914" i="8" s="1"/>
  <c r="A915" i="8" s="1"/>
  <c r="A916" i="8" s="1"/>
  <c r="A917" i="8" s="1"/>
  <c r="A918" i="8" s="1"/>
  <c r="A919" i="8" s="1"/>
  <c r="A920" i="8" s="1"/>
  <c r="A921" i="8" s="1"/>
  <c r="A922" i="8" s="1"/>
  <c r="A923" i="8" s="1"/>
  <c r="A924" i="8" s="1"/>
  <c r="A925" i="8" s="1"/>
  <c r="A926" i="8" s="1"/>
  <c r="A927" i="8" s="1"/>
  <c r="A928" i="8" s="1"/>
  <c r="A929" i="8" s="1"/>
  <c r="A930" i="8" s="1"/>
  <c r="A931" i="8" s="1"/>
  <c r="A932" i="8" s="1"/>
  <c r="A933" i="8" s="1"/>
  <c r="A934" i="8" s="1"/>
  <c r="A935" i="8" s="1"/>
  <c r="A936" i="8" s="1"/>
  <c r="A937" i="8" s="1"/>
  <c r="A938" i="8" s="1"/>
  <c r="A939" i="8" s="1"/>
  <c r="A940" i="8" s="1"/>
  <c r="A941" i="8" s="1"/>
  <c r="A942" i="8" s="1"/>
  <c r="A943" i="8" s="1"/>
  <c r="A944" i="8" s="1"/>
  <c r="A945" i="8" s="1"/>
  <c r="A946" i="8" s="1"/>
  <c r="A947" i="8" s="1"/>
  <c r="A948" i="8" s="1"/>
  <c r="A949" i="8" s="1"/>
  <c r="A950" i="8" s="1"/>
  <c r="A951" i="8" s="1"/>
  <c r="A952" i="8" s="1"/>
  <c r="A953" i="8" s="1"/>
  <c r="A954" i="8" s="1"/>
  <c r="A955" i="8" s="1"/>
  <c r="A956" i="8" s="1"/>
  <c r="A957" i="8" s="1"/>
  <c r="A958" i="8" s="1"/>
  <c r="A959" i="8" s="1"/>
  <c r="A960" i="8" s="1"/>
  <c r="A961" i="8" s="1"/>
  <c r="A962" i="8" s="1"/>
  <c r="A963" i="8" s="1"/>
  <c r="A964" i="8" s="1"/>
  <c r="A965" i="8" s="1"/>
  <c r="A966" i="8" s="1"/>
  <c r="A967" i="8" s="1"/>
  <c r="A968" i="8" s="1"/>
  <c r="A969" i="8" s="1"/>
  <c r="A970" i="8" s="1"/>
  <c r="A971" i="8" s="1"/>
  <c r="A972" i="8" s="1"/>
  <c r="A973" i="8" s="1"/>
  <c r="A974" i="8" s="1"/>
  <c r="A975" i="8" s="1"/>
  <c r="A976" i="8" s="1"/>
  <c r="A977" i="8" s="1"/>
  <c r="A978" i="8" s="1"/>
  <c r="A979" i="8" s="1"/>
  <c r="A980" i="8" s="1"/>
  <c r="A981" i="8" s="1"/>
  <c r="A982" i="8" s="1"/>
  <c r="A983" i="8" s="1"/>
  <c r="A984" i="8" s="1"/>
  <c r="A985" i="8" s="1"/>
  <c r="A986" i="8" s="1"/>
  <c r="A987" i="8" s="1"/>
  <c r="A988" i="8" s="1"/>
  <c r="A989" i="8" s="1"/>
  <c r="A990" i="8" s="1"/>
  <c r="A991" i="8" s="1"/>
  <c r="A992" i="8" s="1"/>
  <c r="A993" i="8" s="1"/>
  <c r="A994" i="8" s="1"/>
  <c r="A995" i="8" s="1"/>
  <c r="A996" i="8" s="1"/>
  <c r="A997" i="8" s="1"/>
  <c r="A998" i="8" s="1"/>
  <c r="A999" i="8" s="1"/>
  <c r="A1000" i="8" s="1"/>
  <c r="A1001" i="8" s="1"/>
  <c r="A1002" i="8" s="1"/>
  <c r="A1003" i="8" s="1"/>
  <c r="A1004" i="8" s="1"/>
  <c r="A1005" i="8" s="1"/>
  <c r="A1006" i="8" s="1"/>
  <c r="A1007" i="8" s="1"/>
  <c r="A1008" i="8" s="1"/>
  <c r="A1009" i="8" s="1"/>
  <c r="A1010" i="8" s="1"/>
  <c r="A1011" i="8" s="1"/>
  <c r="A1012" i="8" s="1"/>
  <c r="A1013" i="8" s="1"/>
  <c r="A1014" i="8" s="1"/>
  <c r="A1015" i="8" s="1"/>
  <c r="A1016" i="8" s="1"/>
  <c r="A1017" i="8" s="1"/>
  <c r="A1018" i="8" s="1"/>
  <c r="A1019" i="8" s="1"/>
  <c r="A1020" i="8" s="1"/>
  <c r="A1021" i="8" s="1"/>
  <c r="A1022" i="8" s="1"/>
  <c r="A1023" i="8" s="1"/>
  <c r="A1024" i="8" s="1"/>
  <c r="A1025" i="8" s="1"/>
  <c r="A1026" i="8" s="1"/>
  <c r="A1027" i="8" s="1"/>
  <c r="A1028" i="8" s="1"/>
  <c r="A1029" i="8" s="1"/>
  <c r="A1030" i="8" s="1"/>
  <c r="A1031" i="8" s="1"/>
  <c r="A1032" i="8" s="1"/>
  <c r="A1033" i="8" s="1"/>
  <c r="A1034" i="8" s="1"/>
  <c r="A1035" i="8" s="1"/>
  <c r="A1036" i="8" s="1"/>
  <c r="A1037" i="8" s="1"/>
  <c r="A1038" i="8" s="1"/>
  <c r="A1039" i="8" s="1"/>
  <c r="A1040" i="8" s="1"/>
  <c r="A1041" i="8" s="1"/>
  <c r="A1042" i="8" s="1"/>
  <c r="A1043" i="8" s="1"/>
  <c r="A1044" i="8" s="1"/>
  <c r="A1045" i="8" s="1"/>
  <c r="A1046" i="8" s="1"/>
  <c r="A1047" i="8" s="1"/>
  <c r="A1048" i="8" s="1"/>
  <c r="A1049" i="8" s="1"/>
  <c r="A1050" i="8" s="1"/>
  <c r="A1051" i="8" s="1"/>
  <c r="A1052" i="8" s="1"/>
  <c r="A1053" i="8" s="1"/>
  <c r="A1054" i="8" s="1"/>
  <c r="A1055" i="8" s="1"/>
  <c r="A1056" i="8" s="1"/>
  <c r="A1057" i="8" s="1"/>
  <c r="A1058" i="8" s="1"/>
  <c r="A1059" i="8" s="1"/>
  <c r="A1060" i="8" s="1"/>
  <c r="A1061" i="8" s="1"/>
  <c r="A1062" i="8" s="1"/>
  <c r="A1063" i="8" s="1"/>
  <c r="A1064" i="8" s="1"/>
  <c r="A1065" i="8" s="1"/>
  <c r="A1066" i="8" s="1"/>
  <c r="A1067" i="8" s="1"/>
  <c r="A1068" i="8" s="1"/>
  <c r="A1069" i="8" s="1"/>
  <c r="A1070" i="8" s="1"/>
  <c r="A1071" i="8" s="1"/>
  <c r="A1072" i="8" s="1"/>
  <c r="A1073" i="8" s="1"/>
  <c r="A1074" i="8" s="1"/>
  <c r="A1075" i="8" s="1"/>
  <c r="A1076" i="8" s="1"/>
  <c r="A1077" i="8" s="1"/>
  <c r="A1078" i="8" s="1"/>
  <c r="A1079" i="8" s="1"/>
  <c r="A1080" i="8" s="1"/>
  <c r="A1081" i="8" s="1"/>
  <c r="A1082" i="8" s="1"/>
  <c r="A1083" i="8" s="1"/>
  <c r="A1084" i="8" s="1"/>
  <c r="A1085" i="8" s="1"/>
  <c r="A1086" i="8" s="1"/>
  <c r="A1087" i="8" s="1"/>
  <c r="A1088" i="8" s="1"/>
  <c r="A1089" i="8" s="1"/>
  <c r="A1090" i="8" s="1"/>
  <c r="A1091" i="8" s="1"/>
  <c r="A1092" i="8" s="1"/>
  <c r="A1093" i="8" s="1"/>
  <c r="A1094" i="8" s="1"/>
  <c r="A1095" i="8" s="1"/>
  <c r="A1096" i="8" s="1"/>
  <c r="A1097" i="8" s="1"/>
  <c r="A1098" i="8" s="1"/>
  <c r="A1099" i="8" s="1"/>
  <c r="A1100" i="8" s="1"/>
  <c r="A1101" i="8" s="1"/>
  <c r="A1102" i="8" s="1"/>
  <c r="A1103" i="8" s="1"/>
  <c r="A1104" i="8" s="1"/>
  <c r="A1105" i="8" s="1"/>
  <c r="A1106" i="8" s="1"/>
  <c r="A1107" i="8" s="1"/>
  <c r="A1108" i="8" s="1"/>
  <c r="A1109" i="8" s="1"/>
  <c r="A1110" i="8" s="1"/>
  <c r="A1111" i="8" s="1"/>
  <c r="A1112" i="8" s="1"/>
  <c r="A1113" i="8" s="1"/>
  <c r="A1114" i="8" s="1"/>
  <c r="A1115" i="8" s="1"/>
  <c r="A1116" i="8" s="1"/>
  <c r="A1117" i="8" s="1"/>
  <c r="A1118" i="8" s="1"/>
  <c r="A1119" i="8" s="1"/>
  <c r="A1120" i="8" s="1"/>
  <c r="A1121" i="8" s="1"/>
  <c r="A1122" i="8" s="1"/>
  <c r="A1123" i="8" s="1"/>
  <c r="A1124" i="8" s="1"/>
  <c r="A1125" i="8" s="1"/>
  <c r="A1126" i="8" s="1"/>
  <c r="A1127" i="8" s="1"/>
  <c r="A1128" i="8" s="1"/>
  <c r="A1129" i="8" s="1"/>
  <c r="A1130" i="8" s="1"/>
  <c r="A1131" i="8" s="1"/>
  <c r="A1132" i="8" s="1"/>
  <c r="A1133" i="8" s="1"/>
  <c r="A1134" i="8" s="1"/>
  <c r="A1135" i="8" s="1"/>
  <c r="A1136" i="8" s="1"/>
  <c r="A1137" i="8" s="1"/>
  <c r="A1138" i="8" s="1"/>
  <c r="A1139" i="8" s="1"/>
  <c r="A1140" i="8" s="1"/>
  <c r="A1141" i="8" s="1"/>
  <c r="A1142" i="8" s="1"/>
  <c r="A1143" i="8" s="1"/>
  <c r="A1144" i="8" s="1"/>
  <c r="A1145" i="8" s="1"/>
  <c r="A1146" i="8" s="1"/>
  <c r="A1147" i="8" s="1"/>
  <c r="A1148" i="8" s="1"/>
  <c r="A1149" i="8" s="1"/>
  <c r="A1150" i="8" s="1"/>
  <c r="A1151" i="8" s="1"/>
  <c r="A1152" i="8" s="1"/>
  <c r="A1153" i="8" s="1"/>
  <c r="A1154" i="8" s="1"/>
  <c r="A1155" i="8" s="1"/>
  <c r="A1156" i="8" s="1"/>
  <c r="A1157" i="8" s="1"/>
  <c r="A1158" i="8" s="1"/>
  <c r="A1159" i="8" s="1"/>
  <c r="A1160" i="8" s="1"/>
  <c r="A1161" i="8" s="1"/>
  <c r="A1162" i="8" s="1"/>
  <c r="A1163" i="8" s="1"/>
  <c r="A1164" i="8" s="1"/>
  <c r="A1165" i="8" s="1"/>
  <c r="A1166" i="8" s="1"/>
  <c r="A1167" i="8" s="1"/>
  <c r="A1168" i="8" s="1"/>
  <c r="A1169" i="8" s="1"/>
  <c r="A1170" i="8" s="1"/>
  <c r="A1171" i="8" s="1"/>
  <c r="A1172" i="8" s="1"/>
  <c r="A1173" i="8" s="1"/>
  <c r="A1174" i="8" s="1"/>
  <c r="A1175" i="8" s="1"/>
  <c r="A1176" i="8" s="1"/>
  <c r="A1177" i="8" s="1"/>
  <c r="A1178" i="8" s="1"/>
  <c r="A1179" i="8" s="1"/>
  <c r="A1180" i="8" s="1"/>
  <c r="A1181" i="8" s="1"/>
  <c r="A1182" i="8" s="1"/>
  <c r="A1183" i="8" s="1"/>
  <c r="A1184" i="8" s="1"/>
  <c r="A1185" i="8" s="1"/>
  <c r="A1186" i="8" s="1"/>
  <c r="A1187" i="8" s="1"/>
  <c r="A1188" i="8" s="1"/>
  <c r="A1189" i="8" s="1"/>
  <c r="A1190" i="8" s="1"/>
  <c r="A1191" i="8" s="1"/>
  <c r="A1192" i="8" s="1"/>
  <c r="A1193" i="8" s="1"/>
  <c r="A1194" i="8" s="1"/>
  <c r="A1195" i="8" s="1"/>
  <c r="A1196" i="8" s="1"/>
  <c r="A1197" i="8" s="1"/>
  <c r="A1198" i="8" s="1"/>
  <c r="A1199" i="8" s="1"/>
  <c r="A1200" i="8" s="1"/>
  <c r="A1201" i="8" s="1"/>
  <c r="A1202" i="8" s="1"/>
  <c r="A1203" i="8" s="1"/>
  <c r="A1204" i="8" s="1"/>
  <c r="A1205" i="8" s="1"/>
  <c r="A1206" i="8" s="1"/>
  <c r="A1207" i="8" s="1"/>
  <c r="A1208" i="8" s="1"/>
  <c r="A1209" i="8" s="1"/>
  <c r="A1210" i="8" s="1"/>
  <c r="A1211" i="8" s="1"/>
  <c r="A1212" i="8" s="1"/>
  <c r="A1213" i="8" s="1"/>
  <c r="A1214" i="8" s="1"/>
  <c r="A1215" i="8" s="1"/>
  <c r="A1216" i="8" s="1"/>
  <c r="A1217" i="8" s="1"/>
  <c r="A1218" i="8" s="1"/>
  <c r="A1219" i="8" s="1"/>
  <c r="A1220" i="8" s="1"/>
  <c r="A1221" i="8" s="1"/>
  <c r="A1222" i="8" s="1"/>
  <c r="A1223" i="8" s="1"/>
  <c r="A1224" i="8" s="1"/>
  <c r="A1225" i="8" s="1"/>
  <c r="A1226" i="8" s="1"/>
  <c r="A1227" i="8" s="1"/>
  <c r="A1228" i="8" s="1"/>
  <c r="A1229" i="8" s="1"/>
  <c r="A1230" i="8" s="1"/>
  <c r="A1231" i="8" s="1"/>
  <c r="A1232" i="8" s="1"/>
  <c r="A1233" i="8" s="1"/>
  <c r="A1234" i="8" s="1"/>
  <c r="A1235" i="8" s="1"/>
  <c r="A1236" i="8" s="1"/>
  <c r="A1237" i="8" s="1"/>
  <c r="A1238" i="8" s="1"/>
  <c r="A1239" i="8" s="1"/>
  <c r="A1240" i="8" s="1"/>
  <c r="A1241" i="8" s="1"/>
  <c r="A1242" i="8" s="1"/>
  <c r="A1243" i="8" s="1"/>
  <c r="A1244" i="8" s="1"/>
  <c r="A1245" i="8" s="1"/>
  <c r="A1246" i="8" s="1"/>
  <c r="A1247" i="8" s="1"/>
  <c r="A1248" i="8" s="1"/>
  <c r="A1249" i="8" s="1"/>
  <c r="A1250" i="8" s="1"/>
  <c r="A1251" i="8" s="1"/>
  <c r="A1252" i="8" s="1"/>
  <c r="A1253" i="8" s="1"/>
  <c r="A1254" i="8" s="1"/>
  <c r="A1255" i="8" s="1"/>
  <c r="A1256" i="8" s="1"/>
  <c r="A1257" i="8" s="1"/>
  <c r="A1258" i="8" s="1"/>
  <c r="A1259" i="8" s="1"/>
  <c r="A1260" i="8" s="1"/>
  <c r="A1261" i="8" s="1"/>
  <c r="A1262" i="8" s="1"/>
  <c r="A1263" i="8" s="1"/>
  <c r="A1264" i="8" s="1"/>
  <c r="A1265" i="8" s="1"/>
  <c r="A1266" i="8" s="1"/>
  <c r="A1267" i="8" s="1"/>
  <c r="A1268" i="8" s="1"/>
  <c r="A1269" i="8" s="1"/>
  <c r="A1270" i="8" s="1"/>
  <c r="A1271" i="8" s="1"/>
  <c r="A1272" i="8" s="1"/>
  <c r="A1273" i="8" s="1"/>
  <c r="A1274" i="8" s="1"/>
  <c r="A1275" i="8" s="1"/>
  <c r="A1276" i="8" s="1"/>
  <c r="A1277" i="8" s="1"/>
  <c r="A1278" i="8" s="1"/>
  <c r="A1279" i="8" s="1"/>
  <c r="A1280" i="8" s="1"/>
  <c r="A1281" i="8" s="1"/>
  <c r="A1282" i="8" s="1"/>
  <c r="A1283" i="8" s="1"/>
  <c r="A1284" i="8" s="1"/>
  <c r="A1285" i="8" s="1"/>
  <c r="A1286" i="8" s="1"/>
  <c r="A1287" i="8" s="1"/>
  <c r="A1288" i="8" s="1"/>
  <c r="A1289" i="8" s="1"/>
  <c r="A1290" i="8" s="1"/>
  <c r="A1291" i="8" s="1"/>
  <c r="A1292" i="8" s="1"/>
  <c r="A1293" i="8" s="1"/>
  <c r="A1294" i="8" s="1"/>
  <c r="A1295" i="8" s="1"/>
  <c r="A1296" i="8" s="1"/>
  <c r="A1297" i="8" s="1"/>
  <c r="A1298" i="8" s="1"/>
  <c r="A1299" i="8" s="1"/>
  <c r="A1300" i="8" s="1"/>
  <c r="A1301" i="8" s="1"/>
  <c r="A1302" i="8" s="1"/>
  <c r="A1303" i="8" s="1"/>
  <c r="A1304" i="8" s="1"/>
  <c r="A1305" i="8" s="1"/>
  <c r="A1306" i="8" s="1"/>
  <c r="A1307" i="8" s="1"/>
  <c r="A1308" i="8" s="1"/>
  <c r="A1309" i="8" s="1"/>
  <c r="A1310" i="8" s="1"/>
  <c r="A1311" i="8" s="1"/>
  <c r="A1312" i="8" s="1"/>
  <c r="A1313" i="8" s="1"/>
  <c r="A1314" i="8" s="1"/>
  <c r="A1315" i="8" s="1"/>
  <c r="A1316" i="8" s="1"/>
  <c r="A1317" i="8" s="1"/>
  <c r="A1318" i="8" s="1"/>
  <c r="A1319" i="8" s="1"/>
  <c r="A1320" i="8" s="1"/>
  <c r="A1321" i="8" s="1"/>
  <c r="A1322" i="8" s="1"/>
  <c r="A1323" i="8" s="1"/>
  <c r="A1324" i="8" s="1"/>
  <c r="A1325" i="8" s="1"/>
  <c r="A1326" i="8" s="1"/>
  <c r="A1327" i="8" s="1"/>
  <c r="A1328" i="8" s="1"/>
  <c r="A1329" i="8" s="1"/>
  <c r="A1330" i="8" s="1"/>
  <c r="A1331" i="8" s="1"/>
  <c r="A1332" i="8" s="1"/>
  <c r="A1333" i="8" s="1"/>
  <c r="A1334" i="8" s="1"/>
  <c r="A1335" i="8" s="1"/>
  <c r="A1336" i="8" s="1"/>
  <c r="A1337" i="8" s="1"/>
  <c r="A1338" i="8" s="1"/>
  <c r="A1339" i="8" s="1"/>
  <c r="A1340" i="8" s="1"/>
  <c r="A1341" i="8" s="1"/>
  <c r="A1342" i="8" s="1"/>
  <c r="A1343" i="8" s="1"/>
  <c r="A1344" i="8" s="1"/>
  <c r="A1345" i="8" s="1"/>
  <c r="A1346" i="8" s="1"/>
  <c r="A1347" i="8" s="1"/>
  <c r="A1348" i="8" s="1"/>
  <c r="A1349" i="8" s="1"/>
  <c r="A1350" i="8" s="1"/>
  <c r="A1351" i="8" s="1"/>
  <c r="A1352" i="8" s="1"/>
  <c r="A1353" i="8" s="1"/>
  <c r="A1354" i="8" s="1"/>
  <c r="A1355" i="8" s="1"/>
  <c r="A1356" i="8" s="1"/>
  <c r="A1357" i="8" s="1"/>
  <c r="A1358" i="8" s="1"/>
  <c r="A1359" i="8" s="1"/>
  <c r="A1360" i="8" s="1"/>
  <c r="A1361" i="8" s="1"/>
  <c r="A1362" i="8" s="1"/>
  <c r="A1363" i="8" s="1"/>
  <c r="A1364" i="8" s="1"/>
  <c r="A1365" i="8" s="1"/>
  <c r="A1366" i="8" s="1"/>
  <c r="A1367" i="8" s="1"/>
  <c r="A1368" i="8" s="1"/>
  <c r="A1369" i="8" s="1"/>
  <c r="A1370" i="8" s="1"/>
  <c r="A1371" i="8" s="1"/>
  <c r="A1372" i="8" s="1"/>
  <c r="A1373" i="8" s="1"/>
  <c r="A1374" i="8" s="1"/>
  <c r="A1375" i="8" s="1"/>
  <c r="A1376" i="8" s="1"/>
  <c r="A1377" i="8" s="1"/>
  <c r="A1378" i="8" s="1"/>
  <c r="A1379" i="8" s="1"/>
  <c r="A1380" i="8" s="1"/>
  <c r="A1381" i="8" s="1"/>
  <c r="A1382" i="8" s="1"/>
  <c r="A1383" i="8" s="1"/>
  <c r="A1384" i="8" s="1"/>
  <c r="A1385" i="8" s="1"/>
  <c r="A1386" i="8" s="1"/>
  <c r="A1387" i="8" s="1"/>
  <c r="A1388" i="8" s="1"/>
  <c r="A1389" i="8" s="1"/>
  <c r="A1390" i="8" s="1"/>
  <c r="A1391" i="8" s="1"/>
  <c r="A1392" i="8" s="1"/>
  <c r="A1393" i="8" s="1"/>
  <c r="A1394" i="8" s="1"/>
  <c r="A1395" i="8" s="1"/>
  <c r="A1396" i="8" s="1"/>
  <c r="A1397" i="8" s="1"/>
  <c r="A1398" i="8" s="1"/>
  <c r="A1399" i="8" s="1"/>
  <c r="A1400" i="8" s="1"/>
  <c r="A1401" i="8" s="1"/>
  <c r="A1402" i="8" s="1"/>
  <c r="A1403" i="8" s="1"/>
  <c r="A1404" i="8" s="1"/>
  <c r="A1405" i="8" s="1"/>
  <c r="A1406" i="8" s="1"/>
  <c r="A1407" i="8" s="1"/>
  <c r="A1408" i="8" s="1"/>
  <c r="A1409" i="8" s="1"/>
  <c r="A1410" i="8" s="1"/>
  <c r="A1411" i="8" s="1"/>
  <c r="A1412" i="8" s="1"/>
  <c r="A1413" i="8" s="1"/>
  <c r="A1414" i="8" s="1"/>
  <c r="A1415" i="8" s="1"/>
  <c r="A1416" i="8" s="1"/>
  <c r="A1417" i="8" s="1"/>
  <c r="A1418" i="8" s="1"/>
  <c r="A1419" i="8" s="1"/>
  <c r="A1420" i="8" s="1"/>
  <c r="A1421" i="8" s="1"/>
  <c r="A1422" i="8" s="1"/>
  <c r="A1423" i="8" s="1"/>
  <c r="A1424" i="8" s="1"/>
  <c r="A1425" i="8" s="1"/>
  <c r="A1426" i="8" s="1"/>
  <c r="A1427" i="8" s="1"/>
  <c r="A1428" i="8" s="1"/>
  <c r="A1429" i="8" s="1"/>
  <c r="A1430" i="8" s="1"/>
  <c r="A1431" i="8" s="1"/>
  <c r="A1432" i="8" s="1"/>
  <c r="A1433" i="8" s="1"/>
  <c r="A1434" i="8" s="1"/>
  <c r="A1435" i="8" s="1"/>
  <c r="A1436" i="8" s="1"/>
  <c r="A1437" i="8" s="1"/>
  <c r="A1438" i="8" s="1"/>
  <c r="A1439" i="8" s="1"/>
  <c r="A1440" i="8" s="1"/>
  <c r="A1441" i="8" s="1"/>
  <c r="A1442" i="8" s="1"/>
  <c r="A1443" i="8" s="1"/>
  <c r="A1444" i="8" s="1"/>
  <c r="A1445" i="8" s="1"/>
  <c r="A1446" i="8" s="1"/>
  <c r="A1447" i="8" s="1"/>
  <c r="A1448" i="8" s="1"/>
  <c r="A1449" i="8" s="1"/>
  <c r="A1450" i="8" s="1"/>
  <c r="A1451" i="8" s="1"/>
  <c r="A1452" i="8" s="1"/>
  <c r="A1453" i="8" s="1"/>
  <c r="A1454" i="8" s="1"/>
  <c r="A1455" i="8" s="1"/>
  <c r="A1456" i="8" s="1"/>
  <c r="A1457" i="8" s="1"/>
  <c r="A1458" i="8" s="1"/>
  <c r="A1459" i="8" s="1"/>
  <c r="A1460" i="8" s="1"/>
  <c r="A1461" i="8" s="1"/>
  <c r="A1462" i="8" s="1"/>
  <c r="A1463" i="8" s="1"/>
  <c r="A1464" i="8" s="1"/>
  <c r="A1465" i="8" s="1"/>
  <c r="A1466" i="8" s="1"/>
  <c r="A1467" i="8" s="1"/>
  <c r="A1468" i="8" s="1"/>
  <c r="A1469" i="8" s="1"/>
  <c r="A1470" i="8" s="1"/>
  <c r="A1471" i="8" s="1"/>
  <c r="A1472" i="8" s="1"/>
  <c r="A1473" i="8" s="1"/>
  <c r="A1474" i="8" s="1"/>
  <c r="A1475" i="8" s="1"/>
  <c r="A1476" i="8" s="1"/>
  <c r="A1477" i="8" s="1"/>
  <c r="A1478" i="8" s="1"/>
  <c r="A1479" i="8" s="1"/>
  <c r="A1480" i="8" s="1"/>
  <c r="A1481" i="8" s="1"/>
  <c r="A1482" i="8" s="1"/>
  <c r="A1483" i="8" s="1"/>
  <c r="A1484" i="8" s="1"/>
  <c r="A1485" i="8" s="1"/>
  <c r="A1486" i="8" s="1"/>
  <c r="A1487" i="8" s="1"/>
  <c r="A1488" i="8" s="1"/>
  <c r="A1489" i="8" s="1"/>
  <c r="A1490" i="8" s="1"/>
  <c r="A1491" i="8" s="1"/>
  <c r="A1492" i="8" s="1"/>
  <c r="A1493" i="8" s="1"/>
  <c r="A1494" i="8" s="1"/>
  <c r="A1495" i="8" s="1"/>
  <c r="A1496" i="8" s="1"/>
  <c r="A1497" i="8" s="1"/>
  <c r="A1498" i="8" s="1"/>
  <c r="A1499" i="8" s="1"/>
  <c r="A1500" i="8" s="1"/>
  <c r="A1501" i="8" s="1"/>
  <c r="A1502" i="8" s="1"/>
  <c r="A1503" i="8" s="1"/>
  <c r="A1504" i="8" s="1"/>
  <c r="A1505" i="8" s="1"/>
  <c r="A1506" i="8" s="1"/>
  <c r="A1507" i="8" s="1"/>
  <c r="A1508" i="8" s="1"/>
  <c r="A1509" i="8" s="1"/>
  <c r="A1511" i="8" s="1"/>
  <c r="H82" i="8"/>
  <c r="H81" i="8"/>
  <c r="H80" i="8"/>
  <c r="H79" i="8"/>
  <c r="H78" i="8"/>
  <c r="H77" i="8"/>
  <c r="H76" i="8"/>
  <c r="H75" i="8"/>
  <c r="H74" i="8"/>
  <c r="H73" i="8"/>
  <c r="H72" i="8"/>
  <c r="H71" i="8"/>
  <c r="H70" i="8"/>
  <c r="H69" i="8"/>
  <c r="H68" i="8"/>
  <c r="H67" i="8"/>
  <c r="H66" i="8"/>
  <c r="H65" i="8"/>
  <c r="H64" i="8"/>
  <c r="H63" i="8"/>
  <c r="H62" i="8"/>
  <c r="I62" i="8" s="1"/>
  <c r="K62" i="8" s="1"/>
  <c r="H61" i="8"/>
  <c r="H60" i="8"/>
  <c r="H59" i="8"/>
  <c r="H58" i="8"/>
  <c r="H57" i="8"/>
  <c r="H56" i="8"/>
  <c r="H55" i="8"/>
  <c r="H54" i="8"/>
  <c r="H53" i="8"/>
  <c r="H52" i="8"/>
  <c r="H51" i="8"/>
  <c r="H50" i="8"/>
  <c r="H49" i="8"/>
  <c r="H48" i="8"/>
  <c r="H47" i="8"/>
  <c r="H46" i="8"/>
  <c r="I46" i="8" s="1"/>
  <c r="K46" i="8" s="1"/>
  <c r="H45" i="8"/>
  <c r="H44" i="8"/>
  <c r="H43" i="8"/>
  <c r="H42" i="8"/>
  <c r="H41" i="8"/>
  <c r="H40" i="8"/>
  <c r="H39" i="8"/>
  <c r="I39" i="8" s="1"/>
  <c r="K39" i="8" s="1"/>
  <c r="H38" i="8"/>
  <c r="I38" i="8" s="1"/>
  <c r="K38" i="8" s="1"/>
  <c r="H37" i="8"/>
  <c r="H36" i="8"/>
  <c r="H35" i="8"/>
  <c r="H34" i="8"/>
  <c r="H33" i="8"/>
  <c r="H32" i="8"/>
  <c r="H31" i="8"/>
  <c r="I31" i="8" s="1"/>
  <c r="K31" i="8" s="1"/>
  <c r="H30" i="8"/>
  <c r="I30" i="8" s="1"/>
  <c r="K30" i="8" s="1"/>
  <c r="H29" i="8"/>
  <c r="H28" i="8"/>
  <c r="H27" i="8"/>
  <c r="H26" i="8"/>
  <c r="H25" i="8"/>
  <c r="H24" i="8"/>
  <c r="H23" i="8"/>
  <c r="I23" i="8" s="1"/>
  <c r="K23" i="8" s="1"/>
  <c r="H22" i="8"/>
  <c r="I22" i="8" s="1"/>
  <c r="K22" i="8" s="1"/>
  <c r="H21" i="8"/>
  <c r="H20" i="8"/>
  <c r="H19" i="8"/>
  <c r="H18" i="8"/>
  <c r="H17" i="8"/>
  <c r="H16" i="8"/>
  <c r="E47" i="8"/>
  <c r="E48" i="8"/>
  <c r="E49" i="8"/>
  <c r="E50" i="8"/>
  <c r="E51" i="8"/>
  <c r="E52" i="8"/>
  <c r="E53" i="8"/>
  <c r="E54" i="8"/>
  <c r="E55" i="8"/>
  <c r="E56" i="8"/>
  <c r="E57" i="8"/>
  <c r="E58" i="8"/>
  <c r="E59" i="8"/>
  <c r="E60" i="8"/>
  <c r="E61" i="8"/>
  <c r="E62" i="8"/>
  <c r="E63" i="8"/>
  <c r="E64" i="8"/>
  <c r="I64" i="8" s="1"/>
  <c r="K64" i="8" s="1"/>
  <c r="E65" i="8"/>
  <c r="E66" i="8"/>
  <c r="E67" i="8"/>
  <c r="E68" i="8"/>
  <c r="E69" i="8"/>
  <c r="E70" i="8"/>
  <c r="E71" i="8"/>
  <c r="E72" i="8"/>
  <c r="I72" i="8" s="1"/>
  <c r="K72" i="8" s="1"/>
  <c r="E73" i="8"/>
  <c r="E74" i="8"/>
  <c r="E75" i="8"/>
  <c r="E76" i="8"/>
  <c r="E77" i="8"/>
  <c r="E78" i="8"/>
  <c r="E79" i="8"/>
  <c r="E80" i="8"/>
  <c r="E81" i="8"/>
  <c r="E82" i="8"/>
  <c r="E16" i="8"/>
  <c r="I16" i="8" s="1"/>
  <c r="K16" i="8" s="1"/>
  <c r="E17" i="8"/>
  <c r="E18" i="8"/>
  <c r="E19" i="8"/>
  <c r="E20" i="8"/>
  <c r="E21" i="8"/>
  <c r="E22" i="8"/>
  <c r="E23" i="8"/>
  <c r="E24" i="8"/>
  <c r="E25" i="8"/>
  <c r="E26" i="8"/>
  <c r="E27" i="8"/>
  <c r="I27" i="8" s="1"/>
  <c r="K27" i="8" s="1"/>
  <c r="E28" i="8"/>
  <c r="I28" i="8" s="1"/>
  <c r="K28" i="8" s="1"/>
  <c r="E29" i="8"/>
  <c r="E30" i="8"/>
  <c r="E31" i="8"/>
  <c r="E32" i="8"/>
  <c r="I32" i="8" s="1"/>
  <c r="K32" i="8" s="1"/>
  <c r="E33" i="8"/>
  <c r="E34" i="8"/>
  <c r="E35" i="8"/>
  <c r="E36" i="8"/>
  <c r="E37" i="8"/>
  <c r="E38" i="8"/>
  <c r="E39" i="8"/>
  <c r="E40" i="8"/>
  <c r="E41" i="8"/>
  <c r="E42" i="8"/>
  <c r="E43" i="8"/>
  <c r="E44" i="8"/>
  <c r="I44" i="8" s="1"/>
  <c r="K44" i="8" s="1"/>
  <c r="E45" i="8"/>
  <c r="I45" i="8" s="1"/>
  <c r="K45" i="8" s="1"/>
  <c r="E46" i="8"/>
  <c r="G521" i="9"/>
  <c r="I521" i="9"/>
  <c r="G389" i="9"/>
  <c r="I389" i="9"/>
  <c r="G634" i="9"/>
  <c r="I634" i="9"/>
  <c r="C21" i="7"/>
  <c r="I54" i="8"/>
  <c r="K54" i="8" s="1"/>
  <c r="I69" i="8"/>
  <c r="K69" i="8" s="1"/>
  <c r="I65" i="8"/>
  <c r="K65" i="8" s="1"/>
  <c r="I53" i="8"/>
  <c r="K53" i="8" s="1"/>
  <c r="I49" i="8"/>
  <c r="K49" i="8" s="1"/>
  <c r="I25" i="8"/>
  <c r="K25" i="8" s="1"/>
  <c r="I21" i="8"/>
  <c r="K21" i="8" s="1"/>
  <c r="I59" i="8"/>
  <c r="K59" i="8" s="1"/>
  <c r="I18" i="8"/>
  <c r="K18" i="8" s="1"/>
  <c r="I42" i="8"/>
  <c r="K42" i="8" s="1"/>
  <c r="I58" i="8"/>
  <c r="K58" i="8" s="1"/>
  <c r="I66" i="8"/>
  <c r="K66" i="8" s="1"/>
  <c r="I74" i="8"/>
  <c r="K74" i="8" s="1"/>
  <c r="I82" i="8"/>
  <c r="K82" i="8" s="1"/>
  <c r="G635" i="9"/>
  <c r="I635" i="9" s="1"/>
  <c r="G522" i="9"/>
  <c r="I522" i="9"/>
  <c r="G390" i="9"/>
  <c r="I390" i="9"/>
  <c r="G523" i="9"/>
  <c r="I523" i="9"/>
  <c r="G636" i="9"/>
  <c r="I636" i="9" s="1"/>
  <c r="G391" i="9"/>
  <c r="I391" i="9" s="1"/>
  <c r="A16" i="8"/>
  <c r="A17" i="8"/>
  <c r="A18" i="8" s="1"/>
  <c r="A19" i="8"/>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40" i="8" s="1"/>
  <c r="A142" i="8" s="1"/>
  <c r="A143" i="8" s="1"/>
  <c r="G392" i="9"/>
  <c r="I392" i="9"/>
  <c r="G524" i="9"/>
  <c r="I524" i="9"/>
  <c r="G637" i="9"/>
  <c r="I637" i="9" s="1"/>
  <c r="A1527" i="8"/>
  <c r="A1528" i="8" s="1"/>
  <c r="A1529" i="8" s="1"/>
  <c r="A1530" i="8" s="1"/>
  <c r="A1531" i="8" s="1"/>
  <c r="A1533" i="8" s="1"/>
  <c r="E81" i="33"/>
  <c r="G525" i="9"/>
  <c r="I525" i="9"/>
  <c r="G638" i="9"/>
  <c r="I638" i="9"/>
  <c r="G393" i="9"/>
  <c r="I393" i="9" s="1"/>
  <c r="G526" i="9"/>
  <c r="I526" i="9" s="1"/>
  <c r="G639" i="9"/>
  <c r="I639" i="9"/>
  <c r="G394" i="9"/>
  <c r="I394" i="9" s="1"/>
  <c r="G527" i="9"/>
  <c r="I527" i="9"/>
  <c r="G640" i="9"/>
  <c r="I640" i="9"/>
  <c r="G395" i="9"/>
  <c r="I395" i="9" s="1"/>
  <c r="A1563" i="8"/>
  <c r="A1564" i="8"/>
  <c r="A1565" i="8" s="1"/>
  <c r="A1566" i="8" s="1"/>
  <c r="A1567" i="8" s="1"/>
  <c r="A1568" i="8" s="1"/>
  <c r="A1569" i="8" s="1"/>
  <c r="A1570" i="8" s="1"/>
  <c r="A1571" i="8" s="1"/>
  <c r="A1572" i="8" s="1"/>
  <c r="A1573" i="8" s="1"/>
  <c r="A1574" i="8" s="1"/>
  <c r="A1575" i="8" s="1"/>
  <c r="A1576" i="8" s="1"/>
  <c r="A1577" i="8" s="1"/>
  <c r="A1578" i="8" s="1"/>
  <c r="A1579" i="8" s="1"/>
  <c r="A1580" i="8" s="1"/>
  <c r="A1581" i="8" s="1"/>
  <c r="A1582" i="8" s="1"/>
  <c r="A1583" i="8" s="1"/>
  <c r="A1584" i="8" s="1"/>
  <c r="A1585" i="8" s="1"/>
  <c r="A1586" i="8" s="1"/>
  <c r="A1587" i="8" s="1"/>
  <c r="A1588" i="8" s="1"/>
  <c r="A1589" i="8" s="1"/>
  <c r="A1590" i="8" s="1"/>
  <c r="A1591" i="8" s="1"/>
  <c r="A1592" i="8" s="1"/>
  <c r="A1593" i="8" s="1"/>
  <c r="A1594" i="8" s="1"/>
  <c r="A1595" i="8" s="1"/>
  <c r="A1596" i="8" s="1"/>
  <c r="A1597" i="8" s="1"/>
  <c r="A1598" i="8" s="1"/>
  <c r="A1599" i="8" s="1"/>
  <c r="A1600" i="8" s="1"/>
  <c r="A1601" i="8" s="1"/>
  <c r="A1602" i="8" s="1"/>
  <c r="A1603" i="8" s="1"/>
  <c r="A1604" i="8" s="1"/>
  <c r="A1605" i="8" s="1"/>
  <c r="A1606" i="8" s="1"/>
  <c r="A1607" i="8" s="1"/>
  <c r="A1608" i="8" s="1"/>
  <c r="A1609" i="8" s="1"/>
  <c r="A1610" i="8" s="1"/>
  <c r="A1611" i="8" s="1"/>
  <c r="A1612" i="8" s="1"/>
  <c r="A1613" i="8" s="1"/>
  <c r="A1614" i="8" s="1"/>
  <c r="A1615" i="8" s="1"/>
  <c r="A1616" i="8" s="1"/>
  <c r="A1617" i="8" s="1"/>
  <c r="A1618" i="8" s="1"/>
  <c r="A1619" i="8" s="1"/>
  <c r="A1620" i="8" s="1"/>
  <c r="A1621" i="8" s="1"/>
  <c r="A1622" i="8" s="1"/>
  <c r="A1623" i="8" s="1"/>
  <c r="A1624" i="8" s="1"/>
  <c r="A1625" i="8" s="1"/>
  <c r="A1626" i="8" s="1"/>
  <c r="A1627" i="8" s="1"/>
  <c r="A1628" i="8" s="1"/>
  <c r="A1629" i="8" s="1"/>
  <c r="A1630" i="8" s="1"/>
  <c r="A1631" i="8" s="1"/>
  <c r="A1632" i="8" s="1"/>
  <c r="A1633" i="8" s="1"/>
  <c r="A1634" i="8" s="1"/>
  <c r="A1635" i="8"/>
  <c r="A1636" i="8" s="1"/>
  <c r="A1637" i="8" s="1"/>
  <c r="A1638" i="8" s="1"/>
  <c r="A1639" i="8" s="1"/>
  <c r="A1640" i="8" s="1"/>
  <c r="A1641" i="8" s="1"/>
  <c r="A1642" i="8" s="1"/>
  <c r="A1643" i="8" s="1"/>
  <c r="A1644" i="8" s="1"/>
  <c r="A1645" i="8" s="1"/>
  <c r="A1646" i="8" s="1"/>
  <c r="A1647" i="8" s="1"/>
  <c r="A1648" i="8" s="1"/>
  <c r="A1649" i="8" s="1"/>
  <c r="A1650" i="8" s="1"/>
  <c r="A1651" i="8" s="1"/>
  <c r="A1652" i="8" s="1"/>
  <c r="A1653" i="8" s="1"/>
  <c r="A1654" i="8" s="1"/>
  <c r="A1655" i="8" s="1"/>
  <c r="A1656" i="8" s="1"/>
  <c r="A1657" i="8" s="1"/>
  <c r="A1658" i="8" s="1"/>
  <c r="A1659" i="8" s="1"/>
  <c r="A1660" i="8" s="1"/>
  <c r="A1661" i="8" s="1"/>
  <c r="A1662" i="8" s="1"/>
  <c r="A1663" i="8" s="1"/>
  <c r="A1664" i="8" s="1"/>
  <c r="A1665" i="8" s="1"/>
  <c r="A1666" i="8" s="1"/>
  <c r="A1667" i="8" s="1"/>
  <c r="A1668" i="8" s="1"/>
  <c r="A1669" i="8" s="1"/>
  <c r="A1670" i="8" s="1"/>
  <c r="A1671" i="8" s="1"/>
  <c r="A1672" i="8" s="1"/>
  <c r="A1673" i="8" s="1"/>
  <c r="A1674" i="8" s="1"/>
  <c r="A1675" i="8" s="1"/>
  <c r="A1676" i="8" s="1"/>
  <c r="A1677" i="8" s="1"/>
  <c r="A1678" i="8" s="1"/>
  <c r="A1679" i="8" s="1"/>
  <c r="A1680" i="8" s="1"/>
  <c r="A1681" i="8" s="1"/>
  <c r="A1682" i="8" s="1"/>
  <c r="A1683" i="8" s="1"/>
  <c r="A1684" i="8" s="1"/>
  <c r="A1685" i="8" s="1"/>
  <c r="A1686" i="8" s="1"/>
  <c r="A1687" i="8" s="1"/>
  <c r="A1688" i="8" s="1"/>
  <c r="A1689" i="8" s="1"/>
  <c r="A1690" i="8" s="1"/>
  <c r="A1691" i="8" s="1"/>
  <c r="A1692" i="8" s="1"/>
  <c r="A1693" i="8" s="1"/>
  <c r="A1694" i="8" s="1"/>
  <c r="A1695" i="8" s="1"/>
  <c r="A1696" i="8" s="1"/>
  <c r="A1697" i="8" s="1"/>
  <c r="A1698" i="8" s="1"/>
  <c r="A1699" i="8" s="1"/>
  <c r="A1700" i="8" s="1"/>
  <c r="A1701" i="8" s="1"/>
  <c r="A1702" i="8" s="1"/>
  <c r="A1703" i="8" s="1"/>
  <c r="A1704" i="8" s="1"/>
  <c r="A1705" i="8" s="1"/>
  <c r="A1706" i="8" s="1"/>
  <c r="A1707" i="8" s="1"/>
  <c r="A1708" i="8" s="1"/>
  <c r="A1709" i="8" s="1"/>
  <c r="A1710" i="8" s="1"/>
  <c r="A1711" i="8" s="1"/>
  <c r="A1712" i="8" s="1"/>
  <c r="A1713" i="8" s="1"/>
  <c r="A1714" i="8" s="1"/>
  <c r="A1715" i="8" s="1"/>
  <c r="A1716" i="8" s="1"/>
  <c r="A1717" i="8" s="1"/>
  <c r="A1718" i="8" s="1"/>
  <c r="A1719" i="8" s="1"/>
  <c r="A1720" i="8" s="1"/>
  <c r="A1721" i="8" s="1"/>
  <c r="A1722" i="8" s="1"/>
  <c r="A1723" i="8" s="1"/>
  <c r="A1724" i="8" s="1"/>
  <c r="A1725" i="8" s="1"/>
  <c r="A1726" i="8" s="1"/>
  <c r="A1727" i="8" s="1"/>
  <c r="A1728" i="8" s="1"/>
  <c r="A1729" i="8" s="1"/>
  <c r="A1731" i="8" s="1"/>
  <c r="A1732" i="8" s="1"/>
  <c r="A1733" i="8" s="1"/>
  <c r="A1734" i="8" s="1"/>
  <c r="A1735" i="8" s="1"/>
  <c r="A1736" i="8" s="1"/>
  <c r="A1737" i="8" s="1"/>
  <c r="A1738" i="8" s="1"/>
  <c r="A1739" i="8" s="1"/>
  <c r="A1740" i="8" s="1"/>
  <c r="A1741" i="8" s="1"/>
  <c r="A1742" i="8" s="1"/>
  <c r="A1743" i="8" s="1"/>
  <c r="A1744" i="8" s="1"/>
  <c r="A1745" i="8" s="1"/>
  <c r="A1746" i="8" s="1"/>
  <c r="A1747" i="8" s="1"/>
  <c r="A1748" i="8" s="1"/>
  <c r="A1749" i="8" s="1"/>
  <c r="A1750" i="8" s="1"/>
  <c r="A1751" i="8" s="1"/>
  <c r="A1752" i="8" s="1"/>
  <c r="A1753" i="8" s="1"/>
  <c r="A1754" i="8" s="1"/>
  <c r="A1755" i="8" s="1"/>
  <c r="A1756" i="8" s="1"/>
  <c r="A1757" i="8" s="1"/>
  <c r="A1758" i="8" s="1"/>
  <c r="A1759" i="8" s="1"/>
  <c r="A1760" i="8" s="1"/>
  <c r="A1761" i="8" s="1"/>
  <c r="A1762" i="8" s="1"/>
  <c r="A1763" i="8" s="1"/>
  <c r="A1764" i="8" s="1"/>
  <c r="A1765" i="8" s="1"/>
  <c r="A1766" i="8" s="1"/>
  <c r="A1767" i="8" s="1"/>
  <c r="A1768" i="8" s="1"/>
  <c r="A1769" i="8" s="1"/>
  <c r="A1770" i="8" s="1"/>
  <c r="A1771" i="8" s="1"/>
  <c r="A1772" i="8" s="1"/>
  <c r="A1773" i="8" s="1"/>
  <c r="A1774" i="8" s="1"/>
  <c r="A1775" i="8" s="1"/>
  <c r="A1776" i="8" s="1"/>
  <c r="A1777" i="8" s="1"/>
  <c r="A1778" i="8" s="1"/>
  <c r="A1779" i="8" s="1"/>
  <c r="A1780" i="8" s="1"/>
  <c r="A1781" i="8" s="1"/>
  <c r="A1782" i="8" s="1"/>
  <c r="A1783" i="8" s="1"/>
  <c r="A1784" i="8" s="1"/>
  <c r="A1785" i="8" s="1"/>
  <c r="A1786" i="8" s="1"/>
  <c r="A1787" i="8" s="1"/>
  <c r="A1788" i="8" s="1"/>
  <c r="A1789" i="8" s="1"/>
  <c r="A1790" i="8" s="1"/>
  <c r="A1791" i="8" s="1"/>
  <c r="A1792" i="8" s="1"/>
  <c r="A1793" i="8" s="1"/>
  <c r="A1794" i="8" s="1"/>
  <c r="A1795" i="8" s="1"/>
  <c r="A1796" i="8" s="1"/>
  <c r="A1797" i="8" s="1"/>
  <c r="A1798" i="8" s="1"/>
  <c r="A1799" i="8" s="1"/>
  <c r="A1800" i="8" s="1"/>
  <c r="A1801" i="8" s="1"/>
  <c r="A1802" i="8" s="1"/>
  <c r="A1803" i="8" s="1"/>
  <c r="A1804" i="8" s="1"/>
  <c r="A1805" i="8" s="1"/>
  <c r="A1806" i="8" s="1"/>
  <c r="A1807" i="8" s="1"/>
  <c r="A1808" i="8" s="1"/>
  <c r="G641" i="9"/>
  <c r="I641" i="9"/>
  <c r="G396" i="9"/>
  <c r="I396" i="9" s="1"/>
  <c r="G528" i="9"/>
  <c r="I528" i="9" s="1"/>
  <c r="G529" i="9"/>
  <c r="I529" i="9"/>
  <c r="G642" i="9"/>
  <c r="I642" i="9" s="1"/>
  <c r="G397" i="9"/>
  <c r="I397" i="9" s="1"/>
  <c r="A1809" i="8"/>
  <c r="A1810" i="8" s="1"/>
  <c r="A1811" i="8" s="1"/>
  <c r="A1812" i="8" s="1"/>
  <c r="A1813" i="8" s="1"/>
  <c r="A1814" i="8" s="1"/>
  <c r="A1815" i="8" s="1"/>
  <c r="A1816" i="8" s="1"/>
  <c r="A1817" i="8" s="1"/>
  <c r="A1818" i="8" s="1"/>
  <c r="A1819" i="8" s="1"/>
  <c r="A1820" i="8" s="1"/>
  <c r="A1821" i="8" s="1"/>
  <c r="A1822" i="8" s="1"/>
  <c r="A1823" i="8" s="1"/>
  <c r="A1824" i="8" s="1"/>
  <c r="A1825" i="8" s="1"/>
  <c r="A1826" i="8" s="1"/>
  <c r="A1827" i="8" s="1"/>
  <c r="A1828" i="8" s="1"/>
  <c r="A1829" i="8" s="1"/>
  <c r="A1830" i="8" s="1"/>
  <c r="A1831" i="8" s="1"/>
  <c r="A1832" i="8" s="1"/>
  <c r="A1833" i="8" s="1"/>
  <c r="A1834" i="8" s="1"/>
  <c r="A1835" i="8" s="1"/>
  <c r="A1836" i="8" s="1"/>
  <c r="A1837" i="8" s="1"/>
  <c r="A1838" i="8" s="1"/>
  <c r="A1839" i="8" s="1"/>
  <c r="A1840" i="8" s="1"/>
  <c r="A1841" i="8" s="1"/>
  <c r="A1842" i="8" s="1"/>
  <c r="A1843" i="8" s="1"/>
  <c r="A1844" i="8" s="1"/>
  <c r="A1845" i="8" s="1"/>
  <c r="A1846" i="8" s="1"/>
  <c r="A1847" i="8" s="1"/>
  <c r="A1848" i="8" s="1"/>
  <c r="A1849" i="8" s="1"/>
  <c r="A1850" i="8" s="1"/>
  <c r="A1851" i="8" s="1"/>
  <c r="A1852" i="8" s="1"/>
  <c r="A1853" i="8" s="1"/>
  <c r="A1854" i="8" s="1"/>
  <c r="A1855" i="8" s="1"/>
  <c r="A1856" i="8" s="1"/>
  <c r="A1857" i="8" s="1"/>
  <c r="A1858" i="8" s="1"/>
  <c r="A1859" i="8" s="1"/>
  <c r="A1860" i="8" s="1"/>
  <c r="A1861" i="8" s="1"/>
  <c r="A1862" i="8" s="1"/>
  <c r="A1863" i="8" s="1"/>
  <c r="A1864" i="8" s="1"/>
  <c r="A1865" i="8" s="1"/>
  <c r="A1866" i="8" s="1"/>
  <c r="A1867" i="8" s="1"/>
  <c r="A1868" i="8" s="1"/>
  <c r="A1869" i="8" s="1"/>
  <c r="A1870" i="8" s="1"/>
  <c r="A1871" i="8" s="1"/>
  <c r="A1872" i="8" s="1"/>
  <c r="A1873" i="8" s="1"/>
  <c r="A1874" i="8" s="1"/>
  <c r="A1875" i="8" s="1"/>
  <c r="A1876" i="8" s="1"/>
  <c r="A1877" i="8" s="1"/>
  <c r="A1878" i="8" s="1"/>
  <c r="A1879" i="8" s="1"/>
  <c r="A1880" i="8" s="1"/>
  <c r="A1881" i="8" s="1"/>
  <c r="A1882" i="8" s="1"/>
  <c r="A1883" i="8" s="1"/>
  <c r="A1884" i="8" s="1"/>
  <c r="A1885" i="8" s="1"/>
  <c r="A1886" i="8" s="1"/>
  <c r="A1887" i="8" s="1"/>
  <c r="A1888" i="8" s="1"/>
  <c r="A1889" i="8" s="1"/>
  <c r="A1890" i="8" s="1"/>
  <c r="A1891" i="8" s="1"/>
  <c r="A1892" i="8" s="1"/>
  <c r="A1893" i="8" s="1"/>
  <c r="A1894" i="8" s="1"/>
  <c r="A1895" i="8" s="1"/>
  <c r="A1896" i="8" s="1"/>
  <c r="A1897" i="8" s="1"/>
  <c r="A1898" i="8" s="1"/>
  <c r="A1899" i="8" s="1"/>
  <c r="A1900" i="8" s="1"/>
  <c r="A1901" i="8" s="1"/>
  <c r="A1902" i="8" s="1"/>
  <c r="A1903" i="8" s="1"/>
  <c r="A1904" i="8" s="1"/>
  <c r="A1905" i="8" s="1"/>
  <c r="A1906" i="8" s="1"/>
  <c r="A1907" i="8" s="1"/>
  <c r="A1908" i="8" s="1"/>
  <c r="A1909" i="8" s="1"/>
  <c r="A1910" i="8" s="1"/>
  <c r="A1912" i="8" s="1"/>
  <c r="A1913" i="8" s="1"/>
  <c r="A1914" i="8" s="1"/>
  <c r="A1915" i="8" s="1"/>
  <c r="A1916" i="8" s="1"/>
  <c r="A1917" i="8" s="1"/>
  <c r="A1918" i="8" s="1"/>
  <c r="A1919" i="8" s="1"/>
  <c r="A1920" i="8" s="1"/>
  <c r="A1921" i="8" s="1"/>
  <c r="A1922" i="8" s="1"/>
  <c r="A1923" i="8" s="1"/>
  <c r="A1924" i="8" s="1"/>
  <c r="A1925" i="8" s="1"/>
  <c r="A1926" i="8" s="1"/>
  <c r="A1927" i="8" s="1"/>
  <c r="A1928" i="8" s="1"/>
  <c r="A1929" i="8" s="1"/>
  <c r="A1930" i="8" s="1"/>
  <c r="A1931" i="8" s="1"/>
  <c r="A1932" i="8" s="1"/>
  <c r="A1933" i="8" s="1"/>
  <c r="A1934" i="8" s="1"/>
  <c r="A1935" i="8" s="1"/>
  <c r="A1936" i="8" s="1"/>
  <c r="A1937" i="8" s="1"/>
  <c r="A1938" i="8" s="1"/>
  <c r="A1939" i="8" s="1"/>
  <c r="A1940" i="8" s="1"/>
  <c r="A1941" i="8" s="1"/>
  <c r="A1942" i="8" s="1"/>
  <c r="A1943" i="8" s="1"/>
  <c r="A1944" i="8" s="1"/>
  <c r="A1945" i="8" s="1"/>
  <c r="A1946" i="8" s="1"/>
  <c r="A1947" i="8" s="1"/>
  <c r="A1948" i="8" s="1"/>
  <c r="A1949" i="8" s="1"/>
  <c r="A1950" i="8" s="1"/>
  <c r="A1951" i="8" s="1"/>
  <c r="A1952" i="8" s="1"/>
  <c r="A1953" i="8" s="1"/>
  <c r="A1954" i="8" s="1"/>
  <c r="A1955" i="8" s="1"/>
  <c r="A1956" i="8" s="1"/>
  <c r="A1957" i="8" s="1"/>
  <c r="A1958" i="8" s="1"/>
  <c r="A1959" i="8" s="1"/>
  <c r="A1960" i="8" s="1"/>
  <c r="A1961" i="8" s="1"/>
  <c r="A1962" i="8" s="1"/>
  <c r="A1963" i="8" s="1"/>
  <c r="A1964" i="8" s="1"/>
  <c r="A1965" i="8" s="1"/>
  <c r="A1966" i="8" s="1"/>
  <c r="A1967" i="8" s="1"/>
  <c r="A1968" i="8" s="1"/>
  <c r="A1969" i="8" s="1"/>
  <c r="A1970" i="8" s="1"/>
  <c r="A1971" i="8" s="1"/>
  <c r="A1972" i="8" s="1"/>
  <c r="A1973" i="8" s="1"/>
  <c r="A1974" i="8" s="1"/>
  <c r="A1975" i="8" s="1"/>
  <c r="A1976" i="8" s="1"/>
  <c r="A1977" i="8" s="1"/>
  <c r="A1978" i="8" s="1"/>
  <c r="A1979" i="8" s="1"/>
  <c r="A1980" i="8" s="1"/>
  <c r="A1981" i="8" s="1"/>
  <c r="A1982" i="8" s="1"/>
  <c r="A1983" i="8" s="1"/>
  <c r="A1984" i="8" s="1"/>
  <c r="A1985" i="8" s="1"/>
  <c r="A1986" i="8" s="1"/>
  <c r="A1987" i="8" s="1"/>
  <c r="A1988" i="8" s="1"/>
  <c r="A1989" i="8" s="1"/>
  <c r="A1990" i="8" s="1"/>
  <c r="A1991" i="8" s="1"/>
  <c r="A1992" i="8" s="1"/>
  <c r="A1993" i="8" s="1"/>
  <c r="A1994" i="8" s="1"/>
  <c r="A1995" i="8" s="1"/>
  <c r="A1996" i="8" s="1"/>
  <c r="A1997" i="8" s="1"/>
  <c r="A1998" i="8" s="1"/>
  <c r="A1999" i="8" s="1"/>
  <c r="A2000" i="8" s="1"/>
  <c r="A2001" i="8" s="1"/>
  <c r="A2002" i="8" s="1"/>
  <c r="A2003" i="8" s="1"/>
  <c r="A2004" i="8" s="1"/>
  <c r="A2005" i="8" s="1"/>
  <c r="A2006" i="8" s="1"/>
  <c r="A2007" i="8" s="1"/>
  <c r="A2008" i="8" s="1"/>
  <c r="A2009" i="8" s="1"/>
  <c r="A2010" i="8" s="1"/>
  <c r="A2011" i="8" s="1"/>
  <c r="A2013" i="8" s="1"/>
  <c r="G398" i="9"/>
  <c r="I398" i="9"/>
  <c r="G643" i="9"/>
  <c r="I643" i="9"/>
  <c r="G530" i="9"/>
  <c r="I530" i="9"/>
  <c r="G644" i="9"/>
  <c r="I644" i="9" s="1"/>
  <c r="G531" i="9"/>
  <c r="I531" i="9"/>
  <c r="G399" i="9"/>
  <c r="I399" i="9" s="1"/>
  <c r="B98" i="15"/>
  <c r="C92" i="15"/>
  <c r="C91" i="15"/>
  <c r="C90" i="15"/>
  <c r="C89" i="15"/>
  <c r="B94" i="15"/>
  <c r="B92" i="15"/>
  <c r="B91" i="15"/>
  <c r="B90" i="15"/>
  <c r="B89" i="15"/>
  <c r="G94" i="15"/>
  <c r="G16" i="15" s="1"/>
  <c r="F92" i="15"/>
  <c r="H92" i="15"/>
  <c r="F91" i="15"/>
  <c r="H91" i="15"/>
  <c r="F90" i="15"/>
  <c r="H90" i="15" s="1"/>
  <c r="F89" i="15"/>
  <c r="H89" i="15" s="1"/>
  <c r="D16" i="15"/>
  <c r="D15" i="15"/>
  <c r="B80" i="15"/>
  <c r="B87" i="15"/>
  <c r="F85" i="15"/>
  <c r="H85" i="15"/>
  <c r="F84" i="15"/>
  <c r="H84" i="15" s="1"/>
  <c r="F83" i="15"/>
  <c r="H83" i="15"/>
  <c r="F82" i="15"/>
  <c r="H82" i="15"/>
  <c r="G87" i="15"/>
  <c r="G15" i="15" s="1"/>
  <c r="G23" i="15" s="1"/>
  <c r="A15" i="15"/>
  <c r="A16" i="15" s="1"/>
  <c r="A19" i="15" s="1"/>
  <c r="A20" i="15" s="1"/>
  <c r="A21" i="15" s="1"/>
  <c r="A23"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80" i="15" s="1"/>
  <c r="A82" i="15" s="1"/>
  <c r="A83" i="15" s="1"/>
  <c r="A84" i="15" s="1"/>
  <c r="A85" i="15" s="1"/>
  <c r="A87" i="15" s="1"/>
  <c r="A89" i="15" s="1"/>
  <c r="A90" i="15" s="1"/>
  <c r="A91" i="15" s="1"/>
  <c r="A92" i="15" s="1"/>
  <c r="A94" i="15" s="1"/>
  <c r="A98" i="15" s="1"/>
  <c r="A100" i="15" s="1"/>
  <c r="A102" i="15" s="1"/>
  <c r="B83" i="15"/>
  <c r="C83" i="15"/>
  <c r="B84" i="15"/>
  <c r="C84" i="15"/>
  <c r="B85" i="15"/>
  <c r="C85" i="15"/>
  <c r="C82" i="15"/>
  <c r="B82" i="15"/>
  <c r="G19" i="15"/>
  <c r="F98" i="15"/>
  <c r="H98" i="15" s="1"/>
  <c r="C98" i="15"/>
  <c r="G14" i="15"/>
  <c r="F33" i="15"/>
  <c r="H33" i="15" s="1"/>
  <c r="F34" i="15"/>
  <c r="H34" i="15" s="1"/>
  <c r="F35" i="15"/>
  <c r="H35" i="15" s="1"/>
  <c r="F36" i="15"/>
  <c r="H36" i="15"/>
  <c r="F37" i="15"/>
  <c r="H37" i="15" s="1"/>
  <c r="F38" i="15"/>
  <c r="H38" i="15"/>
  <c r="F39" i="15"/>
  <c r="H39" i="15"/>
  <c r="F40" i="15"/>
  <c r="H40" i="15"/>
  <c r="F41" i="15"/>
  <c r="H41" i="15" s="1"/>
  <c r="F42" i="15"/>
  <c r="H42" i="15" s="1"/>
  <c r="F43" i="15"/>
  <c r="H43" i="15" s="1"/>
  <c r="F44" i="15"/>
  <c r="H44" i="15"/>
  <c r="F45" i="15"/>
  <c r="H45" i="15" s="1"/>
  <c r="F46" i="15"/>
  <c r="H46" i="15" s="1"/>
  <c r="F47" i="15"/>
  <c r="H47" i="15"/>
  <c r="F48" i="15"/>
  <c r="H48" i="15"/>
  <c r="F49" i="15"/>
  <c r="H49" i="15" s="1"/>
  <c r="F50" i="15"/>
  <c r="H50" i="15"/>
  <c r="F51" i="15"/>
  <c r="H51" i="15" s="1"/>
  <c r="F52" i="15"/>
  <c r="H52" i="15"/>
  <c r="F53" i="15"/>
  <c r="H53" i="15" s="1"/>
  <c r="F54" i="15"/>
  <c r="H54" i="15"/>
  <c r="F55" i="15"/>
  <c r="H55" i="15" s="1"/>
  <c r="C33" i="15"/>
  <c r="C34" i="15"/>
  <c r="C35" i="15"/>
  <c r="C36" i="15"/>
  <c r="C37" i="15"/>
  <c r="C38" i="15"/>
  <c r="C39" i="15"/>
  <c r="C40" i="15"/>
  <c r="C41" i="15"/>
  <c r="C42" i="15"/>
  <c r="C43" i="15"/>
  <c r="C44" i="15"/>
  <c r="C45" i="15"/>
  <c r="C46" i="15"/>
  <c r="C47" i="15"/>
  <c r="C48" i="15"/>
  <c r="C49" i="15"/>
  <c r="C50" i="15"/>
  <c r="C51" i="15"/>
  <c r="C52" i="15"/>
  <c r="C53" i="15"/>
  <c r="C54" i="15"/>
  <c r="C55" i="15"/>
  <c r="B33" i="15"/>
  <c r="B34" i="15"/>
  <c r="B35" i="15"/>
  <c r="B36" i="15"/>
  <c r="B37" i="15"/>
  <c r="B38" i="15"/>
  <c r="B39" i="15"/>
  <c r="B40" i="15"/>
  <c r="B41" i="15"/>
  <c r="B42" i="15"/>
  <c r="B43" i="15"/>
  <c r="B44" i="15"/>
  <c r="B45" i="15"/>
  <c r="B46" i="15"/>
  <c r="B47" i="15"/>
  <c r="B48" i="15"/>
  <c r="B49" i="15"/>
  <c r="B50" i="15"/>
  <c r="B51" i="15"/>
  <c r="B52" i="15"/>
  <c r="B53" i="15"/>
  <c r="B54" i="15"/>
  <c r="B55" i="15"/>
  <c r="F32" i="15"/>
  <c r="H32" i="15" s="1"/>
  <c r="C32" i="15"/>
  <c r="B32" i="15"/>
  <c r="D16" i="10"/>
  <c r="C13" i="39" s="1"/>
  <c r="G645" i="9"/>
  <c r="I645" i="9" s="1"/>
  <c r="G532" i="9"/>
  <c r="I532" i="9" s="1"/>
  <c r="G400" i="9"/>
  <c r="I400" i="9" s="1"/>
  <c r="D14" i="15"/>
  <c r="E19" i="15"/>
  <c r="H87" i="15"/>
  <c r="F87" i="15" s="1"/>
  <c r="E15" i="15" s="1"/>
  <c r="F15" i="15" s="1"/>
  <c r="H15" i="15" s="1"/>
  <c r="G401" i="9"/>
  <c r="I401" i="9"/>
  <c r="G533" i="9"/>
  <c r="I533" i="9"/>
  <c r="G646" i="9"/>
  <c r="I646" i="9"/>
  <c r="E31" i="32"/>
  <c r="E32" i="32"/>
  <c r="E33" i="32"/>
  <c r="E34" i="32"/>
  <c r="E35" i="32"/>
  <c r="E36" i="32"/>
  <c r="E37" i="32"/>
  <c r="E38" i="32"/>
  <c r="E39" i="32"/>
  <c r="E40" i="32"/>
  <c r="E41" i="32"/>
  <c r="E42" i="32"/>
  <c r="E43" i="32"/>
  <c r="E44" i="32"/>
  <c r="E45" i="32"/>
  <c r="E46" i="32"/>
  <c r="E47" i="32"/>
  <c r="E48" i="32"/>
  <c r="E49" i="32"/>
  <c r="E50" i="32"/>
  <c r="E51" i="32"/>
  <c r="E52" i="32"/>
  <c r="E53" i="32"/>
  <c r="E54" i="32"/>
  <c r="E55" i="32"/>
  <c r="E56" i="32"/>
  <c r="E57" i="32"/>
  <c r="E58" i="32"/>
  <c r="E59" i="32"/>
  <c r="E60" i="32"/>
  <c r="E61" i="32"/>
  <c r="E62" i="32"/>
  <c r="E63" i="32"/>
  <c r="E64" i="32"/>
  <c r="E65" i="32"/>
  <c r="E26" i="32"/>
  <c r="E27" i="32"/>
  <c r="E28" i="32"/>
  <c r="E71" i="32" s="1"/>
  <c r="E75" i="32" s="1"/>
  <c r="E29" i="32"/>
  <c r="E30" i="32"/>
  <c r="G402" i="9"/>
  <c r="I402" i="9"/>
  <c r="G534" i="9"/>
  <c r="I534" i="9" s="1"/>
  <c r="G647" i="9"/>
  <c r="I647" i="9"/>
  <c r="A23" i="32"/>
  <c r="A24" i="32"/>
  <c r="A25" i="32" s="1"/>
  <c r="A26" i="32" s="1"/>
  <c r="A27" i="32" s="1"/>
  <c r="A28" i="32" s="1"/>
  <c r="A29" i="32" s="1"/>
  <c r="A30" i="32" s="1"/>
  <c r="A31" i="32" s="1"/>
  <c r="A32" i="32" s="1"/>
  <c r="A33" i="32" s="1"/>
  <c r="G535" i="9"/>
  <c r="I535" i="9" s="1"/>
  <c r="G648" i="9"/>
  <c r="I648" i="9" s="1"/>
  <c r="G403" i="9"/>
  <c r="I403" i="9"/>
  <c r="A34" i="32"/>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1" i="32" s="1"/>
  <c r="A73" i="32"/>
  <c r="A75" i="32" s="1"/>
  <c r="A77" i="32" s="1"/>
  <c r="E25" i="32"/>
  <c r="E24" i="32"/>
  <c r="E23" i="32"/>
  <c r="G404" i="9"/>
  <c r="I404" i="9"/>
  <c r="G649" i="9"/>
  <c r="I649" i="9"/>
  <c r="G536" i="9"/>
  <c r="I536" i="9" s="1"/>
  <c r="H13" i="32"/>
  <c r="I13" i="32" s="1"/>
  <c r="E35" i="58" s="1"/>
  <c r="F35" i="58" s="1"/>
  <c r="G405" i="9"/>
  <c r="I405" i="9"/>
  <c r="G650" i="9"/>
  <c r="I650" i="9"/>
  <c r="G537" i="9"/>
  <c r="I537" i="9" s="1"/>
  <c r="E13" i="32"/>
  <c r="G538" i="9"/>
  <c r="I538" i="9" s="1"/>
  <c r="G406" i="9"/>
  <c r="I406" i="9" s="1"/>
  <c r="G651" i="9"/>
  <c r="I651" i="9"/>
  <c r="E65" i="10"/>
  <c r="G65" i="10" s="1"/>
  <c r="G69" i="10" s="1"/>
  <c r="E69" i="10" s="1"/>
  <c r="E73" i="10" s="1"/>
  <c r="E66" i="10"/>
  <c r="G66" i="10" s="1"/>
  <c r="E67" i="10"/>
  <c r="G67" i="10"/>
  <c r="G407" i="9"/>
  <c r="I407" i="9"/>
  <c r="G539" i="9"/>
  <c r="I539" i="9"/>
  <c r="G652" i="9"/>
  <c r="I652" i="9" s="1"/>
  <c r="A17" i="10"/>
  <c r="A18" i="10"/>
  <c r="A19" i="10" s="1"/>
  <c r="A20" i="10" s="1"/>
  <c r="A21" i="10" s="1"/>
  <c r="A22" i="10" s="1"/>
  <c r="A23" i="10" s="1"/>
  <c r="A24" i="10" s="1"/>
  <c r="A25" i="10" s="1"/>
  <c r="A26" i="10" s="1"/>
  <c r="A27" i="10" s="1"/>
  <c r="A28" i="10"/>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2" i="10" s="1"/>
  <c r="A64" i="10" s="1"/>
  <c r="A65" i="10" s="1"/>
  <c r="A66" i="10" s="1"/>
  <c r="A67" i="10" s="1"/>
  <c r="A69" i="10" s="1"/>
  <c r="A71" i="10" s="1"/>
  <c r="A73" i="10" s="1"/>
  <c r="A75" i="10" s="1"/>
  <c r="G540" i="9"/>
  <c r="I540" i="9" s="1"/>
  <c r="G653" i="9"/>
  <c r="I653" i="9" s="1"/>
  <c r="G408" i="9"/>
  <c r="I408" i="9"/>
  <c r="G541" i="9"/>
  <c r="I541" i="9"/>
  <c r="G409" i="9"/>
  <c r="I409" i="9" s="1"/>
  <c r="G654" i="9"/>
  <c r="I654" i="9" s="1"/>
  <c r="A13" i="16"/>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100" i="16" s="1"/>
  <c r="G410" i="9"/>
  <c r="I410" i="9"/>
  <c r="G655" i="9"/>
  <c r="I655" i="9" s="1"/>
  <c r="G542" i="9"/>
  <c r="I542" i="9" s="1"/>
  <c r="D14" i="17"/>
  <c r="G14" i="17" s="1"/>
  <c r="I14" i="17" s="1"/>
  <c r="D13" i="17"/>
  <c r="A14" i="17"/>
  <c r="A15" i="17" s="1"/>
  <c r="A16" i="17" s="1"/>
  <c r="A17" i="17" s="1"/>
  <c r="A18" i="17" s="1"/>
  <c r="G543" i="9"/>
  <c r="I543" i="9" s="1"/>
  <c r="G656" i="9"/>
  <c r="I656" i="9"/>
  <c r="G411" i="9"/>
  <c r="I411" i="9"/>
  <c r="G13" i="17"/>
  <c r="I13" i="17"/>
  <c r="A19" i="17"/>
  <c r="A20" i="17" s="1"/>
  <c r="A21" i="17" s="1"/>
  <c r="D86" i="34"/>
  <c r="D85" i="34"/>
  <c r="D84" i="34"/>
  <c r="D46" i="34"/>
  <c r="D36" i="34"/>
  <c r="D51" i="34"/>
  <c r="D35" i="34"/>
  <c r="D71" i="34"/>
  <c r="D56" i="34"/>
  <c r="D45" i="34"/>
  <c r="D26" i="34"/>
  <c r="D61" i="34"/>
  <c r="D55" i="34"/>
  <c r="D31" i="34"/>
  <c r="D16" i="34"/>
  <c r="D81" i="34"/>
  <c r="D50" i="34"/>
  <c r="D40" i="34"/>
  <c r="D21" i="34"/>
  <c r="D15" i="34"/>
  <c r="D80" i="34"/>
  <c r="D76" i="34"/>
  <c r="D54" i="34"/>
  <c r="D20" i="34"/>
  <c r="D14" i="34"/>
  <c r="E14" i="34"/>
  <c r="G14" i="34"/>
  <c r="D70" i="34"/>
  <c r="D66" i="34"/>
  <c r="D60" i="34"/>
  <c r="D25" i="34"/>
  <c r="D39" i="34"/>
  <c r="D75" i="34"/>
  <c r="D65" i="34"/>
  <c r="D59" i="34"/>
  <c r="D44" i="34"/>
  <c r="D24" i="34"/>
  <c r="D74" i="34"/>
  <c r="D19" i="34"/>
  <c r="D30" i="34"/>
  <c r="E30" i="34"/>
  <c r="G30" i="34" s="1"/>
  <c r="D79" i="34"/>
  <c r="D69" i="34"/>
  <c r="D64" i="34"/>
  <c r="D49" i="34"/>
  <c r="D34" i="34"/>
  <c r="D29" i="34"/>
  <c r="E80" i="34"/>
  <c r="G80" i="34" s="1"/>
  <c r="E76" i="34"/>
  <c r="G76" i="34" s="1"/>
  <c r="E55" i="34"/>
  <c r="G55" i="34"/>
  <c r="E20" i="34"/>
  <c r="G20" i="34" s="1"/>
  <c r="G88" i="34" s="1"/>
  <c r="A15" i="34"/>
  <c r="A16" i="34" s="1"/>
  <c r="A19" i="34" s="1"/>
  <c r="A20" i="34" s="1"/>
  <c r="A21" i="34" s="1"/>
  <c r="A24" i="34" s="1"/>
  <c r="A25" i="34" s="1"/>
  <c r="A26" i="34" s="1"/>
  <c r="A29" i="34" s="1"/>
  <c r="A30" i="34" s="1"/>
  <c r="A31" i="34" s="1"/>
  <c r="A34" i="34" s="1"/>
  <c r="A35" i="34" s="1"/>
  <c r="A36" i="34" s="1"/>
  <c r="A39" i="34" s="1"/>
  <c r="A40" i="34" s="1"/>
  <c r="A41" i="34" s="1"/>
  <c r="A44" i="34" s="1"/>
  <c r="A45" i="34" s="1"/>
  <c r="A46" i="34" s="1"/>
  <c r="A49" i="34" s="1"/>
  <c r="A50" i="34" s="1"/>
  <c r="A51" i="34" s="1"/>
  <c r="A54" i="34" s="1"/>
  <c r="A55" i="34" s="1"/>
  <c r="A56" i="34" s="1"/>
  <c r="A59" i="34"/>
  <c r="A60" i="34" s="1"/>
  <c r="A61" i="34" s="1"/>
  <c r="A64" i="34" s="1"/>
  <c r="A65" i="34" s="1"/>
  <c r="A66" i="34" s="1"/>
  <c r="A69" i="34" s="1"/>
  <c r="A70" i="34" s="1"/>
  <c r="A71" i="34" s="1"/>
  <c r="A74" i="34" s="1"/>
  <c r="A75" i="34" s="1"/>
  <c r="A76" i="34" s="1"/>
  <c r="A79" i="34" s="1"/>
  <c r="A80" i="34" s="1"/>
  <c r="A81" i="34" s="1"/>
  <c r="A84" i="34" s="1"/>
  <c r="A85" i="34" s="1"/>
  <c r="A86" i="34" s="1"/>
  <c r="A88" i="34" s="1"/>
  <c r="A3" i="34"/>
  <c r="A2" i="34"/>
  <c r="F83" i="21"/>
  <c r="F81" i="58" s="1"/>
  <c r="D76" i="21"/>
  <c r="D61" i="21"/>
  <c r="D71" i="21"/>
  <c r="D51" i="21"/>
  <c r="D46" i="21"/>
  <c r="D56" i="21"/>
  <c r="D41" i="21"/>
  <c r="D31" i="21"/>
  <c r="D75" i="21"/>
  <c r="D60" i="21"/>
  <c r="D55" i="21"/>
  <c r="D45" i="21"/>
  <c r="D70" i="21"/>
  <c r="D74" i="21"/>
  <c r="D66" i="21"/>
  <c r="D50" i="21"/>
  <c r="D81" i="21"/>
  <c r="D65" i="21"/>
  <c r="D69" i="21"/>
  <c r="D64" i="21"/>
  <c r="D35" i="21"/>
  <c r="D25" i="21"/>
  <c r="D29" i="21"/>
  <c r="D80" i="21"/>
  <c r="D79" i="21"/>
  <c r="D54" i="21"/>
  <c r="D49" i="21"/>
  <c r="D39" i="21"/>
  <c r="D34" i="21"/>
  <c r="D59" i="21"/>
  <c r="D44" i="21"/>
  <c r="D36" i="21"/>
  <c r="D30" i="21"/>
  <c r="D26" i="21"/>
  <c r="D24" i="21"/>
  <c r="D20" i="21"/>
  <c r="D19" i="21"/>
  <c r="D16" i="21"/>
  <c r="D15" i="21"/>
  <c r="A15" i="21"/>
  <c r="A16" i="21"/>
  <c r="A19" i="21"/>
  <c r="A20" i="21" s="1"/>
  <c r="A21" i="21" s="1"/>
  <c r="A24" i="21" s="1"/>
  <c r="A25" i="21" s="1"/>
  <c r="A26" i="21" s="1"/>
  <c r="A29" i="21" s="1"/>
  <c r="A30" i="21" s="1"/>
  <c r="A31" i="21" s="1"/>
  <c r="A34" i="21" s="1"/>
  <c r="A35" i="21" s="1"/>
  <c r="A36" i="21" s="1"/>
  <c r="A39" i="21" s="1"/>
  <c r="A40" i="21"/>
  <c r="A41" i="21" s="1"/>
  <c r="A44" i="21" s="1"/>
  <c r="A45" i="21" s="1"/>
  <c r="A46" i="21" s="1"/>
  <c r="A49" i="21" s="1"/>
  <c r="A50" i="21" s="1"/>
  <c r="A51" i="21" s="1"/>
  <c r="A54" i="21" s="1"/>
  <c r="A55" i="21" s="1"/>
  <c r="A56" i="21" s="1"/>
  <c r="A59" i="21" s="1"/>
  <c r="A60" i="21" s="1"/>
  <c r="A61" i="21" s="1"/>
  <c r="A64" i="21" s="1"/>
  <c r="A65" i="21" s="1"/>
  <c r="A66" i="21" s="1"/>
  <c r="A69" i="21" s="1"/>
  <c r="A70" i="21" s="1"/>
  <c r="A71" i="21" s="1"/>
  <c r="A74" i="21" s="1"/>
  <c r="A75" i="21" s="1"/>
  <c r="A76" i="21" s="1"/>
  <c r="A79" i="21" s="1"/>
  <c r="A80" i="21" s="1"/>
  <c r="A81" i="21" s="1"/>
  <c r="A83" i="21" s="1"/>
  <c r="D40" i="21"/>
  <c r="G544" i="9"/>
  <c r="I544" i="9"/>
  <c r="G412" i="9"/>
  <c r="I412" i="9" s="1"/>
  <c r="G657" i="9"/>
  <c r="I657" i="9" s="1"/>
  <c r="E36" i="34"/>
  <c r="G36" i="34"/>
  <c r="E59" i="34"/>
  <c r="G59" i="34"/>
  <c r="E19" i="34"/>
  <c r="G19" i="34" s="1"/>
  <c r="E50" i="34"/>
  <c r="G50" i="34" s="1"/>
  <c r="E25" i="34"/>
  <c r="G25" i="34"/>
  <c r="E56" i="34"/>
  <c r="G56" i="34"/>
  <c r="E54" i="34"/>
  <c r="G54" i="34" s="1"/>
  <c r="E46" i="34"/>
  <c r="G46" i="34" s="1"/>
  <c r="E85" i="34"/>
  <c r="G85" i="34"/>
  <c r="E40" i="34"/>
  <c r="G40" i="34"/>
  <c r="E64" i="34"/>
  <c r="G64" i="34" s="1"/>
  <c r="E31" i="34"/>
  <c r="G31" i="34" s="1"/>
  <c r="E44" i="34"/>
  <c r="G44" i="34"/>
  <c r="E51" i="34"/>
  <c r="G51" i="34"/>
  <c r="E45" i="34"/>
  <c r="G45" i="34" s="1"/>
  <c r="E39" i="34"/>
  <c r="G39" i="34" s="1"/>
  <c r="E70" i="34"/>
  <c r="G70" i="34"/>
  <c r="E49" i="34"/>
  <c r="G49" i="34"/>
  <c r="E70" i="21"/>
  <c r="G70" i="21" s="1"/>
  <c r="E35" i="21"/>
  <c r="G35" i="21" s="1"/>
  <c r="E50" i="21"/>
  <c r="G50" i="21"/>
  <c r="E16" i="34"/>
  <c r="G16" i="34"/>
  <c r="E24" i="34"/>
  <c r="G24" i="34" s="1"/>
  <c r="E75" i="34"/>
  <c r="G75" i="34" s="1"/>
  <c r="E15" i="34"/>
  <c r="G15" i="34"/>
  <c r="E26" i="34"/>
  <c r="G26" i="34"/>
  <c r="E34" i="34"/>
  <c r="G34" i="34" s="1"/>
  <c r="E66" i="34"/>
  <c r="G66" i="34" s="1"/>
  <c r="E79" i="34"/>
  <c r="G79" i="34"/>
  <c r="E84" i="34"/>
  <c r="G84" i="34"/>
  <c r="E21" i="34"/>
  <c r="G21" i="34" s="1"/>
  <c r="E35" i="34"/>
  <c r="G35" i="34" s="1"/>
  <c r="E86" i="34"/>
  <c r="G86" i="34"/>
  <c r="E31" i="21"/>
  <c r="E45" i="21"/>
  <c r="G45" i="21"/>
  <c r="E64" i="21"/>
  <c r="G64" i="21"/>
  <c r="E81" i="21"/>
  <c r="G81" i="21"/>
  <c r="E36" i="21"/>
  <c r="G36" i="21" s="1"/>
  <c r="E51" i="21"/>
  <c r="G51" i="21"/>
  <c r="E75" i="21"/>
  <c r="G75" i="21"/>
  <c r="E30" i="21"/>
  <c r="E39" i="21"/>
  <c r="G39" i="21"/>
  <c r="E61" i="21"/>
  <c r="G61" i="21"/>
  <c r="E76" i="21"/>
  <c r="G76" i="21" s="1"/>
  <c r="E29" i="34"/>
  <c r="G29" i="34" s="1"/>
  <c r="E65" i="34"/>
  <c r="G65" i="34"/>
  <c r="E71" i="34"/>
  <c r="G71" i="34"/>
  <c r="D41" i="34"/>
  <c r="E41" i="34"/>
  <c r="G41" i="34"/>
  <c r="E60" i="34"/>
  <c r="G60" i="34"/>
  <c r="E74" i="34"/>
  <c r="G74" i="34" s="1"/>
  <c r="E61" i="34"/>
  <c r="G61" i="34"/>
  <c r="E69" i="34"/>
  <c r="G69" i="34"/>
  <c r="E81" i="34"/>
  <c r="G81" i="34"/>
  <c r="E15" i="21"/>
  <c r="G15" i="21" s="1"/>
  <c r="E29" i="21"/>
  <c r="E41" i="21"/>
  <c r="G41" i="21" s="1"/>
  <c r="E49" i="21"/>
  <c r="G49" i="21" s="1"/>
  <c r="E55" i="21"/>
  <c r="G55" i="21"/>
  <c r="E69" i="21"/>
  <c r="G69" i="21"/>
  <c r="E16" i="21"/>
  <c r="G16" i="21" s="1"/>
  <c r="E24" i="21"/>
  <c r="E44" i="21"/>
  <c r="G44" i="21"/>
  <c r="E56" i="21"/>
  <c r="G56" i="21" s="1"/>
  <c r="E19" i="21"/>
  <c r="E25" i="21"/>
  <c r="G25" i="21" s="1"/>
  <c r="E59" i="21"/>
  <c r="G59" i="21"/>
  <c r="E65" i="21"/>
  <c r="G65" i="21"/>
  <c r="E71" i="21"/>
  <c r="G71" i="21" s="1"/>
  <c r="E79" i="21"/>
  <c r="G79" i="21"/>
  <c r="D14" i="21"/>
  <c r="E14" i="21"/>
  <c r="G14" i="21" s="1"/>
  <c r="E20" i="21"/>
  <c r="E26" i="21"/>
  <c r="E34" i="21"/>
  <c r="G34" i="21"/>
  <c r="E40" i="21"/>
  <c r="G40" i="21" s="1"/>
  <c r="E46" i="21"/>
  <c r="G46" i="21" s="1"/>
  <c r="E54" i="21"/>
  <c r="G54" i="21"/>
  <c r="E60" i="21"/>
  <c r="G60" i="21"/>
  <c r="E66" i="21"/>
  <c r="G66" i="21" s="1"/>
  <c r="E74" i="21"/>
  <c r="G74" i="21" s="1"/>
  <c r="E80" i="21"/>
  <c r="G80" i="21"/>
  <c r="G413" i="9"/>
  <c r="I413" i="9"/>
  <c r="G545" i="9"/>
  <c r="I545" i="9"/>
  <c r="G658" i="9"/>
  <c r="I658" i="9" s="1"/>
  <c r="E88" i="34"/>
  <c r="E83" i="58"/>
  <c r="G546" i="9"/>
  <c r="I546" i="9" s="1"/>
  <c r="G414" i="9"/>
  <c r="I414" i="9"/>
  <c r="G659" i="9"/>
  <c r="I659" i="9"/>
  <c r="G415" i="9"/>
  <c r="I415" i="9"/>
  <c r="G660" i="9"/>
  <c r="I660" i="9" s="1"/>
  <c r="G547" i="9"/>
  <c r="I547" i="9"/>
  <c r="D21" i="21"/>
  <c r="E21" i="21"/>
  <c r="G21" i="21" s="1"/>
  <c r="G83" i="21" s="1"/>
  <c r="A3" i="33"/>
  <c r="G416" i="9"/>
  <c r="I416" i="9"/>
  <c r="G661" i="9"/>
  <c r="I661" i="9"/>
  <c r="G548" i="9"/>
  <c r="I548" i="9" s="1"/>
  <c r="G662" i="9"/>
  <c r="I662" i="9" s="1"/>
  <c r="G549" i="9"/>
  <c r="I549" i="9"/>
  <c r="G417" i="9"/>
  <c r="I417" i="9"/>
  <c r="G663" i="9"/>
  <c r="I663" i="9" s="1"/>
  <c r="G550" i="9"/>
  <c r="I550" i="9" s="1"/>
  <c r="G418" i="9"/>
  <c r="I418" i="9"/>
  <c r="G551" i="9"/>
  <c r="I551" i="9"/>
  <c r="G419" i="9"/>
  <c r="I419" i="9" s="1"/>
  <c r="G664" i="9"/>
  <c r="I664" i="9" s="1"/>
  <c r="C30" i="13"/>
  <c r="C24" i="13"/>
  <c r="C26" i="13" s="1"/>
  <c r="C32" i="13" s="1"/>
  <c r="E36" i="58" s="1"/>
  <c r="C27" i="5"/>
  <c r="C40" i="4" s="1"/>
  <c r="G420" i="9"/>
  <c r="I420" i="9" s="1"/>
  <c r="G552" i="9"/>
  <c r="I552" i="9" s="1"/>
  <c r="G665" i="9"/>
  <c r="I665" i="9"/>
  <c r="G666" i="9"/>
  <c r="I666" i="9"/>
  <c r="G421" i="9"/>
  <c r="I421" i="9"/>
  <c r="G553" i="9"/>
  <c r="I553" i="9"/>
  <c r="BB57" i="20"/>
  <c r="BB66" i="20" s="1"/>
  <c r="BB64" i="20"/>
  <c r="G422" i="9"/>
  <c r="I422" i="9" s="1"/>
  <c r="G667" i="9"/>
  <c r="I667" i="9" s="1"/>
  <c r="G554" i="9"/>
  <c r="I554" i="9"/>
  <c r="H15" i="32"/>
  <c r="A3" i="32"/>
  <c r="A2" i="32"/>
  <c r="G555" i="9"/>
  <c r="I555" i="9" s="1"/>
  <c r="G668" i="9"/>
  <c r="I668" i="9"/>
  <c r="G423" i="9"/>
  <c r="I423" i="9"/>
  <c r="E15" i="32"/>
  <c r="D19" i="15" s="1"/>
  <c r="G424" i="9"/>
  <c r="I424" i="9"/>
  <c r="G556" i="9"/>
  <c r="I556" i="9" s="1"/>
  <c r="G669" i="9"/>
  <c r="I669" i="9" s="1"/>
  <c r="C15" i="39"/>
  <c r="I15" i="32"/>
  <c r="G670" i="9"/>
  <c r="I670" i="9"/>
  <c r="G425" i="9"/>
  <c r="I425" i="9" s="1"/>
  <c r="G557" i="9"/>
  <c r="I557" i="9"/>
  <c r="G558" i="9"/>
  <c r="I558" i="9"/>
  <c r="G671" i="9"/>
  <c r="I671" i="9"/>
  <c r="G426" i="9"/>
  <c r="I426" i="9" s="1"/>
  <c r="G427" i="9"/>
  <c r="I427" i="9" s="1"/>
  <c r="G559" i="9"/>
  <c r="I559" i="9"/>
  <c r="G672" i="9"/>
  <c r="I672" i="9"/>
  <c r="G428" i="9"/>
  <c r="I428" i="9"/>
  <c r="G560" i="9"/>
  <c r="I560" i="9"/>
  <c r="G673" i="9"/>
  <c r="I673" i="9" s="1"/>
  <c r="D17" i="10"/>
  <c r="G17" i="10" s="1"/>
  <c r="I17" i="10" s="1"/>
  <c r="D18" i="10"/>
  <c r="D19" i="10"/>
  <c r="D20" i="10"/>
  <c r="D21" i="10"/>
  <c r="D22" i="10"/>
  <c r="D23" i="10"/>
  <c r="D24" i="10"/>
  <c r="D25" i="10"/>
  <c r="G25" i="10" s="1"/>
  <c r="D26" i="10"/>
  <c r="D27" i="10"/>
  <c r="D28" i="10"/>
  <c r="D29" i="10"/>
  <c r="D30" i="10"/>
  <c r="D31" i="10"/>
  <c r="D32" i="10"/>
  <c r="D33" i="10"/>
  <c r="G33" i="10" s="1"/>
  <c r="I33" i="10" s="1"/>
  <c r="D34" i="10"/>
  <c r="D35" i="10"/>
  <c r="D36" i="10"/>
  <c r="D37" i="10"/>
  <c r="D38" i="10"/>
  <c r="D39" i="10"/>
  <c r="F17" i="10"/>
  <c r="A3" i="7"/>
  <c r="A3" i="8"/>
  <c r="A3" i="9"/>
  <c r="A3" i="10"/>
  <c r="A3" i="13"/>
  <c r="A2" i="2"/>
  <c r="A2" i="4"/>
  <c r="A2" i="5"/>
  <c r="A2" i="6"/>
  <c r="A2" i="7"/>
  <c r="A2" i="8"/>
  <c r="A2" i="9"/>
  <c r="A2" i="10"/>
  <c r="A2" i="13"/>
  <c r="B23" i="13"/>
  <c r="B22" i="13"/>
  <c r="B21" i="13"/>
  <c r="B20" i="13"/>
  <c r="B19" i="13"/>
  <c r="B18" i="13"/>
  <c r="B17" i="13"/>
  <c r="B16" i="13"/>
  <c r="B15" i="13"/>
  <c r="B14" i="13"/>
  <c r="B13" i="13"/>
  <c r="B12" i="13"/>
  <c r="G674" i="9"/>
  <c r="I674" i="9"/>
  <c r="G429" i="9"/>
  <c r="I429" i="9"/>
  <c r="G561" i="9"/>
  <c r="I561" i="9" s="1"/>
  <c r="A3" i="15"/>
  <c r="A2" i="15"/>
  <c r="G562" i="9"/>
  <c r="I562" i="9"/>
  <c r="G430" i="9"/>
  <c r="I430" i="9" s="1"/>
  <c r="G675" i="9"/>
  <c r="I675" i="9" s="1"/>
  <c r="A3" i="16"/>
  <c r="A2" i="16"/>
  <c r="G676" i="9"/>
  <c r="I676" i="9"/>
  <c r="G564" i="9"/>
  <c r="I564" i="9" s="1"/>
  <c r="G563" i="9"/>
  <c r="I563" i="9" s="1"/>
  <c r="G431" i="9"/>
  <c r="I431" i="9"/>
  <c r="A3" i="17"/>
  <c r="A2" i="17"/>
  <c r="A3" i="19"/>
  <c r="A2" i="19"/>
  <c r="A3" i="20"/>
  <c r="A3" i="21"/>
  <c r="A2" i="20"/>
  <c r="G31" i="21"/>
  <c r="G30" i="21"/>
  <c r="G29" i="21"/>
  <c r="G26" i="21"/>
  <c r="G24" i="21"/>
  <c r="G20" i="21"/>
  <c r="G19" i="21"/>
  <c r="A2" i="21"/>
  <c r="G432" i="9"/>
  <c r="I432" i="9"/>
  <c r="G677" i="9"/>
  <c r="I677" i="9"/>
  <c r="E83" i="21"/>
  <c r="E81" i="58"/>
  <c r="BC62" i="20"/>
  <c r="BD62" i="20" s="1"/>
  <c r="BC55" i="20"/>
  <c r="BD55" i="20" s="1"/>
  <c r="BC61" i="20"/>
  <c r="BD61" i="20" s="1"/>
  <c r="BC54" i="20"/>
  <c r="BD54" i="20" s="1"/>
  <c r="BC16" i="20"/>
  <c r="BD16" i="20" s="1"/>
  <c r="BC60" i="20"/>
  <c r="BC18" i="20"/>
  <c r="BD18" i="20" s="1"/>
  <c r="BC15" i="20"/>
  <c r="BD15" i="20" s="1"/>
  <c r="G433" i="9"/>
  <c r="I433" i="9"/>
  <c r="G678" i="9"/>
  <c r="I678" i="9"/>
  <c r="F12" i="16"/>
  <c r="H12" i="16"/>
  <c r="F27" i="16"/>
  <c r="H27" i="16" s="1"/>
  <c r="F30" i="16"/>
  <c r="H30" i="16"/>
  <c r="F25" i="16"/>
  <c r="H25" i="16"/>
  <c r="F28" i="16"/>
  <c r="H28" i="16"/>
  <c r="F26" i="16"/>
  <c r="H26" i="16" s="1"/>
  <c r="F23" i="16"/>
  <c r="H23" i="16"/>
  <c r="F18" i="16"/>
  <c r="H18" i="16"/>
  <c r="F21" i="16"/>
  <c r="H21" i="16"/>
  <c r="F22" i="16"/>
  <c r="H22" i="16" s="1"/>
  <c r="F24" i="16"/>
  <c r="H24" i="16"/>
  <c r="F19" i="16"/>
  <c r="H19" i="16"/>
  <c r="F33" i="16"/>
  <c r="H33" i="16"/>
  <c r="F17" i="16"/>
  <c r="H17" i="16" s="1"/>
  <c r="F14" i="16"/>
  <c r="H14" i="16"/>
  <c r="F20" i="16"/>
  <c r="H20" i="16"/>
  <c r="F31" i="16"/>
  <c r="H31" i="16"/>
  <c r="F15" i="16"/>
  <c r="H15" i="16" s="1"/>
  <c r="F29" i="16"/>
  <c r="H29" i="16"/>
  <c r="F13" i="16"/>
  <c r="F32" i="16"/>
  <c r="H32" i="16" s="1"/>
  <c r="F16" i="16"/>
  <c r="H16" i="16"/>
  <c r="G434" i="9"/>
  <c r="I434" i="9" s="1"/>
  <c r="G679" i="9"/>
  <c r="I679" i="9"/>
  <c r="H13" i="16"/>
  <c r="G435" i="9"/>
  <c r="I435" i="9" s="1"/>
  <c r="G680" i="9"/>
  <c r="I680" i="9"/>
  <c r="F18" i="10"/>
  <c r="G18" i="10"/>
  <c r="I18" i="10"/>
  <c r="F19" i="10"/>
  <c r="G19" i="10"/>
  <c r="I19" i="10" s="1"/>
  <c r="F20" i="10"/>
  <c r="G20" i="10"/>
  <c r="I20" i="10" s="1"/>
  <c r="F21" i="10"/>
  <c r="G21" i="10"/>
  <c r="I21" i="10" s="1"/>
  <c r="F22" i="10"/>
  <c r="G22" i="10" s="1"/>
  <c r="I22" i="10" s="1"/>
  <c r="F23" i="10"/>
  <c r="F24" i="10"/>
  <c r="G24" i="10" s="1"/>
  <c r="I24" i="10"/>
  <c r="F25" i="10"/>
  <c r="I25" i="10"/>
  <c r="F26" i="10"/>
  <c r="G26" i="10"/>
  <c r="I26" i="10"/>
  <c r="F27" i="10"/>
  <c r="G27" i="10"/>
  <c r="I27" i="10" s="1"/>
  <c r="F28" i="10"/>
  <c r="G28" i="10"/>
  <c r="I28" i="10" s="1"/>
  <c r="F29" i="10"/>
  <c r="G29" i="10"/>
  <c r="I29" i="10" s="1"/>
  <c r="F30" i="10"/>
  <c r="G30" i="10" s="1"/>
  <c r="I30" i="10" s="1"/>
  <c r="F31" i="10"/>
  <c r="F32" i="10"/>
  <c r="G32" i="10" s="1"/>
  <c r="I32" i="10" s="1"/>
  <c r="F33" i="10"/>
  <c r="F34" i="10"/>
  <c r="G34" i="10"/>
  <c r="I34" i="10"/>
  <c r="F35" i="10"/>
  <c r="G35" i="10"/>
  <c r="I35" i="10" s="1"/>
  <c r="F36" i="10"/>
  <c r="G36" i="10"/>
  <c r="I36" i="10" s="1"/>
  <c r="F37" i="10"/>
  <c r="G37" i="10"/>
  <c r="I37" i="10" s="1"/>
  <c r="F38" i="10"/>
  <c r="G38" i="10" s="1"/>
  <c r="I38" i="10" s="1"/>
  <c r="F39" i="10"/>
  <c r="F16" i="10"/>
  <c r="D13" i="39" s="1"/>
  <c r="G436" i="9"/>
  <c r="I436" i="9"/>
  <c r="G681" i="9"/>
  <c r="I681" i="9"/>
  <c r="G16" i="10"/>
  <c r="I16" i="10" s="1"/>
  <c r="E13" i="39"/>
  <c r="G13" i="39" s="1"/>
  <c r="G682" i="9"/>
  <c r="I682" i="9" s="1"/>
  <c r="G437" i="9"/>
  <c r="I437" i="9"/>
  <c r="G438" i="9"/>
  <c r="I438" i="9" s="1"/>
  <c r="G684" i="9"/>
  <c r="I684" i="9"/>
  <c r="G683" i="9"/>
  <c r="I683" i="9"/>
  <c r="G439" i="9"/>
  <c r="I439" i="9" s="1"/>
  <c r="C15" i="7"/>
  <c r="C18" i="7" s="1"/>
  <c r="D15" i="7"/>
  <c r="G440" i="9"/>
  <c r="I440" i="9"/>
  <c r="A316" i="9"/>
  <c r="A317" i="9"/>
  <c r="A318" i="9"/>
  <c r="A319" i="9" s="1"/>
  <c r="A320" i="9" s="1"/>
  <c r="A321" i="9" s="1"/>
  <c r="A322" i="9" s="1"/>
  <c r="A323" i="9"/>
  <c r="A324" i="9" s="1"/>
  <c r="A325" i="9" s="1"/>
  <c r="A326" i="9" s="1"/>
  <c r="A327" i="9" s="1"/>
  <c r="A328" i="9" s="1"/>
  <c r="A329" i="9" s="1"/>
  <c r="A330" i="9" s="1"/>
  <c r="A331" i="9" s="1"/>
  <c r="A332" i="9" s="1"/>
  <c r="A333" i="9" s="1"/>
  <c r="A334" i="9" s="1"/>
  <c r="A335" i="9" s="1"/>
  <c r="A336" i="9" s="1"/>
  <c r="A337" i="9" s="1"/>
  <c r="A338" i="9" s="1"/>
  <c r="A339" i="9" s="1"/>
  <c r="A340" i="9" s="1"/>
  <c r="A341" i="9" s="1"/>
  <c r="A342" i="9" s="1"/>
  <c r="A343" i="9" s="1"/>
  <c r="A344" i="9"/>
  <c r="A345" i="9" s="1"/>
  <c r="A346" i="9" s="1"/>
  <c r="A347" i="9" s="1"/>
  <c r="A348" i="9" s="1"/>
  <c r="A349" i="9" s="1"/>
  <c r="A350" i="9" s="1"/>
  <c r="A351" i="9" s="1"/>
  <c r="A352" i="9" s="1"/>
  <c r="A353" i="9" s="1"/>
  <c r="A354" i="9" s="1"/>
  <c r="A355" i="9" s="1"/>
  <c r="A356" i="9" s="1"/>
  <c r="A357" i="9" s="1"/>
  <c r="A358" i="9" s="1"/>
  <c r="A359" i="9" s="1"/>
  <c r="A360" i="9" s="1"/>
  <c r="A361" i="9" s="1"/>
  <c r="A362" i="9" s="1"/>
  <c r="A363" i="9" s="1"/>
  <c r="A364" i="9" s="1"/>
  <c r="A365" i="9" s="1"/>
  <c r="A366" i="9" s="1"/>
  <c r="A367" i="9" s="1"/>
  <c r="A368" i="9" s="1"/>
  <c r="A369" i="9" s="1"/>
  <c r="A370" i="9" s="1"/>
  <c r="A371" i="9" s="1"/>
  <c r="A372" i="9" s="1"/>
  <c r="A373" i="9" s="1"/>
  <c r="A374" i="9" s="1"/>
  <c r="A375" i="9" s="1"/>
  <c r="A376" i="9" s="1"/>
  <c r="A377" i="9" s="1"/>
  <c r="A378" i="9" s="1"/>
  <c r="A379" i="9" s="1"/>
  <c r="A380" i="9" s="1"/>
  <c r="A381" i="9" s="1"/>
  <c r="A382" i="9" s="1"/>
  <c r="A383" i="9" s="1"/>
  <c r="A384" i="9" s="1"/>
  <c r="A385" i="9" s="1"/>
  <c r="A386" i="9" s="1"/>
  <c r="A387" i="9" s="1"/>
  <c r="A388" i="9" s="1"/>
  <c r="A389" i="9" s="1"/>
  <c r="A390" i="9" s="1"/>
  <c r="A391" i="9" s="1"/>
  <c r="A392" i="9" s="1"/>
  <c r="A393" i="9" s="1"/>
  <c r="A394" i="9" s="1"/>
  <c r="A395" i="9" s="1"/>
  <c r="A396" i="9" s="1"/>
  <c r="A397" i="9" s="1"/>
  <c r="A398" i="9" s="1"/>
  <c r="A399" i="9" s="1"/>
  <c r="A400" i="9" s="1"/>
  <c r="A401" i="9" s="1"/>
  <c r="A402" i="9" s="1"/>
  <c r="A403" i="9" s="1"/>
  <c r="A404" i="9" s="1"/>
  <c r="A405" i="9" s="1"/>
  <c r="A406" i="9" s="1"/>
  <c r="A407" i="9" s="1"/>
  <c r="A408" i="9" s="1"/>
  <c r="A409" i="9" s="1"/>
  <c r="A410" i="9" s="1"/>
  <c r="A411" i="9" s="1"/>
  <c r="A412" i="9" s="1"/>
  <c r="A413" i="9" s="1"/>
  <c r="A414" i="9" s="1"/>
  <c r="A415" i="9" s="1"/>
  <c r="A416" i="9" s="1"/>
  <c r="A417" i="9" s="1"/>
  <c r="A418" i="9" s="1"/>
  <c r="A419" i="9" s="1"/>
  <c r="A420" i="9" s="1"/>
  <c r="A421" i="9" s="1"/>
  <c r="A422" i="9" s="1"/>
  <c r="A423" i="9" s="1"/>
  <c r="A424" i="9" s="1"/>
  <c r="A425" i="9" s="1"/>
  <c r="A426" i="9" s="1"/>
  <c r="A427" i="9" s="1"/>
  <c r="A428" i="9" s="1"/>
  <c r="A429" i="9" s="1"/>
  <c r="A430" i="9" s="1"/>
  <c r="A431" i="9" s="1"/>
  <c r="A432" i="9" s="1"/>
  <c r="A433" i="9" s="1"/>
  <c r="A434" i="9" s="1"/>
  <c r="A435" i="9" s="1"/>
  <c r="A436" i="9" s="1"/>
  <c r="A437" i="9" s="1"/>
  <c r="A438" i="9" s="1"/>
  <c r="A439" i="9" s="1"/>
  <c r="A440" i="9" s="1"/>
  <c r="A441" i="9" s="1"/>
  <c r="A442" i="9" s="1"/>
  <c r="A443" i="9" s="1"/>
  <c r="A444" i="9" s="1"/>
  <c r="A445" i="9" s="1"/>
  <c r="A446" i="9" s="1"/>
  <c r="A447" i="9" s="1"/>
  <c r="A448" i="9" s="1"/>
  <c r="A449" i="9" s="1"/>
  <c r="A450" i="9" s="1"/>
  <c r="A451" i="9" s="1"/>
  <c r="A452" i="9" s="1"/>
  <c r="A453" i="9" s="1"/>
  <c r="A454" i="9" s="1"/>
  <c r="A455" i="9" s="1"/>
  <c r="A456" i="9" s="1"/>
  <c r="A457" i="9" s="1"/>
  <c r="A458" i="9" s="1"/>
  <c r="A459" i="9" s="1"/>
  <c r="A460" i="9" s="1"/>
  <c r="A461" i="9" s="1"/>
  <c r="A462" i="9" s="1"/>
  <c r="A463" i="9" s="1"/>
  <c r="A464" i="9" s="1"/>
  <c r="A465" i="9" s="1"/>
  <c r="A466" i="9" s="1"/>
  <c r="A467" i="9" s="1"/>
  <c r="A468" i="9" s="1"/>
  <c r="A469" i="9" s="1"/>
  <c r="A470" i="9" s="1"/>
  <c r="A471" i="9" s="1"/>
  <c r="A472" i="9" s="1"/>
  <c r="A473" i="9" s="1"/>
  <c r="A474" i="9" s="1"/>
  <c r="A475" i="9" s="1"/>
  <c r="A476" i="9" s="1"/>
  <c r="A477" i="9" s="1"/>
  <c r="A478" i="9" s="1"/>
  <c r="A479" i="9" s="1"/>
  <c r="A480" i="9" s="1"/>
  <c r="A481" i="9" s="1"/>
  <c r="A482" i="9" s="1"/>
  <c r="A483" i="9" s="1"/>
  <c r="A484" i="9" s="1"/>
  <c r="A485" i="9" s="1"/>
  <c r="A486" i="9" s="1"/>
  <c r="A487" i="9" s="1"/>
  <c r="A488" i="9" s="1"/>
  <c r="A489" i="9" s="1"/>
  <c r="A490" i="9" s="1"/>
  <c r="A491" i="9" s="1"/>
  <c r="A492" i="9" s="1"/>
  <c r="A493" i="9" s="1"/>
  <c r="A494" i="9" s="1"/>
  <c r="A495" i="9" s="1"/>
  <c r="A496" i="9" s="1"/>
  <c r="A497" i="9" s="1"/>
  <c r="A498" i="9" s="1"/>
  <c r="A499" i="9" s="1"/>
  <c r="A500" i="9" s="1"/>
  <c r="A501" i="9" s="1"/>
  <c r="A502" i="9" s="1"/>
  <c r="A503" i="9" s="1"/>
  <c r="A504" i="9" s="1"/>
  <c r="A505" i="9" s="1"/>
  <c r="A506" i="9" s="1"/>
  <c r="A507" i="9" s="1"/>
  <c r="A508" i="9" s="1"/>
  <c r="A509" i="9" s="1"/>
  <c r="A510" i="9" s="1"/>
  <c r="A511" i="9" s="1"/>
  <c r="A512" i="9" s="1"/>
  <c r="A513" i="9" s="1"/>
  <c r="A514" i="9" s="1"/>
  <c r="A515" i="9" s="1"/>
  <c r="A516" i="9" s="1"/>
  <c r="A517" i="9" s="1"/>
  <c r="A518" i="9" s="1"/>
  <c r="A519" i="9" s="1"/>
  <c r="A520" i="9" s="1"/>
  <c r="A521" i="9" s="1"/>
  <c r="A522" i="9" s="1"/>
  <c r="A523" i="9" s="1"/>
  <c r="A524" i="9" s="1"/>
  <c r="A525" i="9" s="1"/>
  <c r="A526" i="9" s="1"/>
  <c r="A527" i="9" s="1"/>
  <c r="A528" i="9" s="1"/>
  <c r="A529" i="9" s="1"/>
  <c r="A530" i="9" s="1"/>
  <c r="A531" i="9" s="1"/>
  <c r="A532" i="9" s="1"/>
  <c r="A533" i="9" s="1"/>
  <c r="A534" i="9" s="1"/>
  <c r="A535" i="9" s="1"/>
  <c r="A536" i="9" s="1"/>
  <c r="A537" i="9" s="1"/>
  <c r="A538" i="9" s="1"/>
  <c r="A539" i="9" s="1"/>
  <c r="A540" i="9" s="1"/>
  <c r="A541" i="9" s="1"/>
  <c r="A542" i="9" s="1"/>
  <c r="A543" i="9" s="1"/>
  <c r="A544" i="9" s="1"/>
  <c r="A545" i="9" s="1"/>
  <c r="A546" i="9" s="1"/>
  <c r="A547" i="9" s="1"/>
  <c r="A548" i="9" s="1"/>
  <c r="A549" i="9" s="1"/>
  <c r="A550" i="9" s="1"/>
  <c r="A551" i="9" s="1"/>
  <c r="A552" i="9" s="1"/>
  <c r="A553" i="9" s="1"/>
  <c r="A554" i="9" s="1"/>
  <c r="A555" i="9" s="1"/>
  <c r="A556" i="9" s="1"/>
  <c r="A557" i="9" s="1"/>
  <c r="A558" i="9" s="1"/>
  <c r="A559" i="9" s="1"/>
  <c r="A560" i="9" s="1"/>
  <c r="A561" i="9" s="1"/>
  <c r="A562" i="9" s="1"/>
  <c r="A563" i="9" s="1"/>
  <c r="A564" i="9" s="1"/>
  <c r="A565" i="9" s="1"/>
  <c r="A566" i="9" s="1"/>
  <c r="A567" i="9" s="1"/>
  <c r="A568" i="9" s="1"/>
  <c r="A569" i="9" s="1"/>
  <c r="A570" i="9" s="1"/>
  <c r="A571" i="9" s="1"/>
  <c r="A572" i="9" s="1"/>
  <c r="A573" i="9" s="1"/>
  <c r="A574" i="9" s="1"/>
  <c r="A575" i="9" s="1"/>
  <c r="A576" i="9" s="1"/>
  <c r="A577" i="9" s="1"/>
  <c r="A578" i="9" s="1"/>
  <c r="A579" i="9" s="1"/>
  <c r="A580" i="9" s="1"/>
  <c r="A581" i="9" s="1"/>
  <c r="A582" i="9" s="1"/>
  <c r="A583" i="9" s="1"/>
  <c r="A584" i="9" s="1"/>
  <c r="A585" i="9" s="1"/>
  <c r="A586" i="9" s="1"/>
  <c r="A587" i="9" s="1"/>
  <c r="A588" i="9" s="1"/>
  <c r="A589" i="9" s="1"/>
  <c r="A590" i="9" s="1"/>
  <c r="A591" i="9" s="1"/>
  <c r="A592" i="9" s="1"/>
  <c r="A593" i="9" s="1"/>
  <c r="A594" i="9" s="1"/>
  <c r="A595" i="9" s="1"/>
  <c r="A596" i="9" s="1"/>
  <c r="A597" i="9" s="1"/>
  <c r="A598" i="9" s="1"/>
  <c r="A599" i="9" s="1"/>
  <c r="A600" i="9" s="1"/>
  <c r="A601" i="9" s="1"/>
  <c r="A602" i="9" s="1"/>
  <c r="A603" i="9" s="1"/>
  <c r="A604" i="9" s="1"/>
  <c r="A605" i="9" s="1"/>
  <c r="A606" i="9" s="1"/>
  <c r="A607" i="9" s="1"/>
  <c r="A608" i="9" s="1"/>
  <c r="A609" i="9" s="1"/>
  <c r="A610" i="9" s="1"/>
  <c r="A611" i="9" s="1"/>
  <c r="A612" i="9" s="1"/>
  <c r="A613" i="9" s="1"/>
  <c r="A614" i="9" s="1"/>
  <c r="A615" i="9" s="1"/>
  <c r="A616" i="9" s="1"/>
  <c r="A617" i="9" s="1"/>
  <c r="A618" i="9" s="1"/>
  <c r="A619" i="9" s="1"/>
  <c r="A620" i="9" s="1"/>
  <c r="A621" i="9" s="1"/>
  <c r="A622" i="9" s="1"/>
  <c r="A623" i="9" s="1"/>
  <c r="A624" i="9" s="1"/>
  <c r="A625" i="9" s="1"/>
  <c r="A626" i="9" s="1"/>
  <c r="A627" i="9" s="1"/>
  <c r="A628" i="9" s="1"/>
  <c r="A629" i="9" s="1"/>
  <c r="A630" i="9" s="1"/>
  <c r="A631" i="9" s="1"/>
  <c r="A632" i="9" s="1"/>
  <c r="A633" i="9" s="1"/>
  <c r="A634" i="9" s="1"/>
  <c r="A635" i="9" s="1"/>
  <c r="A636" i="9" s="1"/>
  <c r="A637" i="9" s="1"/>
  <c r="A638" i="9" s="1"/>
  <c r="A639" i="9" s="1"/>
  <c r="A640" i="9" s="1"/>
  <c r="A641" i="9" s="1"/>
  <c r="A642" i="9" s="1"/>
  <c r="A643" i="9" s="1"/>
  <c r="A644" i="9" s="1"/>
  <c r="A645" i="9" s="1"/>
  <c r="A646" i="9" s="1"/>
  <c r="A647" i="9" s="1"/>
  <c r="A648" i="9" s="1"/>
  <c r="A649" i="9" s="1"/>
  <c r="A650" i="9" s="1"/>
  <c r="A651" i="9" s="1"/>
  <c r="A652" i="9" s="1"/>
  <c r="A653" i="9" s="1"/>
  <c r="A654" i="9" s="1"/>
  <c r="A655" i="9" s="1"/>
  <c r="A656" i="9" s="1"/>
  <c r="A657" i="9" s="1"/>
  <c r="A658" i="9" s="1"/>
  <c r="A659" i="9" s="1"/>
  <c r="A660" i="9" s="1"/>
  <c r="A661" i="9" s="1"/>
  <c r="A662" i="9" s="1"/>
  <c r="A663" i="9" s="1"/>
  <c r="A664" i="9" s="1"/>
  <c r="A665" i="9" s="1"/>
  <c r="A666" i="9" s="1"/>
  <c r="A667" i="9" s="1"/>
  <c r="A668" i="9" s="1"/>
  <c r="A669" i="9" s="1"/>
  <c r="A670" i="9" s="1"/>
  <c r="A671" i="9" s="1"/>
  <c r="A672" i="9" s="1"/>
  <c r="A673" i="9" s="1"/>
  <c r="A674" i="9" s="1"/>
  <c r="A675" i="9" s="1"/>
  <c r="A676" i="9" s="1"/>
  <c r="A677" i="9" s="1"/>
  <c r="A678" i="9" s="1"/>
  <c r="A679" i="9" s="1"/>
  <c r="A680" i="9" s="1"/>
  <c r="A681" i="9" s="1"/>
  <c r="A682" i="9" s="1"/>
  <c r="A683" i="9" s="1"/>
  <c r="A684" i="9" s="1"/>
  <c r="A685" i="9" s="1"/>
  <c r="A686" i="9" s="1"/>
  <c r="A687" i="9" s="1"/>
  <c r="A688" i="9" s="1"/>
  <c r="A689" i="9" s="1"/>
  <c r="A690" i="9" s="1"/>
  <c r="A691" i="9" s="1"/>
  <c r="A692" i="9" s="1"/>
  <c r="A693" i="9" s="1"/>
  <c r="A694" i="9" s="1"/>
  <c r="A695" i="9" s="1"/>
  <c r="A696" i="9" s="1"/>
  <c r="A697" i="9" s="1"/>
  <c r="A698" i="9" s="1"/>
  <c r="A699" i="9" s="1"/>
  <c r="A700" i="9" s="1"/>
  <c r="A701" i="9" s="1"/>
  <c r="A702" i="9" s="1"/>
  <c r="A703" i="9" s="1"/>
  <c r="A704" i="9" s="1"/>
  <c r="A705" i="9" s="1"/>
  <c r="A706" i="9" s="1"/>
  <c r="A707" i="9" s="1"/>
  <c r="A708" i="9" s="1"/>
  <c r="A709" i="9" s="1"/>
  <c r="A710" i="9" s="1"/>
  <c r="A711" i="9" s="1"/>
  <c r="A712" i="9" s="1"/>
  <c r="A713" i="9" s="1"/>
  <c r="A714" i="9" s="1"/>
  <c r="A715" i="9" s="1"/>
  <c r="A716" i="9" s="1"/>
  <c r="A717" i="9" s="1"/>
  <c r="A718" i="9" s="1"/>
  <c r="A719" i="9" s="1"/>
  <c r="A720" i="9" s="1"/>
  <c r="A721" i="9" s="1"/>
  <c r="A722" i="9" s="1"/>
  <c r="A723" i="9" s="1"/>
  <c r="A724" i="9" s="1"/>
  <c r="A725" i="9" s="1"/>
  <c r="A726" i="9" s="1"/>
  <c r="A727" i="9" s="1"/>
  <c r="A728" i="9" s="1"/>
  <c r="A729" i="9" s="1"/>
  <c r="A730" i="9" s="1"/>
  <c r="A731" i="9" s="1"/>
  <c r="A732" i="9" s="1"/>
  <c r="A733" i="9" s="1"/>
  <c r="A734" i="9" s="1"/>
  <c r="A735" i="9" s="1"/>
  <c r="A736" i="9" s="1"/>
  <c r="A737" i="9" s="1"/>
  <c r="A738" i="9" s="1"/>
  <c r="A739" i="9" s="1"/>
  <c r="A740" i="9" s="1"/>
  <c r="A741" i="9" s="1"/>
  <c r="A742" i="9" s="1"/>
  <c r="A743" i="9" s="1"/>
  <c r="A744" i="9" s="1"/>
  <c r="A745" i="9" s="1"/>
  <c r="A746" i="9" s="1"/>
  <c r="A747" i="9" s="1"/>
  <c r="A748" i="9" s="1"/>
  <c r="A749" i="9" s="1"/>
  <c r="A750" i="9" s="1"/>
  <c r="A751" i="9" s="1"/>
  <c r="A752" i="9" s="1"/>
  <c r="A753" i="9" s="1"/>
  <c r="A754" i="9" s="1"/>
  <c r="A755" i="9" s="1"/>
  <c r="A756" i="9" s="1"/>
  <c r="A757" i="9" s="1"/>
  <c r="A758" i="9" s="1"/>
  <c r="A759" i="9" s="1"/>
  <c r="A760" i="9" s="1"/>
  <c r="A761" i="9" s="1"/>
  <c r="A762" i="9" s="1"/>
  <c r="A763" i="9" s="1"/>
  <c r="A764" i="9" s="1"/>
  <c r="A765" i="9" s="1"/>
  <c r="A766" i="9" s="1"/>
  <c r="A767" i="9" s="1"/>
  <c r="A768" i="9" s="1"/>
  <c r="A769" i="9" s="1"/>
  <c r="A770" i="9" s="1"/>
  <c r="A771" i="9" s="1"/>
  <c r="A772" i="9" s="1"/>
  <c r="A773" i="9" s="1"/>
  <c r="A774" i="9" s="1"/>
  <c r="A775" i="9" s="1"/>
  <c r="A776" i="9" s="1"/>
  <c r="A777" i="9" s="1"/>
  <c r="A778" i="9" s="1"/>
  <c r="A779" i="9" s="1"/>
  <c r="A780" i="9" s="1"/>
  <c r="A781" i="9" s="1"/>
  <c r="A782" i="9" s="1"/>
  <c r="A783" i="9" s="1"/>
  <c r="A784" i="9" s="1"/>
  <c r="A785" i="9" s="1"/>
  <c r="A786" i="9" s="1"/>
  <c r="A787" i="9" s="1"/>
  <c r="A788" i="9" s="1"/>
  <c r="A789" i="9" s="1"/>
  <c r="A790" i="9" s="1"/>
  <c r="A791" i="9" s="1"/>
  <c r="A792" i="9" s="1"/>
  <c r="A793" i="9" s="1"/>
  <c r="A794" i="9" s="1"/>
  <c r="A795" i="9" s="1"/>
  <c r="A796" i="9" s="1"/>
  <c r="A797" i="9" s="1"/>
  <c r="A798" i="9" s="1"/>
  <c r="A799" i="9" s="1"/>
  <c r="A800" i="9" s="1"/>
  <c r="A801" i="9" s="1"/>
  <c r="A802" i="9" s="1"/>
  <c r="A803" i="9" s="1"/>
  <c r="A804" i="9" s="1"/>
  <c r="A805" i="9" s="1"/>
  <c r="A806" i="9" s="1"/>
  <c r="A807" i="9" s="1"/>
  <c r="A808" i="9" s="1"/>
  <c r="A809" i="9" s="1"/>
  <c r="A810" i="9" s="1"/>
  <c r="A811" i="9" s="1"/>
  <c r="A812" i="9" s="1"/>
  <c r="A813" i="9" s="1"/>
  <c r="A814" i="9" s="1"/>
  <c r="A815" i="9" s="1"/>
  <c r="A816" i="9" s="1"/>
  <c r="A817" i="9" s="1"/>
  <c r="A818" i="9" s="1"/>
  <c r="A819" i="9" s="1"/>
  <c r="A820" i="9" s="1"/>
  <c r="A821" i="9" s="1"/>
  <c r="A822" i="9" s="1"/>
  <c r="A823" i="9" s="1"/>
  <c r="A824" i="9" s="1"/>
  <c r="A825" i="9" s="1"/>
  <c r="A826" i="9" s="1"/>
  <c r="A827" i="9" s="1"/>
  <c r="A828" i="9" s="1"/>
  <c r="A829" i="9" s="1"/>
  <c r="A830" i="9" s="1"/>
  <c r="A831" i="9" s="1"/>
  <c r="A832" i="9" s="1"/>
  <c r="A833" i="9" s="1"/>
  <c r="A834" i="9" s="1"/>
  <c r="A835" i="9" s="1"/>
  <c r="A836" i="9" s="1"/>
  <c r="A837" i="9" s="1"/>
  <c r="A838" i="9" s="1"/>
  <c r="A839" i="9" s="1"/>
  <c r="A840" i="9" s="1"/>
  <c r="A841" i="9" s="1"/>
  <c r="A842" i="9" s="1"/>
  <c r="A843" i="9" s="1"/>
  <c r="A844" i="9" s="1"/>
  <c r="A845" i="9" s="1"/>
  <c r="A846" i="9" s="1"/>
  <c r="A847" i="9" s="1"/>
  <c r="A848" i="9" s="1"/>
  <c r="A849" i="9" s="1"/>
  <c r="A850" i="9" s="1"/>
  <c r="A851" i="9" s="1"/>
  <c r="A852" i="9" s="1"/>
  <c r="A853" i="9" s="1"/>
  <c r="A854" i="9" s="1"/>
  <c r="A855" i="9" s="1"/>
  <c r="A856" i="9" s="1"/>
  <c r="A857" i="9" s="1"/>
  <c r="A858" i="9" s="1"/>
  <c r="A859" i="9" s="1"/>
  <c r="A860" i="9" s="1"/>
  <c r="A861" i="9" s="1"/>
  <c r="A862" i="9" s="1"/>
  <c r="A863" i="9" s="1"/>
  <c r="A864" i="9" s="1"/>
  <c r="A865" i="9" s="1"/>
  <c r="A866" i="9" s="1"/>
  <c r="A867" i="9" s="1"/>
  <c r="A868" i="9" s="1"/>
  <c r="A869" i="9" s="1"/>
  <c r="A870" i="9" s="1"/>
  <c r="A871" i="9" s="1"/>
  <c r="A872" i="9" s="1"/>
  <c r="A873" i="9" s="1"/>
  <c r="A874" i="9" s="1"/>
  <c r="A875" i="9" s="1"/>
  <c r="A876" i="9" s="1"/>
  <c r="A877" i="9" s="1"/>
  <c r="A878" i="9" s="1"/>
  <c r="A879" i="9" s="1"/>
  <c r="A880" i="9" s="1"/>
  <c r="A881" i="9" s="1"/>
  <c r="A882" i="9" s="1"/>
  <c r="A883" i="9" s="1"/>
  <c r="A884" i="9" s="1"/>
  <c r="A885" i="9" s="1"/>
  <c r="A886" i="9" s="1"/>
  <c r="A887" i="9" s="1"/>
  <c r="A888" i="9" s="1"/>
  <c r="A889" i="9" s="1"/>
  <c r="A890" i="9" s="1"/>
  <c r="A891" i="9" s="1"/>
  <c r="A892" i="9" s="1"/>
  <c r="A893" i="9" s="1"/>
  <c r="A894" i="9" s="1"/>
  <c r="A895" i="9" s="1"/>
  <c r="A896" i="9" s="1"/>
  <c r="A897" i="9" s="1"/>
  <c r="A898" i="9" s="1"/>
  <c r="A899" i="9" s="1"/>
  <c r="A900" i="9" s="1"/>
  <c r="A901" i="9" s="1"/>
  <c r="A902" i="9" s="1"/>
  <c r="A903" i="9" s="1"/>
  <c r="A904" i="9" s="1"/>
  <c r="A905" i="9" s="1"/>
  <c r="A906" i="9" s="1"/>
  <c r="A907" i="9" s="1"/>
  <c r="A908" i="9" s="1"/>
  <c r="A909" i="9" s="1"/>
  <c r="A910" i="9" s="1"/>
  <c r="A911" i="9" s="1"/>
  <c r="A912" i="9" s="1"/>
  <c r="A913" i="9" s="1"/>
  <c r="A914" i="9" s="1"/>
  <c r="A915" i="9" s="1"/>
  <c r="A916" i="9" s="1"/>
  <c r="A917" i="9" s="1"/>
  <c r="A918" i="9" s="1"/>
  <c r="A919" i="9" s="1"/>
  <c r="A920" i="9" s="1"/>
  <c r="A921" i="9" s="1"/>
  <c r="A922" i="9" s="1"/>
  <c r="A923" i="9" s="1"/>
  <c r="A924" i="9" s="1"/>
  <c r="A925" i="9" s="1"/>
  <c r="A926" i="9" s="1"/>
  <c r="A927" i="9" s="1"/>
  <c r="A928" i="9" s="1"/>
  <c r="A929" i="9" s="1"/>
  <c r="A930" i="9" s="1"/>
  <c r="A931" i="9" s="1"/>
  <c r="A932" i="9" s="1"/>
  <c r="A933" i="9" s="1"/>
  <c r="A934" i="9" s="1"/>
  <c r="A935" i="9" s="1"/>
  <c r="A936" i="9" s="1"/>
  <c r="A937" i="9" s="1"/>
  <c r="A938" i="9" s="1"/>
  <c r="A939" i="9" s="1"/>
  <c r="A940" i="9" s="1"/>
  <c r="A941" i="9" s="1"/>
  <c r="A942" i="9" s="1"/>
  <c r="A943" i="9" s="1"/>
  <c r="A944" i="9" s="1"/>
  <c r="A945" i="9" s="1"/>
  <c r="A946" i="9" s="1"/>
  <c r="A947" i="9" s="1"/>
  <c r="A948" i="9" s="1"/>
  <c r="A949" i="9" s="1"/>
  <c r="A950" i="9" s="1"/>
  <c r="A951" i="9" s="1"/>
  <c r="A952" i="9" s="1"/>
  <c r="A953" i="9" s="1"/>
  <c r="A954" i="9" s="1"/>
  <c r="A955" i="9" s="1"/>
  <c r="A956" i="9" s="1"/>
  <c r="A957" i="9" s="1"/>
  <c r="A958" i="9" s="1"/>
  <c r="A959" i="9" s="1"/>
  <c r="A960" i="9" s="1"/>
  <c r="A961" i="9" s="1"/>
  <c r="A962" i="9" s="1"/>
  <c r="A963" i="9" s="1"/>
  <c r="A964" i="9" s="1"/>
  <c r="A965" i="9" s="1"/>
  <c r="A966" i="9" s="1"/>
  <c r="A967" i="9" s="1"/>
  <c r="A968" i="9" s="1"/>
  <c r="A969" i="9" s="1"/>
  <c r="A970" i="9" s="1"/>
  <c r="A971" i="9" s="1"/>
  <c r="A972" i="9" s="1"/>
  <c r="A973" i="9" s="1"/>
  <c r="A974" i="9" s="1"/>
  <c r="A975" i="9" s="1"/>
  <c r="A976" i="9" s="1"/>
  <c r="A977" i="9" s="1"/>
  <c r="A978" i="9" s="1"/>
  <c r="A979" i="9" s="1"/>
  <c r="A980" i="9" s="1"/>
  <c r="A981" i="9" s="1"/>
  <c r="A982" i="9" s="1"/>
  <c r="A983" i="9" s="1"/>
  <c r="A984" i="9" s="1"/>
  <c r="A985" i="9" s="1"/>
  <c r="A986" i="9" s="1"/>
  <c r="A987" i="9" s="1"/>
  <c r="A988" i="9" s="1"/>
  <c r="A989" i="9" s="1"/>
  <c r="A990" i="9" s="1"/>
  <c r="A991" i="9" s="1"/>
  <c r="A992" i="9" s="1"/>
  <c r="A993" i="9" s="1"/>
  <c r="A994" i="9" s="1"/>
  <c r="A995" i="9" s="1"/>
  <c r="A996" i="9" s="1"/>
  <c r="A997" i="9" s="1"/>
  <c r="A998" i="9" s="1"/>
  <c r="A999" i="9" s="1"/>
  <c r="A1000" i="9" s="1"/>
  <c r="A1001" i="9" s="1"/>
  <c r="A1002" i="9" s="1"/>
  <c r="A1003" i="9" s="1"/>
  <c r="A1004" i="9" s="1"/>
  <c r="A1005" i="9" s="1"/>
  <c r="A1006" i="9" s="1"/>
  <c r="A1007" i="9" s="1"/>
  <c r="A1008" i="9" s="1"/>
  <c r="A1009" i="9" s="1"/>
  <c r="A1010" i="9" s="1"/>
  <c r="A1011" i="9" s="1"/>
  <c r="A1012" i="9" s="1"/>
  <c r="A1013" i="9" s="1"/>
  <c r="A1014" i="9" s="1"/>
  <c r="A1015" i="9" s="1"/>
  <c r="A1016" i="9" s="1"/>
  <c r="A1017" i="9" s="1"/>
  <c r="A1018" i="9" s="1"/>
  <c r="A1019" i="9" s="1"/>
  <c r="A1020" i="9" s="1"/>
  <c r="A1021" i="9" s="1"/>
  <c r="A1022" i="9" s="1"/>
  <c r="A1023" i="9" s="1"/>
  <c r="A1024" i="9" s="1"/>
  <c r="A1025" i="9" s="1"/>
  <c r="A1026" i="9" s="1"/>
  <c r="A1027" i="9" s="1"/>
  <c r="A1028" i="9" s="1"/>
  <c r="A1029" i="9" s="1"/>
  <c r="A1030" i="9" s="1"/>
  <c r="A1031" i="9" s="1"/>
  <c r="A1032" i="9" s="1"/>
  <c r="A1033" i="9" s="1"/>
  <c r="A1034" i="9" s="1"/>
  <c r="A1035" i="9" s="1"/>
  <c r="A1036" i="9" s="1"/>
  <c r="A1037" i="9" s="1"/>
  <c r="A1038" i="9" s="1"/>
  <c r="A1039" i="9" s="1"/>
  <c r="A1040" i="9" s="1"/>
  <c r="A1041" i="9" s="1"/>
  <c r="A1042" i="9" s="1"/>
  <c r="A1043" i="9" s="1"/>
  <c r="A1044" i="9" s="1"/>
  <c r="A1045" i="9" s="1"/>
  <c r="A1046" i="9" s="1"/>
  <c r="A1047" i="9" s="1"/>
  <c r="A1048" i="9" s="1"/>
  <c r="A1049" i="9" s="1"/>
  <c r="A1050" i="9" s="1"/>
  <c r="A1051" i="9" s="1"/>
  <c r="A1052" i="9" s="1"/>
  <c r="A1053" i="9" s="1"/>
  <c r="A1054" i="9" s="1"/>
  <c r="A1055" i="9" s="1"/>
  <c r="A1056" i="9" s="1"/>
  <c r="A1057" i="9" s="1"/>
  <c r="A1058" i="9" s="1"/>
  <c r="A1059" i="9" s="1"/>
  <c r="A1060" i="9" s="1"/>
  <c r="A1061" i="9" s="1"/>
  <c r="A1062" i="9" s="1"/>
  <c r="A1063" i="9" s="1"/>
  <c r="A1064" i="9" s="1"/>
  <c r="A1065" i="9" s="1"/>
  <c r="A1066" i="9" s="1"/>
  <c r="A1067" i="9" s="1"/>
  <c r="A1068" i="9" s="1"/>
  <c r="A1069" i="9" s="1"/>
  <c r="A1070" i="9" s="1"/>
  <c r="A1071" i="9" s="1"/>
  <c r="A1072" i="9" s="1"/>
  <c r="A1073" i="9" s="1"/>
  <c r="A1074" i="9" s="1"/>
  <c r="A1075" i="9" s="1"/>
  <c r="A1076" i="9" s="1"/>
  <c r="A1077" i="9" s="1"/>
  <c r="A1078" i="9" s="1"/>
  <c r="A1079" i="9" s="1"/>
  <c r="A1080" i="9" s="1"/>
  <c r="A1081" i="9" s="1"/>
  <c r="A1082" i="9" s="1"/>
  <c r="A1083" i="9" s="1"/>
  <c r="A1084" i="9" s="1"/>
  <c r="A1085" i="9" s="1"/>
  <c r="A1086" i="9" s="1"/>
  <c r="A1087" i="9" s="1"/>
  <c r="A1088" i="9" s="1"/>
  <c r="A1089" i="9" s="1"/>
  <c r="A1090" i="9" s="1"/>
  <c r="A1091" i="9" s="1"/>
  <c r="A1092" i="9" s="1"/>
  <c r="A1093" i="9" s="1"/>
  <c r="A1094" i="9" s="1"/>
  <c r="A1095" i="9" s="1"/>
  <c r="A1096" i="9" s="1"/>
  <c r="A1097" i="9" s="1"/>
  <c r="A1098" i="9" s="1"/>
  <c r="A1099" i="9" s="1"/>
  <c r="A1100" i="9" s="1"/>
  <c r="A1101" i="9" s="1"/>
  <c r="A1102" i="9" s="1"/>
  <c r="A1103" i="9" s="1"/>
  <c r="A1104" i="9" s="1"/>
  <c r="A1105" i="9" s="1"/>
  <c r="A1106" i="9" s="1"/>
  <c r="A1107" i="9" s="1"/>
  <c r="A1108" i="9" s="1"/>
  <c r="A1109" i="9" s="1"/>
  <c r="A1110" i="9" s="1"/>
  <c r="A1111" i="9" s="1"/>
  <c r="A1112" i="9" s="1"/>
  <c r="A1113" i="9" s="1"/>
  <c r="A1114" i="9" s="1"/>
  <c r="A1115" i="9" s="1"/>
  <c r="A1116" i="9" s="1"/>
  <c r="A1117" i="9" s="1"/>
  <c r="A1118" i="9" s="1"/>
  <c r="A1119" i="9" s="1"/>
  <c r="A1120" i="9" s="1"/>
  <c r="A1121" i="9" s="1"/>
  <c r="A1122" i="9" s="1"/>
  <c r="A1123" i="9" s="1"/>
  <c r="A1124" i="9" s="1"/>
  <c r="A1125" i="9" s="1"/>
  <c r="A1126" i="9" s="1"/>
  <c r="A1127" i="9" s="1"/>
  <c r="A1128" i="9" s="1"/>
  <c r="A1129" i="9" s="1"/>
  <c r="A1130" i="9" s="1"/>
  <c r="A1131" i="9" s="1"/>
  <c r="A1132" i="9" s="1"/>
  <c r="A1133" i="9" s="1"/>
  <c r="A1134" i="9" s="1"/>
  <c r="A1135" i="9" s="1"/>
  <c r="A1136" i="9" s="1"/>
  <c r="A1137" i="9" s="1"/>
  <c r="A1138" i="9" s="1"/>
  <c r="A1139" i="9" s="1"/>
  <c r="A1140" i="9" s="1"/>
  <c r="A1141" i="9" s="1"/>
  <c r="A1142" i="9" s="1"/>
  <c r="A1143" i="9" s="1"/>
  <c r="A1144" i="9" s="1"/>
  <c r="A1145" i="9" s="1"/>
  <c r="A1146" i="9" s="1"/>
  <c r="A1147" i="9" s="1"/>
  <c r="A1148" i="9" s="1"/>
  <c r="A1149" i="9" s="1"/>
  <c r="A1150" i="9" s="1"/>
  <c r="A1151" i="9" s="1"/>
  <c r="A1152" i="9" s="1"/>
  <c r="A1153" i="9" s="1"/>
  <c r="A1154" i="9" s="1"/>
  <c r="A1155" i="9" s="1"/>
  <c r="A1156" i="9" s="1"/>
  <c r="A1157" i="9" s="1"/>
  <c r="A1158" i="9" s="1"/>
  <c r="A1159" i="9" s="1"/>
  <c r="A1160" i="9" s="1"/>
  <c r="A1161" i="9" s="1"/>
  <c r="A1162" i="9" s="1"/>
  <c r="A1163" i="9" s="1"/>
  <c r="A1164" i="9" s="1"/>
  <c r="A1165" i="9" s="1"/>
  <c r="A1166" i="9" s="1"/>
  <c r="A1167" i="9" s="1"/>
  <c r="A1168" i="9" s="1"/>
  <c r="A1169" i="9" s="1"/>
  <c r="A1170" i="9" s="1"/>
  <c r="A1171" i="9" s="1"/>
  <c r="A1172" i="9" s="1"/>
  <c r="A1173" i="9" s="1"/>
  <c r="A1174" i="9" s="1"/>
  <c r="A1175" i="9" s="1"/>
  <c r="A1176" i="9" s="1"/>
  <c r="A1177" i="9" s="1"/>
  <c r="A1178" i="9" s="1"/>
  <c r="A1179" i="9" s="1"/>
  <c r="A1180" i="9" s="1"/>
  <c r="A1181" i="9" s="1"/>
  <c r="A1182" i="9" s="1"/>
  <c r="A1183" i="9" s="1"/>
  <c r="A1184" i="9" s="1"/>
  <c r="A1185" i="9" s="1"/>
  <c r="A1186" i="9" s="1"/>
  <c r="A1187" i="9" s="1"/>
  <c r="A1188" i="9" s="1"/>
  <c r="A1189" i="9" s="1"/>
  <c r="A1190" i="9" s="1"/>
  <c r="A1191" i="9" s="1"/>
  <c r="A1192" i="9" s="1"/>
  <c r="A1193" i="9" s="1"/>
  <c r="A1194" i="9" s="1"/>
  <c r="A1195" i="9" s="1"/>
  <c r="A1196" i="9" s="1"/>
  <c r="A1197" i="9" s="1"/>
  <c r="A1198" i="9" s="1"/>
  <c r="A1199" i="9" s="1"/>
  <c r="A1200" i="9" s="1"/>
  <c r="A1201" i="9" s="1"/>
  <c r="A1202" i="9" s="1"/>
  <c r="A1203" i="9" s="1"/>
  <c r="A1204" i="9" s="1"/>
  <c r="A1205" i="9" s="1"/>
  <c r="A1206" i="9" s="1"/>
  <c r="A1207" i="9" s="1"/>
  <c r="A1208" i="9" s="1"/>
  <c r="A1209" i="9" s="1"/>
  <c r="A1210" i="9" s="1"/>
  <c r="A1211" i="9" s="1"/>
  <c r="A1212" i="9" s="1"/>
  <c r="A1213" i="9" s="1"/>
  <c r="A1214" i="9" s="1"/>
  <c r="A1215" i="9" s="1"/>
  <c r="A1216" i="9" s="1"/>
  <c r="A1217" i="9" s="1"/>
  <c r="A1218" i="9" s="1"/>
  <c r="A1219" i="9" s="1"/>
  <c r="A1220" i="9" s="1"/>
  <c r="A1221" i="9" s="1"/>
  <c r="A1222" i="9" s="1"/>
  <c r="A1223" i="9" s="1"/>
  <c r="A1224" i="9" s="1"/>
  <c r="A1225" i="9" s="1"/>
  <c r="A1226" i="9" s="1"/>
  <c r="A1227" i="9" s="1"/>
  <c r="A1228" i="9" s="1"/>
  <c r="A1229" i="9" s="1"/>
  <c r="A1230" i="9" s="1"/>
  <c r="A1231" i="9" s="1"/>
  <c r="A1232" i="9" s="1"/>
  <c r="A1233" i="9" s="1"/>
  <c r="A1234" i="9" s="1"/>
  <c r="A1235" i="9" s="1"/>
  <c r="A1236" i="9" s="1"/>
  <c r="A1237" i="9" s="1"/>
  <c r="A1238" i="9" s="1"/>
  <c r="A1239" i="9" s="1"/>
  <c r="A1240" i="9" s="1"/>
  <c r="A1241" i="9" s="1"/>
  <c r="A1242" i="9" s="1"/>
  <c r="A1243" i="9" s="1"/>
  <c r="A1244" i="9" s="1"/>
  <c r="A1245" i="9" s="1"/>
  <c r="A1246" i="9" s="1"/>
  <c r="A1247" i="9" s="1"/>
  <c r="A1248" i="9" s="1"/>
  <c r="A1249" i="9" s="1"/>
  <c r="A1250" i="9" s="1"/>
  <c r="A1251" i="9" s="1"/>
  <c r="A1252" i="9" s="1"/>
  <c r="A1253" i="9" s="1"/>
  <c r="A1254" i="9" s="1"/>
  <c r="A1255" i="9" s="1"/>
  <c r="A1256" i="9" s="1"/>
  <c r="A1257" i="9" s="1"/>
  <c r="A1258" i="9" s="1"/>
  <c r="A1259" i="9" s="1"/>
  <c r="A1260" i="9" s="1"/>
  <c r="A1261" i="9" s="1"/>
  <c r="A1262" i="9" s="1"/>
  <c r="A1263" i="9" s="1"/>
  <c r="A1264" i="9" s="1"/>
  <c r="A1265" i="9" s="1"/>
  <c r="A1266" i="9" s="1"/>
  <c r="A1267" i="9" s="1"/>
  <c r="A1268" i="9" s="1"/>
  <c r="A1269" i="9" s="1"/>
  <c r="A1270" i="9" s="1"/>
  <c r="A1271" i="9" s="1"/>
  <c r="A1272" i="9" s="1"/>
  <c r="A1273" i="9" s="1"/>
  <c r="A1274" i="9" s="1"/>
  <c r="A1275" i="9" s="1"/>
  <c r="A1276" i="9" s="1"/>
  <c r="A1277" i="9" s="1"/>
  <c r="A1278" i="9" s="1"/>
  <c r="A1279" i="9" s="1"/>
  <c r="A1280" i="9" s="1"/>
  <c r="A1281" i="9" s="1"/>
  <c r="A1282" i="9" s="1"/>
  <c r="A1283" i="9" s="1"/>
  <c r="A1284" i="9" s="1"/>
  <c r="A1285" i="9" s="1"/>
  <c r="A1286" i="9" s="1"/>
  <c r="A1287" i="9" s="1"/>
  <c r="A1288" i="9" s="1"/>
  <c r="A1289" i="9" s="1"/>
  <c r="A1290" i="9" s="1"/>
  <c r="A1291" i="9" s="1"/>
  <c r="A1292" i="9" s="1"/>
  <c r="A1293" i="9" s="1"/>
  <c r="A1294" i="9" s="1"/>
  <c r="A1295" i="9" s="1"/>
  <c r="A1296" i="9" s="1"/>
  <c r="A1297" i="9" s="1"/>
  <c r="A1298" i="9" s="1"/>
  <c r="A1299" i="9" s="1"/>
  <c r="A1300" i="9" s="1"/>
  <c r="A1301" i="9" s="1"/>
  <c r="A1302" i="9" s="1"/>
  <c r="A1303" i="9" s="1"/>
  <c r="A1304" i="9" s="1"/>
  <c r="A1305" i="9" s="1"/>
  <c r="A1306" i="9" s="1"/>
  <c r="A1307" i="9" s="1"/>
  <c r="A1308" i="9" s="1"/>
  <c r="A1309" i="9" s="1"/>
  <c r="A1310" i="9" s="1"/>
  <c r="A1311" i="9" s="1"/>
  <c r="A1312" i="9" s="1"/>
  <c r="A1313" i="9" s="1"/>
  <c r="A1314" i="9" s="1"/>
  <c r="A1315" i="9" s="1"/>
  <c r="A1316" i="9" s="1"/>
  <c r="A1317" i="9" s="1"/>
  <c r="A1318" i="9" s="1"/>
  <c r="A1319" i="9" s="1"/>
  <c r="A1320" i="9" s="1"/>
  <c r="A1321" i="9" s="1"/>
  <c r="A1322" i="9" s="1"/>
  <c r="A1323" i="9" s="1"/>
  <c r="A1324" i="9" s="1"/>
  <c r="A1325" i="9" s="1"/>
  <c r="A1326" i="9" s="1"/>
  <c r="A1327" i="9" s="1"/>
  <c r="A1328" i="9" s="1"/>
  <c r="A1329" i="9" s="1"/>
  <c r="A1330" i="9" s="1"/>
  <c r="A1331" i="9" s="1"/>
  <c r="A1332" i="9" s="1"/>
  <c r="A1333" i="9" s="1"/>
  <c r="A1334" i="9" s="1"/>
  <c r="A1335" i="9" s="1"/>
  <c r="A1336" i="9" s="1"/>
  <c r="A1337" i="9" s="1"/>
  <c r="A1338" i="9" s="1"/>
  <c r="A1339" i="9" s="1"/>
  <c r="A1340" i="9" s="1"/>
  <c r="A1341" i="9" s="1"/>
  <c r="A1342" i="9" s="1"/>
  <c r="A1343" i="9" s="1"/>
  <c r="A1344" i="9" s="1"/>
  <c r="A1345" i="9" s="1"/>
  <c r="A1346" i="9" s="1"/>
  <c r="A1347" i="9" s="1"/>
  <c r="A1348" i="9" s="1"/>
  <c r="A1349" i="9" s="1"/>
  <c r="A1350" i="9" s="1"/>
  <c r="A1351" i="9" s="1"/>
  <c r="A1352" i="9" s="1"/>
  <c r="A1353" i="9" s="1"/>
  <c r="A1354" i="9" s="1"/>
  <c r="A1355" i="9" s="1"/>
  <c r="A1356" i="9" s="1"/>
  <c r="A1357" i="9" s="1"/>
  <c r="A1358" i="9" s="1"/>
  <c r="A1359" i="9" s="1"/>
  <c r="A1360" i="9" s="1"/>
  <c r="A1361" i="9" s="1"/>
  <c r="A1362" i="9" s="1"/>
  <c r="A1363" i="9" s="1"/>
  <c r="A1364" i="9" s="1"/>
  <c r="A1365" i="9" s="1"/>
  <c r="A1366" i="9" s="1"/>
  <c r="A1367" i="9" s="1"/>
  <c r="A1368" i="9" s="1"/>
  <c r="A1369" i="9" s="1"/>
  <c r="A1370" i="9" s="1"/>
  <c r="A1371" i="9" s="1"/>
  <c r="A1372" i="9" s="1"/>
  <c r="A1373" i="9" s="1"/>
  <c r="A1374" i="9" s="1"/>
  <c r="A1375" i="9" s="1"/>
  <c r="A1376" i="9" s="1"/>
  <c r="A1377" i="9" s="1"/>
  <c r="A1378" i="9" s="1"/>
  <c r="A1379" i="9" s="1"/>
  <c r="A1380" i="9" s="1"/>
  <c r="A1381" i="9" s="1"/>
  <c r="A1382" i="9" s="1"/>
  <c r="A1383" i="9" s="1"/>
  <c r="A1384" i="9" s="1"/>
  <c r="A1385" i="9" s="1"/>
  <c r="A1386" i="9" s="1"/>
  <c r="A1387" i="9" s="1"/>
  <c r="A1388" i="9" s="1"/>
  <c r="A1389" i="9" s="1"/>
  <c r="A1390" i="9" s="1"/>
  <c r="A1391" i="9" s="1"/>
  <c r="A1392" i="9" s="1"/>
  <c r="A1393" i="9" s="1"/>
  <c r="A1394" i="9" s="1"/>
  <c r="A1395" i="9" s="1"/>
  <c r="A1396" i="9" s="1"/>
  <c r="A1397" i="9" s="1"/>
  <c r="A1398" i="9" s="1"/>
  <c r="A1399" i="9" s="1"/>
  <c r="A1400" i="9" s="1"/>
  <c r="A1401" i="9" s="1"/>
  <c r="A1402" i="9" s="1"/>
  <c r="A1403" i="9" s="1"/>
  <c r="A1404" i="9" s="1"/>
  <c r="A1405" i="9" s="1"/>
  <c r="A1406" i="9" s="1"/>
  <c r="A1407" i="9" s="1"/>
  <c r="A1408" i="9" s="1"/>
  <c r="A1409" i="9" s="1"/>
  <c r="A1410" i="9" s="1"/>
  <c r="A1411" i="9" s="1"/>
  <c r="A1412" i="9" s="1"/>
  <c r="A1413" i="9" s="1"/>
  <c r="A1414" i="9" s="1"/>
  <c r="A1415" i="9" s="1"/>
  <c r="A1416" i="9" s="1"/>
  <c r="A1417" i="9" s="1"/>
  <c r="A1418" i="9" s="1"/>
  <c r="A1419" i="9" s="1"/>
  <c r="A1420" i="9" s="1"/>
  <c r="A1421" i="9" s="1"/>
  <c r="A1422" i="9" s="1"/>
  <c r="A1423" i="9" s="1"/>
  <c r="A1424" i="9" s="1"/>
  <c r="A1425" i="9" s="1"/>
  <c r="A1426" i="9" s="1"/>
  <c r="A1427" i="9" s="1"/>
  <c r="A1428" i="9" s="1"/>
  <c r="A1429" i="9" s="1"/>
  <c r="A1430" i="9" s="1"/>
  <c r="A1431" i="9" s="1"/>
  <c r="A1432" i="9" s="1"/>
  <c r="A1433" i="9" s="1"/>
  <c r="A1434" i="9" s="1"/>
  <c r="A1435" i="9" s="1"/>
  <c r="A1436" i="9" s="1"/>
  <c r="A1437" i="9" s="1"/>
  <c r="A1438" i="9" s="1"/>
  <c r="A1439" i="9" s="1"/>
  <c r="A1440" i="9" s="1"/>
  <c r="A1441" i="9" s="1"/>
  <c r="A1442" i="9" s="1"/>
  <c r="A1443" i="9" s="1"/>
  <c r="A1444" i="9" s="1"/>
  <c r="A1445" i="9" s="1"/>
  <c r="A1446" i="9" s="1"/>
  <c r="A1447" i="9" s="1"/>
  <c r="A1448" i="9" s="1"/>
  <c r="A1449" i="9" s="1"/>
  <c r="A1450" i="9" s="1"/>
  <c r="A1451" i="9" s="1"/>
  <c r="A1452" i="9" s="1"/>
  <c r="A1453" i="9" s="1"/>
  <c r="A1454" i="9" s="1"/>
  <c r="A1455" i="9" s="1"/>
  <c r="A1456" i="9" s="1"/>
  <c r="A1457" i="9" s="1"/>
  <c r="A1458" i="9" s="1"/>
  <c r="A1459" i="9" s="1"/>
  <c r="A1460" i="9" s="1"/>
  <c r="A1461" i="9" s="1"/>
  <c r="A1462" i="9" s="1"/>
  <c r="A1463" i="9" s="1"/>
  <c r="A1464" i="9" s="1"/>
  <c r="A1465" i="9" s="1"/>
  <c r="A1466" i="9" s="1"/>
  <c r="A1467" i="9" s="1"/>
  <c r="A1468" i="9" s="1"/>
  <c r="A1469" i="9" s="1"/>
  <c r="A1470" i="9" s="1"/>
  <c r="A1471" i="9" s="1"/>
  <c r="A1472" i="9" s="1"/>
  <c r="A1473" i="9" s="1"/>
  <c r="A1474" i="9" s="1"/>
  <c r="A1475" i="9" s="1"/>
  <c r="A1476" i="9" s="1"/>
  <c r="A1477" i="9" s="1"/>
  <c r="A1478" i="9" s="1"/>
  <c r="A1479" i="9" s="1"/>
  <c r="A1480" i="9" s="1"/>
  <c r="A1481" i="9" s="1"/>
  <c r="A1482" i="9" s="1"/>
  <c r="A1483" i="9" s="1"/>
  <c r="A1484" i="9" s="1"/>
  <c r="A1485" i="9" s="1"/>
  <c r="A1486" i="9" s="1"/>
  <c r="A1487" i="9" s="1"/>
  <c r="A1488" i="9" s="1"/>
  <c r="A1489" i="9" s="1"/>
  <c r="A1490" i="9" s="1"/>
  <c r="A1491" i="9" s="1"/>
  <c r="A1492" i="9" s="1"/>
  <c r="A1493" i="9" s="1"/>
  <c r="A1494" i="9" s="1"/>
  <c r="A1495" i="9" s="1"/>
  <c r="A1496" i="9" s="1"/>
  <c r="A1497" i="9" s="1"/>
  <c r="A1498" i="9" s="1"/>
  <c r="A1499" i="9" s="1"/>
  <c r="A1500" i="9" s="1"/>
  <c r="A1501" i="9" s="1"/>
  <c r="A1502" i="9" s="1"/>
  <c r="A1503" i="9" s="1"/>
  <c r="A1504" i="9" s="1"/>
  <c r="A1505" i="9" s="1"/>
  <c r="A1506" i="9" s="1"/>
  <c r="A1507" i="9" s="1"/>
  <c r="A1508" i="9" s="1"/>
  <c r="A1509" i="9" s="1"/>
  <c r="A1510" i="9" s="1"/>
  <c r="A1511" i="9" s="1"/>
  <c r="A1512" i="9" s="1"/>
  <c r="A1513" i="9" s="1"/>
  <c r="A1514" i="9" s="1"/>
  <c r="A1515" i="9" s="1"/>
  <c r="A1516" i="9" s="1"/>
  <c r="A1517" i="9" s="1"/>
  <c r="A1518" i="9" s="1"/>
  <c r="A1519" i="9" s="1"/>
  <c r="A1520" i="9" s="1"/>
  <c r="A1521" i="9" s="1"/>
  <c r="A1522" i="9" s="1"/>
  <c r="A1523" i="9" s="1"/>
  <c r="A1524" i="9" s="1"/>
  <c r="A1525" i="9" s="1"/>
  <c r="A1526" i="9" s="1"/>
  <c r="A1527" i="9" s="1"/>
  <c r="A1528" i="9" s="1"/>
  <c r="A1529" i="9" s="1"/>
  <c r="A1530" i="9" s="1"/>
  <c r="A1531" i="9" s="1"/>
  <c r="A1532" i="9" s="1"/>
  <c r="A1533" i="9" s="1"/>
  <c r="A1534" i="9" s="1"/>
  <c r="A1535" i="9" s="1"/>
  <c r="A1536" i="9" s="1"/>
  <c r="A1537" i="9" s="1"/>
  <c r="A1538" i="9" s="1"/>
  <c r="A1539" i="9" s="1"/>
  <c r="A1540" i="9" s="1"/>
  <c r="A1541" i="9" s="1"/>
  <c r="A1542" i="9" s="1"/>
  <c r="A1543" i="9" s="1"/>
  <c r="A1544" i="9" s="1"/>
  <c r="A1545" i="9" s="1"/>
  <c r="A1546" i="9" s="1"/>
  <c r="A1547" i="9" s="1"/>
  <c r="A1548" i="9" s="1"/>
  <c r="A1549" i="9" s="1"/>
  <c r="A1550" i="9" s="1"/>
  <c r="A1551" i="9" s="1"/>
  <c r="A1552" i="9" s="1"/>
  <c r="A1553" i="9" s="1"/>
  <c r="A1554" i="9" s="1"/>
  <c r="A1555" i="9" s="1"/>
  <c r="A1556" i="9" s="1"/>
  <c r="A1557" i="9" s="1"/>
  <c r="A1558" i="9" s="1"/>
  <c r="A1559" i="9" s="1"/>
  <c r="A1560" i="9" s="1"/>
  <c r="A1561" i="9" s="1"/>
  <c r="A1562" i="9" s="1"/>
  <c r="A1563" i="9" s="1"/>
  <c r="A1564" i="9" s="1"/>
  <c r="A1565" i="9" s="1"/>
  <c r="A1566" i="9" s="1"/>
  <c r="A1567" i="9" s="1"/>
  <c r="A1568" i="9" s="1"/>
  <c r="A1569" i="9" s="1"/>
  <c r="A1570" i="9" s="1"/>
  <c r="A1571" i="9" s="1"/>
  <c r="A1572" i="9" s="1"/>
  <c r="A1573" i="9" s="1"/>
  <c r="A1574" i="9" s="1"/>
  <c r="A1575" i="9" s="1"/>
  <c r="A1576" i="9" s="1"/>
  <c r="A1577" i="9" s="1"/>
  <c r="A1578" i="9" s="1"/>
  <c r="A1579" i="9" s="1"/>
  <c r="A1580" i="9" s="1"/>
  <c r="A1581" i="9" s="1"/>
  <c r="A1582" i="9" s="1"/>
  <c r="A1583" i="9" s="1"/>
  <c r="A1584" i="9" s="1"/>
  <c r="A1585" i="9" s="1"/>
  <c r="A1586" i="9" s="1"/>
  <c r="A1587" i="9" s="1"/>
  <c r="A1588" i="9" s="1"/>
  <c r="A1589" i="9" s="1"/>
  <c r="A1590" i="9" s="1"/>
  <c r="A1591" i="9" s="1"/>
  <c r="A1592" i="9" s="1"/>
  <c r="A1593" i="9" s="1"/>
  <c r="A1594" i="9" s="1"/>
  <c r="A1595" i="9" s="1"/>
  <c r="A1596" i="9" s="1"/>
  <c r="A1597" i="9" s="1"/>
  <c r="A1598" i="9" s="1"/>
  <c r="A1599" i="9" s="1"/>
  <c r="A1600" i="9" s="1"/>
  <c r="A1601" i="9" s="1"/>
  <c r="A1602" i="9" s="1"/>
  <c r="A1603" i="9" s="1"/>
  <c r="A1604" i="9" s="1"/>
  <c r="A1605" i="9" s="1"/>
  <c r="A1606" i="9" s="1"/>
  <c r="A1607" i="9" s="1"/>
  <c r="A1608" i="9" s="1"/>
  <c r="A1609" i="9" s="1"/>
  <c r="A1610" i="9" s="1"/>
  <c r="A1611" i="9" s="1"/>
  <c r="A1612" i="9" s="1"/>
  <c r="A1613" i="9" s="1"/>
  <c r="A1614" i="9" s="1"/>
  <c r="A1615" i="9" s="1"/>
  <c r="A1616" i="9" s="1"/>
  <c r="A1617" i="9" s="1"/>
  <c r="A1618" i="9" s="1"/>
  <c r="A1619" i="9" s="1"/>
  <c r="A1620" i="9" s="1"/>
  <c r="A1621" i="9" s="1"/>
  <c r="A1622" i="9" s="1"/>
  <c r="A1623" i="9" s="1"/>
  <c r="A1624" i="9" s="1"/>
  <c r="A1625" i="9" s="1"/>
  <c r="A1626" i="9" s="1"/>
  <c r="A1627" i="9" s="1"/>
  <c r="A1628" i="9" s="1"/>
  <c r="A1629" i="9" s="1"/>
  <c r="A1630" i="9" s="1"/>
  <c r="A1631" i="9" s="1"/>
  <c r="A1632" i="9" s="1"/>
  <c r="A1633" i="9" s="1"/>
  <c r="A1634" i="9" s="1"/>
  <c r="A1635" i="9" s="1"/>
  <c r="A1636" i="9" s="1"/>
  <c r="A1637" i="9" s="1"/>
  <c r="A1638" i="9" s="1"/>
  <c r="A1639" i="9" s="1"/>
  <c r="A1640" i="9" s="1"/>
  <c r="A1641" i="9" s="1"/>
  <c r="A1642" i="9" s="1"/>
  <c r="A1643" i="9" s="1"/>
  <c r="A1644" i="9" s="1"/>
  <c r="A1645" i="9" s="1"/>
  <c r="A1646" i="9" s="1"/>
  <c r="A1647" i="9" s="1"/>
  <c r="A1648" i="9" s="1"/>
  <c r="A1649" i="9" s="1"/>
  <c r="A1650" i="9" s="1"/>
  <c r="A1651" i="9" s="1"/>
  <c r="A1652" i="9" s="1"/>
  <c r="A1653" i="9" s="1"/>
  <c r="A1654" i="9" s="1"/>
  <c r="A1655" i="9" s="1"/>
  <c r="A1656" i="9" s="1"/>
  <c r="A1657" i="9" s="1"/>
  <c r="A1658" i="9" s="1"/>
  <c r="A1659" i="9" s="1"/>
  <c r="A1660" i="9" s="1"/>
  <c r="A1661" i="9" s="1"/>
  <c r="A1662" i="9" s="1"/>
  <c r="A1663" i="9" s="1"/>
  <c r="A1664" i="9" s="1"/>
  <c r="A1665" i="9" s="1"/>
  <c r="A1666" i="9" s="1"/>
  <c r="A1667" i="9" s="1"/>
  <c r="A1668" i="9" s="1"/>
  <c r="A1669" i="9" s="1"/>
  <c r="A1670" i="9" s="1"/>
  <c r="A1671" i="9" s="1"/>
  <c r="A1672" i="9" s="1"/>
  <c r="A1673" i="9" s="1"/>
  <c r="A1674" i="9" s="1"/>
  <c r="A1675" i="9" s="1"/>
  <c r="A1676" i="9" s="1"/>
  <c r="A1677" i="9" s="1"/>
  <c r="A1678" i="9" s="1"/>
  <c r="A1679" i="9" s="1"/>
  <c r="A1680" i="9" s="1"/>
  <c r="A1681" i="9" s="1"/>
  <c r="A1682" i="9" s="1"/>
  <c r="A1683" i="9" s="1"/>
  <c r="A1684" i="9" s="1"/>
  <c r="A1685" i="9" s="1"/>
  <c r="A1686" i="9" s="1"/>
  <c r="A1687" i="9" s="1"/>
  <c r="A1688" i="9" s="1"/>
  <c r="A1689" i="9" s="1"/>
  <c r="A1690" i="9" s="1"/>
  <c r="A1691" i="9" s="1"/>
  <c r="A1692" i="9" s="1"/>
  <c r="A1693" i="9" s="1"/>
  <c r="A1694" i="9" s="1"/>
  <c r="A1695" i="9" s="1"/>
  <c r="A1696" i="9" s="1"/>
  <c r="A1697" i="9" s="1"/>
  <c r="A1698" i="9" s="1"/>
  <c r="A1699" i="9" s="1"/>
  <c r="A1700" i="9" s="1"/>
  <c r="A1701" i="9" s="1"/>
  <c r="A1702" i="9" s="1"/>
  <c r="A1703" i="9" s="1"/>
  <c r="A1704" i="9" s="1"/>
  <c r="A1705" i="9" s="1"/>
  <c r="A1706" i="9" s="1"/>
  <c r="A1707" i="9" s="1"/>
  <c r="A1708" i="9" s="1"/>
  <c r="A1709" i="9" s="1"/>
  <c r="A1710" i="9" s="1"/>
  <c r="A1711" i="9" s="1"/>
  <c r="A1712" i="9" s="1"/>
  <c r="A1713" i="9" s="1"/>
  <c r="A1714" i="9" s="1"/>
  <c r="A1715" i="9" s="1"/>
  <c r="A1716" i="9" s="1"/>
  <c r="A1717" i="9" s="1"/>
  <c r="A1718" i="9" s="1"/>
  <c r="A1719" i="9" s="1"/>
  <c r="A1720" i="9" s="1"/>
  <c r="A1721" i="9" s="1"/>
  <c r="A1722" i="9" s="1"/>
  <c r="A1723" i="9" s="1"/>
  <c r="A1724" i="9" s="1"/>
  <c r="A1725" i="9" s="1"/>
  <c r="A1726" i="9" s="1"/>
  <c r="A1727" i="9" s="1"/>
  <c r="A1728" i="9" s="1"/>
  <c r="A1729" i="9" s="1"/>
  <c r="A1730" i="9" s="1"/>
  <c r="A1731" i="9" s="1"/>
  <c r="A1732" i="9" s="1"/>
  <c r="A1733" i="9" s="1"/>
  <c r="A1734" i="9" s="1"/>
  <c r="A1735" i="9" s="1"/>
  <c r="A1736" i="9" s="1"/>
  <c r="A1737" i="9" s="1"/>
  <c r="A1738" i="9" s="1"/>
  <c r="A1739" i="9" s="1"/>
  <c r="A1740" i="9" s="1"/>
  <c r="A1741" i="9" s="1"/>
  <c r="A1742" i="9" s="1"/>
  <c r="A1743" i="9" s="1"/>
  <c r="A1744" i="9" s="1"/>
  <c r="A1745" i="9" s="1"/>
  <c r="A1746" i="9" s="1"/>
  <c r="A1747" i="9" s="1"/>
  <c r="A1748" i="9" s="1"/>
  <c r="A1749" i="9" s="1"/>
  <c r="A1750" i="9" s="1"/>
  <c r="A1751" i="9" s="1"/>
  <c r="A1752" i="9" s="1"/>
  <c r="A1753" i="9" s="1"/>
  <c r="A1754" i="9" s="1"/>
  <c r="A1755" i="9" s="1"/>
  <c r="A1756" i="9" s="1"/>
  <c r="A1757" i="9" s="1"/>
  <c r="A1758" i="9" s="1"/>
  <c r="A1759" i="9" s="1"/>
  <c r="A1760" i="9" s="1"/>
  <c r="A1761" i="9" s="1"/>
  <c r="A1762" i="9" s="1"/>
  <c r="A1763" i="9" s="1"/>
  <c r="A1764" i="9" s="1"/>
  <c r="A1765" i="9" s="1"/>
  <c r="A1766" i="9" s="1"/>
  <c r="A1767" i="9" s="1"/>
  <c r="A1768" i="9" s="1"/>
  <c r="A1769" i="9" s="1"/>
  <c r="A1770" i="9" s="1"/>
  <c r="A1771" i="9" s="1"/>
  <c r="A1772" i="9" s="1"/>
  <c r="A1773" i="9" s="1"/>
  <c r="A1774" i="9" s="1"/>
  <c r="A1775" i="9" s="1"/>
  <c r="A1776" i="9" s="1"/>
  <c r="A1777" i="9" s="1"/>
  <c r="A1778" i="9" s="1"/>
  <c r="A1779" i="9" s="1"/>
  <c r="A1780" i="9" s="1"/>
  <c r="A1781" i="9" s="1"/>
  <c r="A1782" i="9" s="1"/>
  <c r="A1783" i="9" s="1"/>
  <c r="A1784" i="9" s="1"/>
  <c r="A1785" i="9" s="1"/>
  <c r="A1786" i="9" s="1"/>
  <c r="A1787" i="9" s="1"/>
  <c r="A1788" i="9" s="1"/>
  <c r="A1789" i="9" s="1"/>
  <c r="A1790" i="9" s="1"/>
  <c r="A1791" i="9" s="1"/>
  <c r="A1792" i="9" s="1"/>
  <c r="A1793" i="9" s="1"/>
  <c r="A1794" i="9" s="1"/>
  <c r="A1795" i="9" s="1"/>
  <c r="A1796" i="9" s="1"/>
  <c r="A1797" i="9" s="1"/>
  <c r="A1798" i="9" s="1"/>
  <c r="A1799" i="9" s="1"/>
  <c r="A1800" i="9" s="1"/>
  <c r="A1801" i="9" s="1"/>
  <c r="A1802" i="9" s="1"/>
  <c r="A1803" i="9" s="1"/>
  <c r="A1804" i="9" s="1"/>
  <c r="A1805" i="9" s="1"/>
  <c r="A1806" i="9" s="1"/>
  <c r="A1807" i="9" s="1"/>
  <c r="A1808" i="9" s="1"/>
  <c r="A1809" i="9" s="1"/>
  <c r="A1810" i="9" s="1"/>
  <c r="A1811" i="9" s="1"/>
  <c r="A1812" i="9" s="1"/>
  <c r="A1813" i="9" s="1"/>
  <c r="A1814" i="9" s="1"/>
  <c r="A1815" i="9" s="1"/>
  <c r="A1816" i="9" s="1"/>
  <c r="A1817" i="9" s="1"/>
  <c r="A1818" i="9" s="1"/>
  <c r="A1819" i="9" s="1"/>
  <c r="A1820" i="9" s="1"/>
  <c r="A1821" i="9" s="1"/>
  <c r="A1822" i="9" s="1"/>
  <c r="A1823" i="9" s="1"/>
  <c r="A1824" i="9" s="1"/>
  <c r="A1825" i="9" s="1"/>
  <c r="A1826" i="9" s="1"/>
  <c r="A1827" i="9" s="1"/>
  <c r="A1828" i="9" s="1"/>
  <c r="A1829" i="9" s="1"/>
  <c r="A1830" i="9" s="1"/>
  <c r="A1831" i="9" s="1"/>
  <c r="A1832" i="9" s="1"/>
  <c r="A1833" i="9" s="1"/>
  <c r="A1834" i="9" s="1"/>
  <c r="A1835" i="9" s="1"/>
  <c r="A1836" i="9" s="1"/>
  <c r="A1837" i="9" s="1"/>
  <c r="A1838" i="9" s="1"/>
  <c r="A1839" i="9" s="1"/>
  <c r="A1840" i="9" s="1"/>
  <c r="A1841" i="9" s="1"/>
  <c r="A1842" i="9" s="1"/>
  <c r="A1843" i="9" s="1"/>
  <c r="A1844" i="9" s="1"/>
  <c r="A1845" i="9" s="1"/>
  <c r="A1846" i="9" s="1"/>
  <c r="A1847" i="9" s="1"/>
  <c r="A1848" i="9" s="1"/>
  <c r="A1849" i="9" s="1"/>
  <c r="A1850" i="9" s="1"/>
  <c r="A1851" i="9" s="1"/>
  <c r="A1852" i="9" s="1"/>
  <c r="A1853" i="9" s="1"/>
  <c r="A1854" i="9" s="1"/>
  <c r="A1855" i="9" s="1"/>
  <c r="A1856" i="9" s="1"/>
  <c r="A1857" i="9" s="1"/>
  <c r="A1858" i="9" s="1"/>
  <c r="A1859" i="9" s="1"/>
  <c r="A1860" i="9" s="1"/>
  <c r="A1861" i="9" s="1"/>
  <c r="A1862" i="9" s="1"/>
  <c r="A1863" i="9" s="1"/>
  <c r="A1864" i="9" s="1"/>
  <c r="A1865" i="9" s="1"/>
  <c r="A1866" i="9" s="1"/>
  <c r="A1867" i="9" s="1"/>
  <c r="A1868" i="9" s="1"/>
  <c r="A1869" i="9" s="1"/>
  <c r="A1870" i="9" s="1"/>
  <c r="A1871" i="9" s="1"/>
  <c r="A1872" i="9" s="1"/>
  <c r="A1873" i="9" s="1"/>
  <c r="A1874" i="9" s="1"/>
  <c r="A1875" i="9" s="1"/>
  <c r="A1876" i="9" s="1"/>
  <c r="A1877" i="9" s="1"/>
  <c r="A1878" i="9" s="1"/>
  <c r="A1879" i="9" s="1"/>
  <c r="A1880" i="9" s="1"/>
  <c r="A1881" i="9" s="1"/>
  <c r="A1882" i="9" s="1"/>
  <c r="A1883" i="9" s="1"/>
  <c r="A1884" i="9" s="1"/>
  <c r="A1885" i="9" s="1"/>
  <c r="A1886" i="9" s="1"/>
  <c r="A1887" i="9" s="1"/>
  <c r="A1888" i="9" s="1"/>
  <c r="A1889" i="9" s="1"/>
  <c r="A1890" i="9" s="1"/>
  <c r="A1891" i="9" s="1"/>
  <c r="A1892" i="9" s="1"/>
  <c r="A1893" i="9" s="1"/>
  <c r="A1894" i="9" s="1"/>
  <c r="A1895" i="9" s="1"/>
  <c r="A1896" i="9" s="1"/>
  <c r="A1897" i="9" s="1"/>
  <c r="A1898" i="9" s="1"/>
  <c r="A1899" i="9" s="1"/>
  <c r="A1900" i="9" s="1"/>
  <c r="A1901" i="9" s="1"/>
  <c r="A1902" i="9" s="1"/>
  <c r="A1903" i="9" s="1"/>
  <c r="A1904" i="9" s="1"/>
  <c r="A1905" i="9" s="1"/>
  <c r="A1906" i="9" s="1"/>
  <c r="A1907" i="9" s="1"/>
  <c r="A1908" i="9" s="1"/>
  <c r="A1909" i="9" s="1"/>
  <c r="A1910" i="9" s="1"/>
  <c r="A1911" i="9" s="1"/>
  <c r="A1912" i="9" s="1"/>
  <c r="A1913" i="9" s="1"/>
  <c r="A1914" i="9" s="1"/>
  <c r="A1915" i="9" s="1"/>
  <c r="A1916" i="9" s="1"/>
  <c r="A1917" i="9" s="1"/>
  <c r="A1918" i="9" s="1"/>
  <c r="A1919" i="9" s="1"/>
  <c r="A1920" i="9" s="1"/>
  <c r="A1921" i="9" s="1"/>
  <c r="A1922" i="9" s="1"/>
  <c r="A1923" i="9" s="1"/>
  <c r="A1924" i="9" s="1"/>
  <c r="A1925" i="9" s="1"/>
  <c r="A1926" i="9" s="1"/>
  <c r="A1927" i="9" s="1"/>
  <c r="A1928" i="9" s="1"/>
  <c r="A1929" i="9" s="1"/>
  <c r="A1930" i="9" s="1"/>
  <c r="A1931" i="9" s="1"/>
  <c r="A1932" i="9" s="1"/>
  <c r="A1933" i="9" s="1"/>
  <c r="A1934" i="9" s="1"/>
  <c r="A1935" i="9" s="1"/>
  <c r="A1936" i="9" s="1"/>
  <c r="A1937" i="9" s="1"/>
  <c r="A1938" i="9" s="1"/>
  <c r="A1939" i="9" s="1"/>
  <c r="A1940" i="9" s="1"/>
  <c r="A1941" i="9" s="1"/>
  <c r="A1942" i="9" s="1"/>
  <c r="A1943" i="9" s="1"/>
  <c r="A1944" i="9" s="1"/>
  <c r="A1945" i="9" s="1"/>
  <c r="A1946" i="9" s="1"/>
  <c r="A1947" i="9" s="1"/>
  <c r="A1948" i="9" s="1"/>
  <c r="A1949" i="9" s="1"/>
  <c r="A1950" i="9" s="1"/>
  <c r="A1951" i="9" s="1"/>
  <c r="A1952" i="9" s="1"/>
  <c r="A1953" i="9" s="1"/>
  <c r="A1954" i="9" s="1"/>
  <c r="A1955" i="9" s="1"/>
  <c r="A1956" i="9" s="1"/>
  <c r="A1957" i="9" s="1"/>
  <c r="A1958" i="9" s="1"/>
  <c r="A1959" i="9" s="1"/>
  <c r="A1960" i="9" s="1"/>
  <c r="A1961" i="9" s="1"/>
  <c r="A1962" i="9" s="1"/>
  <c r="A1963" i="9" s="1"/>
  <c r="A1964" i="9" s="1"/>
  <c r="A1965" i="9" s="1"/>
  <c r="A1966" i="9" s="1"/>
  <c r="A1967" i="9" s="1"/>
  <c r="A1968" i="9" s="1"/>
  <c r="A1969" i="9" s="1"/>
  <c r="A1970" i="9" s="1"/>
  <c r="A1971" i="9" s="1"/>
  <c r="A1972" i="9" s="1"/>
  <c r="A1973" i="9" s="1"/>
  <c r="A1974" i="9" s="1"/>
  <c r="A1975" i="9" s="1"/>
  <c r="A1976" i="9" s="1"/>
  <c r="A1977" i="9" s="1"/>
  <c r="A1978" i="9" s="1"/>
  <c r="A1979" i="9" s="1"/>
  <c r="A1980" i="9" s="1"/>
  <c r="A1981" i="9" s="1"/>
  <c r="A1982" i="9" s="1"/>
  <c r="A1983" i="9" s="1"/>
  <c r="A1984" i="9" s="1"/>
  <c r="A1985" i="9" s="1"/>
  <c r="A1986" i="9" s="1"/>
  <c r="A1987" i="9" s="1"/>
  <c r="A1988" i="9" s="1"/>
  <c r="A1989" i="9" s="1"/>
  <c r="A1990" i="9" s="1"/>
  <c r="A1991" i="9" s="1"/>
  <c r="A1992" i="9" s="1"/>
  <c r="A1993" i="9" s="1"/>
  <c r="A1994" i="9" s="1"/>
  <c r="A1995" i="9" s="1"/>
  <c r="A1996" i="9" s="1"/>
  <c r="A1997" i="9" s="1"/>
  <c r="A1998" i="9" s="1"/>
  <c r="A1999" i="9" s="1"/>
  <c r="A2000" i="9" s="1"/>
  <c r="A2001" i="9" s="1"/>
  <c r="A2002" i="9" s="1"/>
  <c r="A2003" i="9" s="1"/>
  <c r="A2004" i="9" s="1"/>
  <c r="A2005" i="9" s="1"/>
  <c r="A2006" i="9" s="1"/>
  <c r="A2007" i="9" s="1"/>
  <c r="A2008" i="9" s="1"/>
  <c r="A2009" i="9" s="1"/>
  <c r="A2010" i="9" s="1"/>
  <c r="A2011" i="9" s="1"/>
  <c r="A2012" i="9" s="1"/>
  <c r="A2013" i="9" s="1"/>
  <c r="A2014" i="9" s="1"/>
  <c r="A2015" i="9" s="1"/>
  <c r="A2016" i="9" s="1"/>
  <c r="A2017" i="9" s="1"/>
  <c r="A2018" i="9" s="1"/>
  <c r="A2019" i="9" s="1"/>
  <c r="A2020" i="9" s="1"/>
  <c r="A2021" i="9" s="1"/>
  <c r="A2022" i="9" s="1"/>
  <c r="A2023" i="9" s="1"/>
  <c r="A2024" i="9" s="1"/>
  <c r="A2025" i="9" s="1"/>
  <c r="A2026" i="9" s="1"/>
  <c r="A2027" i="9" s="1"/>
  <c r="A2028" i="9" s="1"/>
  <c r="A2029" i="9" s="1"/>
  <c r="A2030" i="9" s="1"/>
  <c r="A2031" i="9" s="1"/>
  <c r="A2032" i="9" s="1"/>
  <c r="A2033" i="9" s="1"/>
  <c r="A2034" i="9" s="1"/>
  <c r="A2035" i="9" s="1"/>
  <c r="A2036" i="9" s="1"/>
  <c r="A2037" i="9" s="1"/>
  <c r="A2038" i="9" s="1"/>
  <c r="A2039" i="9" s="1"/>
  <c r="A2040" i="9" s="1"/>
  <c r="A2041" i="9" s="1"/>
  <c r="A2042" i="9" s="1"/>
  <c r="A2043" i="9" s="1"/>
  <c r="A2044" i="9" s="1"/>
  <c r="A2045" i="9" s="1"/>
  <c r="A2046" i="9" s="1"/>
  <c r="A2047" i="9" s="1"/>
  <c r="A2048" i="9" s="1"/>
  <c r="A2049" i="9" s="1"/>
  <c r="A2050" i="9" s="1"/>
  <c r="A2051" i="9" s="1"/>
  <c r="A2052" i="9" s="1"/>
  <c r="A2053" i="9" s="1"/>
  <c r="A2054" i="9" s="1"/>
  <c r="A2055" i="9" s="1"/>
  <c r="A2056" i="9" s="1"/>
  <c r="A2057" i="9" s="1"/>
  <c r="A2058" i="9" s="1"/>
  <c r="A2059" i="9" s="1"/>
  <c r="A2060" i="9" s="1"/>
  <c r="A2061" i="9" s="1"/>
  <c r="A2062" i="9" s="1"/>
  <c r="A2063" i="9" s="1"/>
  <c r="A2064" i="9" s="1"/>
  <c r="A2065" i="9" s="1"/>
  <c r="A2066" i="9" s="1"/>
  <c r="A2067" i="9" s="1"/>
  <c r="A2068" i="9" s="1"/>
  <c r="A2069" i="9" s="1"/>
  <c r="A2070" i="9" s="1"/>
  <c r="A2071" i="9" s="1"/>
  <c r="A2072" i="9" s="1"/>
  <c r="A2073" i="9" s="1"/>
  <c r="A2074" i="9" s="1"/>
  <c r="A2075" i="9" s="1"/>
  <c r="A2076" i="9" s="1"/>
  <c r="A2077" i="9" s="1"/>
  <c r="A2078" i="9" s="1"/>
  <c r="A2079" i="9" s="1"/>
  <c r="A2080" i="9" s="1"/>
  <c r="A2081" i="9" s="1"/>
  <c r="A2082" i="9" s="1"/>
  <c r="A2083" i="9" s="1"/>
  <c r="A2084" i="9" s="1"/>
  <c r="A2085" i="9" s="1"/>
  <c r="A2086" i="9" s="1"/>
  <c r="A2087" i="9" s="1"/>
  <c r="A2088" i="9" s="1"/>
  <c r="A2089" i="9" s="1"/>
  <c r="A2090" i="9" s="1"/>
  <c r="A2091" i="9" s="1"/>
  <c r="A2092" i="9" s="1"/>
  <c r="A2093" i="9" s="1"/>
  <c r="A2094" i="9" s="1"/>
  <c r="A2095" i="9" s="1"/>
  <c r="A2096" i="9" s="1"/>
  <c r="A2097" i="9" s="1"/>
  <c r="A2098" i="9" s="1"/>
  <c r="A2099" i="9" s="1"/>
  <c r="A2100" i="9" s="1"/>
  <c r="A2101" i="9" s="1"/>
  <c r="A2102" i="9" s="1"/>
  <c r="A2103" i="9" s="1"/>
  <c r="A2104" i="9" s="1"/>
  <c r="A2105" i="9" s="1"/>
  <c r="A2106" i="9" s="1"/>
  <c r="A2107" i="9" s="1"/>
  <c r="A2108" i="9" s="1"/>
  <c r="A2109" i="9" s="1"/>
  <c r="A2110" i="9" s="1"/>
  <c r="A2111" i="9" s="1"/>
  <c r="A2112" i="9" s="1"/>
  <c r="A2113" i="9" s="1"/>
  <c r="A2114" i="9" s="1"/>
  <c r="A2115" i="9" s="1"/>
  <c r="A2116" i="9" s="1"/>
  <c r="A2117" i="9" s="1"/>
  <c r="A2118" i="9" s="1"/>
  <c r="A2119" i="9" s="1"/>
  <c r="A2120" i="9" s="1"/>
  <c r="A2121" i="9" s="1"/>
  <c r="A2122" i="9" s="1"/>
  <c r="A2123" i="9" s="1"/>
  <c r="A2124" i="9" s="1"/>
  <c r="A2125" i="9" s="1"/>
  <c r="A2126" i="9" s="1"/>
  <c r="A2127" i="9" s="1"/>
  <c r="A2128" i="9" s="1"/>
  <c r="A2129" i="9" s="1"/>
  <c r="A2130" i="9" s="1"/>
  <c r="A2131" i="9" s="1"/>
  <c r="A2132" i="9" s="1"/>
  <c r="A2133" i="9" s="1"/>
  <c r="A2134" i="9" s="1"/>
  <c r="A2135" i="9" s="1"/>
  <c r="A2136" i="9" s="1"/>
  <c r="A2137" i="9" s="1"/>
  <c r="A2138" i="9" s="1"/>
  <c r="A2139" i="9" s="1"/>
  <c r="A2140" i="9" s="1"/>
  <c r="A2141" i="9" s="1"/>
  <c r="A2142" i="9" s="1"/>
  <c r="A2143" i="9" s="1"/>
  <c r="A2144" i="9" s="1"/>
  <c r="A2145" i="9" s="1"/>
  <c r="A2146" i="9" s="1"/>
  <c r="A2147" i="9" s="1"/>
  <c r="A2148" i="9" s="1"/>
  <c r="A2149" i="9" s="1"/>
  <c r="A2150" i="9" s="1"/>
  <c r="A2151" i="9" s="1"/>
  <c r="A2152" i="9" s="1"/>
  <c r="A2153" i="9" s="1"/>
  <c r="A2154" i="9" s="1"/>
  <c r="A2155" i="9" s="1"/>
  <c r="A2156" i="9" s="1"/>
  <c r="A2157" i="9" s="1"/>
  <c r="A2158" i="9" s="1"/>
  <c r="A2159" i="9" s="1"/>
  <c r="A2160" i="9" s="1"/>
  <c r="A2161" i="9" s="1"/>
  <c r="A2162" i="9" s="1"/>
  <c r="A2163" i="9" s="1"/>
  <c r="A2164" i="9" s="1"/>
  <c r="A2165" i="9" s="1"/>
  <c r="A2166" i="9" s="1"/>
  <c r="A2167" i="9" s="1"/>
  <c r="A2168" i="9" s="1"/>
  <c r="A2169" i="9" s="1"/>
  <c r="A2170" i="9" s="1"/>
  <c r="A2171" i="9" s="1"/>
  <c r="A2172" i="9" s="1"/>
  <c r="A2173" i="9" s="1"/>
  <c r="A2174" i="9" s="1"/>
  <c r="A2175" i="9" s="1"/>
  <c r="A2176" i="9" s="1"/>
  <c r="A2177" i="9" s="1"/>
  <c r="A2178" i="9" s="1"/>
  <c r="A2179" i="9" s="1"/>
  <c r="A2180" i="9" s="1"/>
  <c r="A2181" i="9" s="1"/>
  <c r="A2182" i="9" s="1"/>
  <c r="A2183" i="9" s="1"/>
  <c r="A2184" i="9" s="1"/>
  <c r="A2185" i="9" s="1"/>
  <c r="A2186" i="9" s="1"/>
  <c r="A2187" i="9" s="1"/>
  <c r="A2188" i="9" s="1"/>
  <c r="A2189" i="9" s="1"/>
  <c r="A2190" i="9" s="1"/>
  <c r="A2191" i="9" s="1"/>
  <c r="A2192" i="9" s="1"/>
  <c r="A2193" i="9" s="1"/>
  <c r="A2194" i="9" s="1"/>
  <c r="A2195" i="9" s="1"/>
  <c r="A2196" i="9" s="1"/>
  <c r="A2197" i="9" s="1"/>
  <c r="A2198" i="9" s="1"/>
  <c r="A2199" i="9" s="1"/>
  <c r="A2200" i="9" s="1"/>
  <c r="A2201" i="9" s="1"/>
  <c r="A2202" i="9" s="1"/>
  <c r="A2203" i="9" s="1"/>
  <c r="A2204" i="9" s="1"/>
  <c r="A2205" i="9" s="1"/>
  <c r="A2206" i="9" s="1"/>
  <c r="A2207" i="9" s="1"/>
  <c r="A2208" i="9" s="1"/>
  <c r="A2209" i="9" s="1"/>
  <c r="A2210" i="9" s="1"/>
  <c r="A2211" i="9" s="1"/>
  <c r="A2212" i="9" s="1"/>
  <c r="A2213" i="9" s="1"/>
  <c r="A2214" i="9" s="1"/>
  <c r="A2215" i="9" s="1"/>
  <c r="A2216" i="9" s="1"/>
  <c r="A2217" i="9" s="1"/>
  <c r="A2218" i="9" s="1"/>
  <c r="A2219" i="9" s="1"/>
  <c r="A2220" i="9" s="1"/>
  <c r="A2221" i="9" s="1"/>
  <c r="A2222" i="9" s="1"/>
  <c r="A2223" i="9" s="1"/>
  <c r="A2224" i="9" s="1"/>
  <c r="A2225" i="9" s="1"/>
  <c r="A2226" i="9" s="1"/>
  <c r="A2227" i="9" s="1"/>
  <c r="A2228" i="9" s="1"/>
  <c r="A2229" i="9" s="1"/>
  <c r="A2230" i="9" s="1"/>
  <c r="A2231" i="9" s="1"/>
  <c r="A2232" i="9" s="1"/>
  <c r="A2233" i="9" s="1"/>
  <c r="A2234" i="9" s="1"/>
  <c r="A2235" i="9" s="1"/>
  <c r="A2236" i="9" s="1"/>
  <c r="A2237" i="9" s="1"/>
  <c r="A2238" i="9" s="1"/>
  <c r="A2239" i="9" s="1"/>
  <c r="A2240" i="9" s="1"/>
  <c r="A2241" i="9" s="1"/>
  <c r="A2242" i="9" s="1"/>
  <c r="A2243" i="9" s="1"/>
  <c r="A2244" i="9" s="1"/>
  <c r="A2245" i="9" s="1"/>
  <c r="A2246" i="9" s="1"/>
  <c r="A2247" i="9" s="1"/>
  <c r="A2248" i="9" s="1"/>
  <c r="A2249" i="9" s="1"/>
  <c r="A2250" i="9" s="1"/>
  <c r="A2251" i="9" s="1"/>
  <c r="A2252" i="9" s="1"/>
  <c r="A2253" i="9" s="1"/>
  <c r="A2254" i="9" s="1"/>
  <c r="A2255" i="9" s="1"/>
  <c r="A2256" i="9" s="1"/>
  <c r="A2257" i="9" s="1"/>
  <c r="A2258" i="9" s="1"/>
  <c r="A2259" i="9" s="1"/>
  <c r="A2260" i="9" s="1"/>
  <c r="A2261" i="9" s="1"/>
  <c r="A2262" i="9" s="1"/>
  <c r="A2263" i="9" s="1"/>
  <c r="A2264" i="9" s="1"/>
  <c r="A2265" i="9" s="1"/>
  <c r="A2266" i="9" s="1"/>
  <c r="A2267" i="9" s="1"/>
  <c r="A2268" i="9" s="1"/>
  <c r="A2269" i="9" s="1"/>
  <c r="A2270" i="9" s="1"/>
  <c r="A2271" i="9" s="1"/>
  <c r="A2272" i="9" s="1"/>
  <c r="A2273" i="9" s="1"/>
  <c r="A2274" i="9" s="1"/>
  <c r="A2275" i="9" s="1"/>
  <c r="A2276" i="9" s="1"/>
  <c r="A2277" i="9" s="1"/>
  <c r="A2278" i="9" s="1"/>
  <c r="A2279" i="9" s="1"/>
  <c r="A2280" i="9" s="1"/>
  <c r="A2281" i="9" s="1"/>
  <c r="A2282" i="9" s="1"/>
  <c r="A2284" i="9" s="1"/>
  <c r="A2285" i="9" s="1"/>
  <c r="A2286" i="9" s="1"/>
  <c r="A2288" i="9" s="1"/>
  <c r="G441" i="9"/>
  <c r="I441" i="9" s="1"/>
  <c r="G442" i="9"/>
  <c r="I442" i="9"/>
  <c r="G443" i="9"/>
  <c r="I443" i="9"/>
  <c r="G444" i="9"/>
  <c r="I444" i="9"/>
  <c r="G445" i="9"/>
  <c r="I445" i="9"/>
  <c r="G446" i="9"/>
  <c r="I446" i="9"/>
  <c r="G448" i="9"/>
  <c r="I448" i="9"/>
  <c r="G447" i="9"/>
  <c r="I447" i="9" s="1"/>
  <c r="K66" i="33"/>
  <c r="L66" i="33" s="1"/>
  <c r="K60" i="33"/>
  <c r="L60" i="33" s="1"/>
  <c r="K47" i="33"/>
  <c r="L47" i="33" s="1"/>
  <c r="K33" i="33"/>
  <c r="L33" i="33" s="1"/>
  <c r="K10" i="33"/>
  <c r="L10" i="33" s="1"/>
  <c r="K29" i="33"/>
  <c r="L29" i="33" s="1"/>
  <c r="K53" i="33"/>
  <c r="L53" i="33" s="1"/>
  <c r="K70" i="33"/>
  <c r="L70" i="33" s="1"/>
  <c r="K68" i="33"/>
  <c r="L68" i="33" s="1"/>
  <c r="K50" i="33"/>
  <c r="L50" i="33" s="1"/>
  <c r="K32" i="33"/>
  <c r="L32" i="33" s="1"/>
  <c r="K79" i="33"/>
  <c r="L79" i="33" s="1"/>
  <c r="K16" i="33"/>
  <c r="L16" i="33" s="1"/>
  <c r="K25" i="33"/>
  <c r="L25" i="33" s="1"/>
  <c r="K63" i="33"/>
  <c r="L63" i="33" s="1"/>
  <c r="K57" i="33"/>
  <c r="L57" i="33" s="1"/>
  <c r="K52" i="33"/>
  <c r="L52" i="33" s="1"/>
  <c r="K45" i="33"/>
  <c r="L45" i="33" s="1"/>
  <c r="K40" i="33"/>
  <c r="L40" i="33" s="1"/>
  <c r="K34" i="33"/>
  <c r="L34" i="33" s="1"/>
  <c r="K62" i="33"/>
  <c r="L62" i="33" s="1"/>
  <c r="K37" i="33"/>
  <c r="L37" i="33" s="1"/>
  <c r="K78" i="33"/>
  <c r="L78" i="33" s="1"/>
  <c r="K74" i="33"/>
  <c r="L74" i="33" s="1"/>
  <c r="K72" i="33"/>
  <c r="L72" i="33" s="1"/>
  <c r="K35" i="33"/>
  <c r="L35" i="33" s="1"/>
  <c r="K75" i="33"/>
  <c r="L75" i="33" s="1"/>
  <c r="K41" i="33"/>
  <c r="L41" i="33" s="1"/>
  <c r="K26" i="33"/>
  <c r="L26" i="33" s="1"/>
  <c r="K22" i="33"/>
  <c r="L22" i="33" s="1"/>
  <c r="K13" i="33"/>
  <c r="L13" i="33" s="1"/>
  <c r="K20" i="33"/>
  <c r="L20" i="33" s="1"/>
  <c r="I2288" i="9" l="1"/>
  <c r="G2288" i="9" s="1"/>
  <c r="D16" i="7" s="1"/>
  <c r="E16" i="7" s="1"/>
  <c r="BC64" i="20"/>
  <c r="BD60" i="20"/>
  <c r="BD64" i="20" s="1"/>
  <c r="A22" i="17"/>
  <c r="A23" i="17" s="1"/>
  <c r="A24" i="17" s="1"/>
  <c r="A26" i="17"/>
  <c r="H94" i="15"/>
  <c r="F94" i="15" s="1"/>
  <c r="E16" i="15" s="1"/>
  <c r="F16" i="15" s="1"/>
  <c r="H16" i="15" s="1"/>
  <c r="F14" i="15"/>
  <c r="H14" i="15" s="1"/>
  <c r="H23" i="15" s="1"/>
  <c r="F23" i="15" s="1"/>
  <c r="E54" i="58" s="1"/>
  <c r="F54" i="58" s="1"/>
  <c r="F19" i="15"/>
  <c r="H19" i="15" s="1"/>
  <c r="D21" i="15"/>
  <c r="F21" i="15" s="1"/>
  <c r="H21" i="15" s="1"/>
  <c r="D20" i="15"/>
  <c r="F20" i="15" s="1"/>
  <c r="H20" i="15" s="1"/>
  <c r="G39" i="10"/>
  <c r="I39" i="10" s="1"/>
  <c r="G31" i="10"/>
  <c r="I31" i="10" s="1"/>
  <c r="G23" i="10"/>
  <c r="I23" i="10" s="1"/>
  <c r="I52" i="10" s="1"/>
  <c r="G52" i="10" s="1"/>
  <c r="E75" i="10" s="1"/>
  <c r="E30" i="58" s="1"/>
  <c r="F30" i="58" s="1"/>
  <c r="H100" i="16"/>
  <c r="F100" i="16" s="1"/>
  <c r="E53" i="58" s="1"/>
  <c r="F53" i="58" s="1"/>
  <c r="D15" i="39"/>
  <c r="E15" i="39" s="1"/>
  <c r="G15" i="39" s="1"/>
  <c r="BC47" i="20"/>
  <c r="BD47" i="20" s="1"/>
  <c r="BC29" i="20"/>
  <c r="BD29" i="20" s="1"/>
  <c r="BC27" i="20"/>
  <c r="BD27" i="20" s="1"/>
  <c r="BC25" i="20"/>
  <c r="BD25" i="20" s="1"/>
  <c r="BC37" i="20"/>
  <c r="BC20" i="20"/>
  <c r="BD20" i="20" s="1"/>
  <c r="BC23" i="20"/>
  <c r="BD23" i="20" s="1"/>
  <c r="BC53" i="20"/>
  <c r="BC21" i="20"/>
  <c r="BD21" i="20" s="1"/>
  <c r="BC45" i="20"/>
  <c r="BC31" i="20"/>
  <c r="BD31" i="20" s="1"/>
  <c r="BC30" i="20"/>
  <c r="BD30" i="20" s="1"/>
  <c r="BC14" i="20"/>
  <c r="BC19" i="20"/>
  <c r="BD19" i="20" s="1"/>
  <c r="BC22" i="20"/>
  <c r="BD22" i="20" s="1"/>
  <c r="BC48" i="20"/>
  <c r="BD48" i="20" s="1"/>
  <c r="BC26" i="20"/>
  <c r="BD26" i="20" s="1"/>
  <c r="BC24" i="20"/>
  <c r="BD24" i="20" s="1"/>
  <c r="BC17" i="20"/>
  <c r="BD17" i="20" s="1"/>
  <c r="BC46" i="20"/>
  <c r="BD46" i="20" s="1"/>
  <c r="BC28" i="20"/>
  <c r="BD28" i="20" s="1"/>
  <c r="BC32" i="20"/>
  <c r="BD32" i="20" s="1"/>
  <c r="H80" i="15"/>
  <c r="F80" i="15" s="1"/>
  <c r="E14" i="15" s="1"/>
  <c r="E77" i="32"/>
  <c r="E33" i="58" s="1"/>
  <c r="F33" i="58" s="1"/>
  <c r="I47" i="8"/>
  <c r="K47" i="8" s="1"/>
  <c r="I55" i="8"/>
  <c r="K55" i="8" s="1"/>
  <c r="I63" i="8"/>
  <c r="K63" i="8" s="1"/>
  <c r="I71" i="8"/>
  <c r="K71" i="8" s="1"/>
  <c r="I79" i="8"/>
  <c r="K79" i="8" s="1"/>
  <c r="I70" i="8"/>
  <c r="K70" i="8" s="1"/>
  <c r="I78" i="8"/>
  <c r="K78" i="8" s="1"/>
  <c r="I17" i="8"/>
  <c r="K17" i="8" s="1"/>
  <c r="I33" i="8"/>
  <c r="K33" i="8" s="1"/>
  <c r="I41" i="8"/>
  <c r="K41" i="8" s="1"/>
  <c r="I57" i="8"/>
  <c r="K57" i="8" s="1"/>
  <c r="I73" i="8"/>
  <c r="K73" i="8" s="1"/>
  <c r="I81" i="8"/>
  <c r="K81" i="8" s="1"/>
  <c r="I26" i="8"/>
  <c r="K26" i="8" s="1"/>
  <c r="K140" i="8" s="1"/>
  <c r="I34" i="8"/>
  <c r="K34" i="8" s="1"/>
  <c r="I50" i="8"/>
  <c r="K50" i="8" s="1"/>
  <c r="I19" i="8"/>
  <c r="K19" i="8" s="1"/>
  <c r="I35" i="8"/>
  <c r="K35" i="8" s="1"/>
  <c r="I43" i="8"/>
  <c r="K43" i="8" s="1"/>
  <c r="I51" i="8"/>
  <c r="K51" i="8" s="1"/>
  <c r="I67" i="8"/>
  <c r="K67" i="8" s="1"/>
  <c r="I75" i="8"/>
  <c r="K75" i="8" s="1"/>
  <c r="I20" i="8"/>
  <c r="K20" i="8" s="1"/>
  <c r="I36" i="8"/>
  <c r="K36" i="8" s="1"/>
  <c r="I52" i="8"/>
  <c r="K52" i="8" s="1"/>
  <c r="I60" i="8"/>
  <c r="K60" i="8" s="1"/>
  <c r="I68" i="8"/>
  <c r="K68" i="8" s="1"/>
  <c r="I76" i="8"/>
  <c r="K76" i="8" s="1"/>
  <c r="I29" i="8"/>
  <c r="K29" i="8" s="1"/>
  <c r="I37" i="8"/>
  <c r="K37" i="8" s="1"/>
  <c r="I61" i="8"/>
  <c r="K61" i="8" s="1"/>
  <c r="I77" i="8"/>
  <c r="K77" i="8" s="1"/>
  <c r="I2013" i="8"/>
  <c r="G2013" i="8" s="1"/>
  <c r="D33" i="7" s="1"/>
  <c r="E33" i="7" s="1"/>
  <c r="I1533" i="8"/>
  <c r="G1533" i="8" s="1"/>
  <c r="D27" i="7" s="1"/>
  <c r="E27" i="7" s="1"/>
  <c r="I24" i="8"/>
  <c r="K24" i="8" s="1"/>
  <c r="I40" i="8"/>
  <c r="K40" i="8" s="1"/>
  <c r="I48" i="8"/>
  <c r="K48" i="8" s="1"/>
  <c r="I56" i="8"/>
  <c r="K56" i="8" s="1"/>
  <c r="I80" i="8"/>
  <c r="K80" i="8" s="1"/>
  <c r="I2648" i="9"/>
  <c r="G2648" i="9" s="1"/>
  <c r="D34" i="7" s="1"/>
  <c r="E49" i="58"/>
  <c r="F49" i="58" s="1"/>
  <c r="E48" i="58"/>
  <c r="F48" i="58" s="1"/>
  <c r="A39" i="20"/>
  <c r="A42" i="20"/>
  <c r="A45" i="20" s="1"/>
  <c r="A46" i="20" s="1"/>
  <c r="A47" i="20" s="1"/>
  <c r="A48" i="20" s="1"/>
  <c r="A50" i="20" s="1"/>
  <c r="A53" i="20" s="1"/>
  <c r="A54" i="20" s="1"/>
  <c r="A55" i="20" s="1"/>
  <c r="A57" i="20" s="1"/>
  <c r="A60" i="20" s="1"/>
  <c r="A61" i="20" s="1"/>
  <c r="A62" i="20" s="1"/>
  <c r="A64" i="20" s="1"/>
  <c r="A66" i="20" s="1"/>
  <c r="A40" i="20"/>
  <c r="A38" i="20"/>
  <c r="C24" i="7"/>
  <c r="G31" i="50"/>
  <c r="I31" i="50" s="1"/>
  <c r="F19" i="9"/>
  <c r="G19" i="9" s="1"/>
  <c r="I19" i="9" s="1"/>
  <c r="C20" i="9"/>
  <c r="E28" i="30"/>
  <c r="A4" i="32" s="1"/>
  <c r="F18" i="9"/>
  <c r="G18" i="9" s="1"/>
  <c r="I18" i="9" s="1"/>
  <c r="A3" i="63"/>
  <c r="A3" i="62"/>
  <c r="A3" i="61"/>
  <c r="A3" i="60"/>
  <c r="A3" i="59"/>
  <c r="F16" i="9"/>
  <c r="G16" i="9" s="1"/>
  <c r="I16" i="9" s="1"/>
  <c r="F17" i="9"/>
  <c r="G17" i="9" s="1"/>
  <c r="I17" i="9" s="1"/>
  <c r="I15" i="8"/>
  <c r="K15" i="8" s="1"/>
  <c r="G48" i="50"/>
  <c r="I48" i="50" s="1"/>
  <c r="G77" i="59"/>
  <c r="I77" i="59" s="1"/>
  <c r="I94" i="59" s="1"/>
  <c r="G81" i="59"/>
  <c r="I81" i="59" s="1"/>
  <c r="G89" i="59"/>
  <c r="I89" i="59" s="1"/>
  <c r="B17" i="17"/>
  <c r="C16" i="17"/>
  <c r="H22" i="61"/>
  <c r="J22" i="61" s="1"/>
  <c r="H32" i="61"/>
  <c r="J32" i="61" s="1"/>
  <c r="J113" i="61" s="1"/>
  <c r="H113" i="61" s="1"/>
  <c r="E55" i="58" s="1"/>
  <c r="F55" i="58" s="1"/>
  <c r="H42" i="61"/>
  <c r="J42" i="61" s="1"/>
  <c r="H50" i="61"/>
  <c r="J50" i="61" s="1"/>
  <c r="H58" i="61"/>
  <c r="J58" i="61" s="1"/>
  <c r="H66" i="61"/>
  <c r="J66" i="61" s="1"/>
  <c r="H74" i="61"/>
  <c r="J74" i="61" s="1"/>
  <c r="H82" i="61"/>
  <c r="J82" i="61" s="1"/>
  <c r="H90" i="61"/>
  <c r="J90" i="61" s="1"/>
  <c r="H98" i="61"/>
  <c r="J98" i="61" s="1"/>
  <c r="H106" i="61"/>
  <c r="J106" i="61" s="1"/>
  <c r="C14" i="60"/>
  <c r="E55" i="50"/>
  <c r="F32" i="50"/>
  <c r="G32" i="50" s="1"/>
  <c r="I32" i="50" s="1"/>
  <c r="H30" i="62"/>
  <c r="E79" i="58" s="1"/>
  <c r="F79" i="58" s="1"/>
  <c r="J30" i="62"/>
  <c r="E54" i="50"/>
  <c r="F30" i="50"/>
  <c r="G30" i="50" s="1"/>
  <c r="I30" i="50" s="1"/>
  <c r="E46" i="50"/>
  <c r="F46" i="50" s="1"/>
  <c r="G46" i="50" s="1"/>
  <c r="I46" i="50" s="1"/>
  <c r="C17" i="50"/>
  <c r="E53" i="50"/>
  <c r="E24" i="13"/>
  <c r="E26" i="13" s="1"/>
  <c r="E32" i="13" s="1"/>
  <c r="I138" i="8"/>
  <c r="K138" i="8" s="1"/>
  <c r="I100" i="8"/>
  <c r="K100" i="8" s="1"/>
  <c r="F31" i="50"/>
  <c r="C15" i="17"/>
  <c r="G13" i="60"/>
  <c r="I13" i="60" s="1"/>
  <c r="I99" i="8"/>
  <c r="K99" i="8" s="1"/>
  <c r="I95" i="8"/>
  <c r="K95" i="8" s="1"/>
  <c r="I91" i="8"/>
  <c r="K91" i="8" s="1"/>
  <c r="I87" i="8"/>
  <c r="K87" i="8" s="1"/>
  <c r="I83" i="8"/>
  <c r="K83" i="8" s="1"/>
  <c r="I136" i="8"/>
  <c r="K136" i="8" s="1"/>
  <c r="C30" i="4"/>
  <c r="C36" i="4"/>
  <c r="A4" i="63"/>
  <c r="A4" i="20"/>
  <c r="A4" i="61"/>
  <c r="A4" i="36"/>
  <c r="A4" i="7"/>
  <c r="A4" i="62"/>
  <c r="A4" i="16"/>
  <c r="A4" i="39"/>
  <c r="A4" i="33"/>
  <c r="A4" i="45"/>
  <c r="A4" i="10"/>
  <c r="A4" i="37"/>
  <c r="A4" i="17"/>
  <c r="A4" i="15"/>
  <c r="A4" i="50"/>
  <c r="A4" i="13"/>
  <c r="A4" i="34"/>
  <c r="A4" i="6"/>
  <c r="A4" i="4"/>
  <c r="A4" i="5"/>
  <c r="A4" i="2"/>
  <c r="B16" i="60"/>
  <c r="C15" i="60"/>
  <c r="A22" i="60"/>
  <c r="A23" i="60" s="1"/>
  <c r="A24" i="60" s="1"/>
  <c r="A26" i="60"/>
  <c r="A391" i="36"/>
  <c r="A393" i="36" s="1"/>
  <c r="J142" i="8"/>
  <c r="G17" i="39"/>
  <c r="E17" i="39" s="1"/>
  <c r="E34" i="58" s="1"/>
  <c r="F34" i="58" s="1"/>
  <c r="K80" i="36"/>
  <c r="L80" i="36" s="1"/>
  <c r="K76" i="36"/>
  <c r="L76" i="36" s="1"/>
  <c r="K58" i="36"/>
  <c r="L58" i="36" s="1"/>
  <c r="K54" i="36"/>
  <c r="L54" i="36" s="1"/>
  <c r="K46" i="36"/>
  <c r="L46" i="36" s="1"/>
  <c r="K42" i="36"/>
  <c r="L42" i="36" s="1"/>
  <c r="K106" i="36"/>
  <c r="L106" i="36" s="1"/>
  <c r="K88" i="36"/>
  <c r="L88" i="36" s="1"/>
  <c r="K70" i="36"/>
  <c r="L70" i="36" s="1"/>
  <c r="K388" i="36"/>
  <c r="L388" i="36" s="1"/>
  <c r="K175" i="36"/>
  <c r="L175" i="36" s="1"/>
  <c r="K35" i="36"/>
  <c r="L35" i="36" s="1"/>
  <c r="K29" i="36"/>
  <c r="L29" i="36" s="1"/>
  <c r="K25" i="36"/>
  <c r="L25" i="36" s="1"/>
  <c r="K21" i="36"/>
  <c r="L21" i="36" s="1"/>
  <c r="K60" i="36"/>
  <c r="L60" i="36" s="1"/>
  <c r="K284" i="36"/>
  <c r="L284" i="36" s="1"/>
  <c r="K210" i="36"/>
  <c r="L210" i="36" s="1"/>
  <c r="K17" i="36"/>
  <c r="L17" i="36" s="1"/>
  <c r="K13" i="36"/>
  <c r="L13" i="36" s="1"/>
  <c r="K281" i="36"/>
  <c r="L281" i="36" s="1"/>
  <c r="K277" i="36"/>
  <c r="L277" i="36" s="1"/>
  <c r="K269" i="36"/>
  <c r="L269" i="36" s="1"/>
  <c r="K265" i="36"/>
  <c r="L265" i="36" s="1"/>
  <c r="K188" i="36"/>
  <c r="L188" i="36" s="1"/>
  <c r="K184" i="36"/>
  <c r="L184" i="36" s="1"/>
  <c r="K180" i="36"/>
  <c r="L180" i="36" s="1"/>
  <c r="K176" i="36"/>
  <c r="L176" i="36" s="1"/>
  <c r="K172" i="36"/>
  <c r="L172" i="36" s="1"/>
  <c r="K102" i="36"/>
  <c r="L102" i="36" s="1"/>
  <c r="K84" i="36"/>
  <c r="L84" i="36" s="1"/>
  <c r="K74" i="36"/>
  <c r="L74" i="36" s="1"/>
  <c r="K66" i="36"/>
  <c r="L66" i="36" s="1"/>
  <c r="K62" i="36"/>
  <c r="L62" i="36" s="1"/>
  <c r="K384" i="36"/>
  <c r="L384" i="36" s="1"/>
  <c r="K373" i="36"/>
  <c r="L373" i="36" s="1"/>
  <c r="K361" i="36"/>
  <c r="L361" i="36" s="1"/>
  <c r="K359" i="36"/>
  <c r="L359" i="36" s="1"/>
  <c r="K355" i="36"/>
  <c r="L355" i="36" s="1"/>
  <c r="K349" i="36"/>
  <c r="L349" i="36" s="1"/>
  <c r="K260" i="36"/>
  <c r="L260" i="36" s="1"/>
  <c r="K247" i="36"/>
  <c r="L247" i="36" s="1"/>
  <c r="K219" i="36"/>
  <c r="L219" i="36" s="1"/>
  <c r="K283" i="36"/>
  <c r="L283" i="36" s="1"/>
  <c r="K209" i="36"/>
  <c r="L209" i="36" s="1"/>
  <c r="K123" i="36"/>
  <c r="L123" i="36" s="1"/>
  <c r="K16" i="36"/>
  <c r="L16" i="36" s="1"/>
  <c r="K12" i="36"/>
  <c r="L12" i="36" s="1"/>
  <c r="K165" i="36"/>
  <c r="L165" i="36" s="1"/>
  <c r="K157" i="36"/>
  <c r="L157" i="36" s="1"/>
  <c r="K95" i="36"/>
  <c r="L95" i="36" s="1"/>
  <c r="K382" i="36"/>
  <c r="L382" i="36" s="1"/>
  <c r="K220" i="36"/>
  <c r="L220" i="36" s="1"/>
  <c r="K223" i="36"/>
  <c r="L223" i="36" s="1"/>
  <c r="K309" i="36"/>
  <c r="L309" i="36" s="1"/>
  <c r="K295" i="36"/>
  <c r="L295" i="36" s="1"/>
  <c r="K258" i="36"/>
  <c r="L258" i="36" s="1"/>
  <c r="K243" i="36"/>
  <c r="L243" i="36" s="1"/>
  <c r="K234" i="36"/>
  <c r="L234" i="36" s="1"/>
  <c r="K217" i="36"/>
  <c r="L217" i="36" s="1"/>
  <c r="K213" i="36"/>
  <c r="L213" i="36" s="1"/>
  <c r="K205" i="36"/>
  <c r="L205" i="36" s="1"/>
  <c r="K201" i="36"/>
  <c r="L201" i="36" s="1"/>
  <c r="K28" i="36"/>
  <c r="L28" i="36" s="1"/>
  <c r="K200" i="36"/>
  <c r="L200" i="36" s="1"/>
  <c r="K385" i="36"/>
  <c r="L385" i="36" s="1"/>
  <c r="K383" i="36"/>
  <c r="L383" i="36" s="1"/>
  <c r="K374" i="36"/>
  <c r="L374" i="36" s="1"/>
  <c r="K350" i="36"/>
  <c r="L350" i="36" s="1"/>
  <c r="K343" i="36"/>
  <c r="L343" i="36" s="1"/>
  <c r="K327" i="36"/>
  <c r="L327" i="36" s="1"/>
  <c r="K139" i="36"/>
  <c r="L139" i="36" s="1"/>
  <c r="K79" i="36"/>
  <c r="L79" i="36" s="1"/>
  <c r="K41" i="36"/>
  <c r="L41" i="36" s="1"/>
  <c r="K37" i="36"/>
  <c r="L37" i="36" s="1"/>
  <c r="K26" i="36"/>
  <c r="L26" i="36" s="1"/>
  <c r="K22" i="36"/>
  <c r="L22" i="36" s="1"/>
  <c r="K18" i="36"/>
  <c r="L18" i="36" s="1"/>
  <c r="K246" i="36"/>
  <c r="L246" i="36" s="1"/>
  <c r="K293" i="36"/>
  <c r="L293" i="36" s="1"/>
  <c r="K302" i="36"/>
  <c r="L302" i="36" s="1"/>
  <c r="K198" i="36"/>
  <c r="L198" i="36" s="1"/>
  <c r="K194" i="36"/>
  <c r="L194" i="36" s="1"/>
  <c r="K272" i="36"/>
  <c r="L272" i="36" s="1"/>
  <c r="K268" i="36"/>
  <c r="L268" i="36" s="1"/>
  <c r="K263" i="36"/>
  <c r="L263" i="36" s="1"/>
  <c r="K259" i="36"/>
  <c r="L259" i="36" s="1"/>
  <c r="K244" i="36"/>
  <c r="L244" i="36" s="1"/>
  <c r="K199" i="36"/>
  <c r="L199" i="36" s="1"/>
  <c r="K83" i="36"/>
  <c r="L83" i="36" s="1"/>
  <c r="K191" i="36"/>
  <c r="L191" i="36" s="1"/>
  <c r="K140" i="36"/>
  <c r="L140" i="36" s="1"/>
  <c r="K124" i="36"/>
  <c r="L124" i="36" s="1"/>
  <c r="K108" i="36"/>
  <c r="L108" i="36" s="1"/>
  <c r="K94" i="36"/>
  <c r="L94" i="36" s="1"/>
  <c r="K251" i="36"/>
  <c r="L251" i="36" s="1"/>
  <c r="K240" i="36"/>
  <c r="L240" i="36" s="1"/>
  <c r="K218" i="36"/>
  <c r="L218" i="36" s="1"/>
  <c r="K214" i="36"/>
  <c r="L214" i="36" s="1"/>
  <c r="K195" i="36"/>
  <c r="L195" i="36" s="1"/>
  <c r="K365" i="36"/>
  <c r="L365" i="36" s="1"/>
  <c r="K360" i="36"/>
  <c r="L360" i="36" s="1"/>
  <c r="K352" i="36"/>
  <c r="L352" i="36" s="1"/>
  <c r="K339" i="36"/>
  <c r="L339" i="36" s="1"/>
  <c r="K179" i="36"/>
  <c r="L179" i="36" s="1"/>
  <c r="K155" i="36"/>
  <c r="L155" i="36" s="1"/>
  <c r="K151" i="36"/>
  <c r="L151" i="36" s="1"/>
  <c r="K135" i="36"/>
  <c r="L135" i="36" s="1"/>
  <c r="K131" i="36"/>
  <c r="L131" i="36" s="1"/>
  <c r="K119" i="36"/>
  <c r="L119" i="36" s="1"/>
  <c r="K115" i="36"/>
  <c r="L115" i="36" s="1"/>
  <c r="K111" i="36"/>
  <c r="L111" i="36" s="1"/>
  <c r="K100" i="36"/>
  <c r="L100" i="36" s="1"/>
  <c r="K378" i="36"/>
  <c r="L378" i="36" s="1"/>
  <c r="K362" i="36"/>
  <c r="L362" i="36" s="1"/>
  <c r="K353" i="36"/>
  <c r="L353" i="36" s="1"/>
  <c r="K314" i="36"/>
  <c r="L314" i="36" s="1"/>
  <c r="K310" i="36"/>
  <c r="L310" i="36" s="1"/>
  <c r="K296" i="36"/>
  <c r="L296" i="36" s="1"/>
  <c r="K105" i="36"/>
  <c r="L105" i="36" s="1"/>
  <c r="K101" i="36"/>
  <c r="L101" i="36" s="1"/>
  <c r="K87" i="36"/>
  <c r="L87" i="36" s="1"/>
  <c r="K308" i="36"/>
  <c r="L308" i="36" s="1"/>
  <c r="K270" i="36"/>
  <c r="L270" i="36" s="1"/>
  <c r="K242" i="36"/>
  <c r="L242" i="36" s="1"/>
  <c r="K222" i="36"/>
  <c r="L222" i="36" s="1"/>
  <c r="K197" i="36"/>
  <c r="L197" i="36" s="1"/>
  <c r="K170" i="36"/>
  <c r="L170" i="36" s="1"/>
  <c r="K158" i="36"/>
  <c r="L158" i="36" s="1"/>
  <c r="K150" i="36"/>
  <c r="L150" i="36" s="1"/>
  <c r="K146" i="36"/>
  <c r="L146" i="36" s="1"/>
  <c r="K126" i="36"/>
  <c r="L126" i="36" s="1"/>
  <c r="K114" i="36"/>
  <c r="L114" i="36" s="1"/>
  <c r="K103" i="36"/>
  <c r="L103" i="36" s="1"/>
  <c r="K96" i="36"/>
  <c r="L96" i="36" s="1"/>
  <c r="K92" i="36"/>
  <c r="L92" i="36" s="1"/>
  <c r="K82" i="36"/>
  <c r="L82" i="36" s="1"/>
  <c r="K78" i="36"/>
  <c r="L78" i="36" s="1"/>
  <c r="K63" i="36"/>
  <c r="L63" i="36" s="1"/>
  <c r="K53" i="36"/>
  <c r="L53" i="36" s="1"/>
  <c r="K45" i="36"/>
  <c r="L45" i="36" s="1"/>
  <c r="K34" i="36"/>
  <c r="L34" i="36" s="1"/>
  <c r="K24" i="36"/>
  <c r="L24" i="36" s="1"/>
  <c r="K376" i="36"/>
  <c r="L376" i="36" s="1"/>
  <c r="K371" i="36"/>
  <c r="L371" i="36" s="1"/>
  <c r="K367" i="36"/>
  <c r="L367" i="36" s="1"/>
  <c r="K351" i="36"/>
  <c r="L351" i="36" s="1"/>
  <c r="K341" i="36"/>
  <c r="L341" i="36" s="1"/>
  <c r="K323" i="36"/>
  <c r="L323" i="36" s="1"/>
  <c r="K319" i="36"/>
  <c r="L319" i="36" s="1"/>
  <c r="K321" i="36"/>
  <c r="L321" i="36" s="1"/>
  <c r="K318" i="36"/>
  <c r="L318" i="36" s="1"/>
  <c r="K31" i="36"/>
  <c r="L31" i="36" s="1"/>
  <c r="K230" i="36"/>
  <c r="L230" i="36" s="1"/>
  <c r="K235" i="36"/>
  <c r="L235" i="36" s="1"/>
  <c r="K252" i="36"/>
  <c r="L252" i="36" s="1"/>
  <c r="K289" i="36"/>
  <c r="L289" i="36" s="1"/>
  <c r="K298" i="36"/>
  <c r="L298" i="36" s="1"/>
  <c r="K306" i="36"/>
  <c r="L306" i="36" s="1"/>
  <c r="K317" i="36"/>
  <c r="L317" i="36" s="1"/>
  <c r="K280" i="36"/>
  <c r="L280" i="36" s="1"/>
  <c r="K276" i="36"/>
  <c r="L276" i="36" s="1"/>
  <c r="K266" i="36"/>
  <c r="L266" i="36" s="1"/>
  <c r="K261" i="36"/>
  <c r="L261" i="36" s="1"/>
  <c r="K208" i="36"/>
  <c r="L208" i="36" s="1"/>
  <c r="K85" i="36"/>
  <c r="L85" i="36" s="1"/>
  <c r="K67" i="36"/>
  <c r="L67" i="36" s="1"/>
  <c r="K91" i="36"/>
  <c r="L91" i="36" s="1"/>
  <c r="K379" i="36"/>
  <c r="L379" i="36" s="1"/>
  <c r="K375" i="36"/>
  <c r="L375" i="36" s="1"/>
  <c r="K370" i="36"/>
  <c r="L370" i="36" s="1"/>
  <c r="K333" i="36"/>
  <c r="L333" i="36" s="1"/>
  <c r="K329" i="36"/>
  <c r="L329" i="36" s="1"/>
  <c r="K233" i="36"/>
  <c r="L233" i="36" s="1"/>
  <c r="K257" i="36"/>
  <c r="L257" i="36" s="1"/>
  <c r="K286" i="36"/>
  <c r="L286" i="36" s="1"/>
  <c r="K278" i="36"/>
  <c r="L278" i="36" s="1"/>
  <c r="K206" i="36"/>
  <c r="L206" i="36" s="1"/>
  <c r="K202" i="36"/>
  <c r="L202" i="36" s="1"/>
  <c r="K187" i="36"/>
  <c r="L187" i="36" s="1"/>
  <c r="K173" i="36"/>
  <c r="L173" i="36" s="1"/>
  <c r="K168" i="36"/>
  <c r="L168" i="36" s="1"/>
  <c r="K164" i="36"/>
  <c r="L164" i="36" s="1"/>
  <c r="K160" i="36"/>
  <c r="L160" i="36" s="1"/>
  <c r="K156" i="36"/>
  <c r="L156" i="36" s="1"/>
  <c r="K152" i="36"/>
  <c r="L152" i="36" s="1"/>
  <c r="K148" i="36"/>
  <c r="L148" i="36" s="1"/>
  <c r="K144" i="36"/>
  <c r="L144" i="36" s="1"/>
  <c r="K73" i="36"/>
  <c r="L73" i="36" s="1"/>
  <c r="K69" i="36"/>
  <c r="L69" i="36" s="1"/>
  <c r="K65" i="36"/>
  <c r="L65" i="36" s="1"/>
  <c r="K61" i="36"/>
  <c r="L61" i="36" s="1"/>
  <c r="K57" i="36"/>
  <c r="L57" i="36" s="1"/>
  <c r="K49" i="36"/>
  <c r="L49" i="36" s="1"/>
  <c r="K14" i="36"/>
  <c r="L14" i="36" s="1"/>
  <c r="K381" i="36"/>
  <c r="L381" i="36" s="1"/>
  <c r="K335" i="36"/>
  <c r="L335" i="36" s="1"/>
  <c r="K331" i="36"/>
  <c r="L331" i="36" s="1"/>
  <c r="K193" i="36"/>
  <c r="L193" i="36" s="1"/>
  <c r="K189" i="36"/>
  <c r="L189" i="36" s="1"/>
  <c r="K185" i="36"/>
  <c r="L185" i="36" s="1"/>
  <c r="K181" i="36"/>
  <c r="L181" i="36" s="1"/>
  <c r="K177" i="36"/>
  <c r="L177" i="36" s="1"/>
  <c r="K50" i="36"/>
  <c r="L50" i="36" s="1"/>
  <c r="K38" i="36"/>
  <c r="L38" i="36" s="1"/>
  <c r="K387" i="36"/>
  <c r="L387" i="36" s="1"/>
  <c r="K377" i="36"/>
  <c r="L377" i="36" s="1"/>
  <c r="K364" i="36"/>
  <c r="L364" i="36" s="1"/>
  <c r="K348" i="36"/>
  <c r="L348" i="36" s="1"/>
  <c r="K338" i="36"/>
  <c r="L338" i="36" s="1"/>
  <c r="K326" i="36"/>
  <c r="L326" i="36" s="1"/>
  <c r="K30" i="36"/>
  <c r="L30" i="36" s="1"/>
  <c r="K225" i="36"/>
  <c r="L225" i="36" s="1"/>
  <c r="K227" i="36"/>
  <c r="L227" i="36" s="1"/>
  <c r="K229" i="36"/>
  <c r="L229" i="36" s="1"/>
  <c r="K231" i="36"/>
  <c r="L231" i="36" s="1"/>
  <c r="K236" i="36"/>
  <c r="L236" i="36" s="1"/>
  <c r="K238" i="36"/>
  <c r="L238" i="36" s="1"/>
  <c r="K245" i="36"/>
  <c r="L245" i="36" s="1"/>
  <c r="K249" i="36"/>
  <c r="L249" i="36" s="1"/>
  <c r="K253" i="36"/>
  <c r="L253" i="36" s="1"/>
  <c r="K255" i="36"/>
  <c r="L255" i="36" s="1"/>
  <c r="K288" i="36"/>
  <c r="L288" i="36" s="1"/>
  <c r="K290" i="36"/>
  <c r="L290" i="36" s="1"/>
  <c r="K292" i="36"/>
  <c r="L292" i="36" s="1"/>
  <c r="K294" i="36"/>
  <c r="L294" i="36" s="1"/>
  <c r="K299" i="36"/>
  <c r="L299" i="36" s="1"/>
  <c r="K301" i="36"/>
  <c r="L301" i="36" s="1"/>
  <c r="K303" i="36"/>
  <c r="L303" i="36" s="1"/>
  <c r="K305" i="36"/>
  <c r="L305" i="36" s="1"/>
  <c r="K315" i="36"/>
  <c r="L315" i="36" s="1"/>
  <c r="K311" i="36"/>
  <c r="L311" i="36" s="1"/>
  <c r="K285" i="36"/>
  <c r="L285" i="36" s="1"/>
  <c r="K273" i="36"/>
  <c r="L273" i="36" s="1"/>
  <c r="K241" i="36"/>
  <c r="L241" i="36" s="1"/>
  <c r="K215" i="36"/>
  <c r="L215" i="36" s="1"/>
  <c r="K203" i="36"/>
  <c r="L203" i="36" s="1"/>
  <c r="K75" i="36"/>
  <c r="L75" i="36" s="1"/>
  <c r="K159" i="36"/>
  <c r="L159" i="36" s="1"/>
  <c r="K32" i="36"/>
  <c r="L32" i="36" s="1"/>
  <c r="K380" i="36"/>
  <c r="L380" i="36" s="1"/>
  <c r="K372" i="36"/>
  <c r="L372" i="36" s="1"/>
  <c r="K358" i="36"/>
  <c r="L358" i="36" s="1"/>
  <c r="K354" i="36"/>
  <c r="L354" i="36" s="1"/>
  <c r="K346" i="36"/>
  <c r="L346" i="36" s="1"/>
  <c r="K332" i="36"/>
  <c r="L332" i="36" s="1"/>
  <c r="K330" i="36"/>
  <c r="L330" i="36" s="1"/>
  <c r="K320" i="36"/>
  <c r="L320" i="36" s="1"/>
  <c r="K167" i="36"/>
  <c r="L167" i="36" s="1"/>
  <c r="K163" i="36"/>
  <c r="L163" i="36" s="1"/>
  <c r="K97" i="36"/>
  <c r="L97" i="36" s="1"/>
  <c r="K93" i="36"/>
  <c r="L93" i="36" s="1"/>
  <c r="K386" i="36"/>
  <c r="L386" i="36" s="1"/>
  <c r="K363" i="36"/>
  <c r="L363" i="36" s="1"/>
  <c r="K347" i="36"/>
  <c r="L347" i="36" s="1"/>
  <c r="K337" i="36"/>
  <c r="L337" i="36" s="1"/>
  <c r="K325" i="36"/>
  <c r="L325" i="36" s="1"/>
  <c r="K221" i="36"/>
  <c r="L221" i="36" s="1"/>
  <c r="K224" i="36"/>
  <c r="L224" i="36" s="1"/>
  <c r="K228" i="36"/>
  <c r="L228" i="36" s="1"/>
  <c r="K232" i="36"/>
  <c r="L232" i="36" s="1"/>
  <c r="K237" i="36"/>
  <c r="L237" i="36" s="1"/>
  <c r="K250" i="36"/>
  <c r="L250" i="36" s="1"/>
  <c r="K254" i="36"/>
  <c r="L254" i="36" s="1"/>
  <c r="K264" i="36"/>
  <c r="L264" i="36" s="1"/>
  <c r="K287" i="36"/>
  <c r="L287" i="36" s="1"/>
  <c r="K291" i="36"/>
  <c r="L291" i="36" s="1"/>
  <c r="K300" i="36"/>
  <c r="L300" i="36" s="1"/>
  <c r="K304" i="36"/>
  <c r="L304" i="36" s="1"/>
  <c r="K207" i="36"/>
  <c r="L207" i="36" s="1"/>
  <c r="K369" i="36"/>
  <c r="L369" i="36" s="1"/>
  <c r="K147" i="36"/>
  <c r="L147" i="36" s="1"/>
  <c r="K143" i="36"/>
  <c r="L143" i="36" s="1"/>
  <c r="K171" i="36"/>
  <c r="L171" i="36" s="1"/>
  <c r="K36" i="36"/>
  <c r="L36" i="36" s="1"/>
  <c r="K389" i="36"/>
  <c r="L389" i="36" s="1"/>
  <c r="K366" i="36"/>
  <c r="L366" i="36" s="1"/>
  <c r="K357" i="36"/>
  <c r="L357" i="36" s="1"/>
  <c r="K345" i="36"/>
  <c r="L345" i="36" s="1"/>
  <c r="K107" i="36"/>
  <c r="L107" i="36" s="1"/>
  <c r="K81" i="36"/>
  <c r="L81" i="36" s="1"/>
  <c r="K77" i="36"/>
  <c r="L77" i="36" s="1"/>
  <c r="K10" i="36"/>
  <c r="L10" i="36" s="1"/>
  <c r="K169" i="36"/>
  <c r="L169" i="36" s="1"/>
  <c r="K161" i="36"/>
  <c r="L161" i="36" s="1"/>
  <c r="K153" i="36"/>
  <c r="L153" i="36" s="1"/>
  <c r="K149" i="36"/>
  <c r="L149" i="36" s="1"/>
  <c r="K145" i="36"/>
  <c r="L145" i="36" s="1"/>
  <c r="K141" i="36"/>
  <c r="L141" i="36" s="1"/>
  <c r="K137" i="36"/>
  <c r="L137" i="36" s="1"/>
  <c r="K133" i="36"/>
  <c r="L133" i="36" s="1"/>
  <c r="K129" i="36"/>
  <c r="L129" i="36" s="1"/>
  <c r="K125" i="36"/>
  <c r="L125" i="36" s="1"/>
  <c r="K121" i="36"/>
  <c r="L121" i="36" s="1"/>
  <c r="K117" i="36"/>
  <c r="L117" i="36" s="1"/>
  <c r="K113" i="36"/>
  <c r="L113" i="36" s="1"/>
  <c r="K109" i="36"/>
  <c r="L109" i="36" s="1"/>
  <c r="K99" i="36"/>
  <c r="L99" i="36" s="1"/>
  <c r="K342" i="36"/>
  <c r="L342" i="36" s="1"/>
  <c r="K59" i="36"/>
  <c r="L59" i="36" s="1"/>
  <c r="K55" i="36"/>
  <c r="L55" i="36" s="1"/>
  <c r="K51" i="36"/>
  <c r="L51" i="36" s="1"/>
  <c r="K47" i="36"/>
  <c r="L47" i="36" s="1"/>
  <c r="K43" i="36"/>
  <c r="L43" i="36" s="1"/>
  <c r="K39" i="36"/>
  <c r="L39" i="36" s="1"/>
  <c r="K11" i="36"/>
  <c r="L11" i="36" s="1"/>
  <c r="K368" i="36"/>
  <c r="L368" i="36" s="1"/>
  <c r="K356" i="36"/>
  <c r="L356" i="36" s="1"/>
  <c r="K344" i="36"/>
  <c r="L344" i="36" s="1"/>
  <c r="K336" i="36"/>
  <c r="L336" i="36" s="1"/>
  <c r="K334" i="36"/>
  <c r="L334" i="36" s="1"/>
  <c r="K324" i="36"/>
  <c r="L324" i="36" s="1"/>
  <c r="K322" i="36"/>
  <c r="L322" i="36" s="1"/>
  <c r="K67" i="33"/>
  <c r="L67" i="33" s="1"/>
  <c r="K54" i="33"/>
  <c r="L54" i="33" s="1"/>
  <c r="K73" i="33"/>
  <c r="L73" i="33" s="1"/>
  <c r="K61" i="33"/>
  <c r="L61" i="33" s="1"/>
  <c r="K58" i="33"/>
  <c r="L58" i="33" s="1"/>
  <c r="K49" i="33"/>
  <c r="L49" i="33" s="1"/>
  <c r="K46" i="33"/>
  <c r="L46" i="33" s="1"/>
  <c r="K39" i="33"/>
  <c r="L39" i="33" s="1"/>
  <c r="K36" i="33"/>
  <c r="L36" i="33" s="1"/>
  <c r="K27" i="33"/>
  <c r="L27" i="33" s="1"/>
  <c r="K24" i="33"/>
  <c r="L24" i="33" s="1"/>
  <c r="K21" i="33"/>
  <c r="L21" i="33" s="1"/>
  <c r="K18" i="33"/>
  <c r="L18" i="33" s="1"/>
  <c r="K15" i="33"/>
  <c r="L15" i="33" s="1"/>
  <c r="K12" i="33"/>
  <c r="L12" i="33" s="1"/>
  <c r="H61" i="50"/>
  <c r="E30" i="7"/>
  <c r="D30" i="7" s="1"/>
  <c r="C56" i="63" s="1"/>
  <c r="C57" i="63" s="1"/>
  <c r="C59" i="63" s="1"/>
  <c r="C61" i="63" s="1"/>
  <c r="E25" i="58" s="1"/>
  <c r="E15" i="7"/>
  <c r="E18" i="7" s="1"/>
  <c r="D18" i="7" s="1"/>
  <c r="C22" i="63" s="1"/>
  <c r="C23" i="63" s="1"/>
  <c r="C25" i="63" s="1"/>
  <c r="C27" i="63" s="1"/>
  <c r="E23" i="58" s="1"/>
  <c r="K77" i="33"/>
  <c r="L77" i="33" s="1"/>
  <c r="K64" i="33"/>
  <c r="L64" i="33" s="1"/>
  <c r="K17" i="33"/>
  <c r="L17" i="33" s="1"/>
  <c r="K14" i="33"/>
  <c r="L14" i="33" s="1"/>
  <c r="K19" i="33"/>
  <c r="L19" i="33" s="1"/>
  <c r="E34" i="7"/>
  <c r="E36" i="7" s="1"/>
  <c r="C36" i="7"/>
  <c r="D36" i="7" s="1"/>
  <c r="C73" i="63" s="1"/>
  <c r="C74" i="63" s="1"/>
  <c r="C76" i="63" s="1"/>
  <c r="C78" i="63" s="1"/>
  <c r="E26" i="58" s="1"/>
  <c r="A4" i="59" l="1"/>
  <c r="A4" i="8"/>
  <c r="G28" i="30"/>
  <c r="A4" i="9"/>
  <c r="A4" i="60"/>
  <c r="G94" i="59"/>
  <c r="I96" i="59"/>
  <c r="G96" i="59" s="1"/>
  <c r="F27" i="58" s="1"/>
  <c r="C21" i="9"/>
  <c r="F20" i="9"/>
  <c r="D20" i="9"/>
  <c r="G20" i="9" s="1"/>
  <c r="I20" i="9" s="1"/>
  <c r="BC34" i="20"/>
  <c r="BC66" i="20" s="1"/>
  <c r="BD14" i="20"/>
  <c r="BD34" i="20" s="1"/>
  <c r="BC42" i="20"/>
  <c r="BD37" i="20"/>
  <c r="BD42" i="20" s="1"/>
  <c r="F17" i="50"/>
  <c r="C18" i="50"/>
  <c r="C33" i="50"/>
  <c r="D17" i="50"/>
  <c r="G17" i="50" s="1"/>
  <c r="I17" i="50" s="1"/>
  <c r="F15" i="17"/>
  <c r="D15" i="17"/>
  <c r="G15" i="17" s="1"/>
  <c r="I15" i="17" s="1"/>
  <c r="K143" i="8"/>
  <c r="I143" i="8" s="1"/>
  <c r="F16" i="17"/>
  <c r="D16" i="17"/>
  <c r="G16" i="17" s="1"/>
  <c r="I16" i="17" s="1"/>
  <c r="BC50" i="20"/>
  <c r="BD45" i="20"/>
  <c r="BD50" i="20" s="1"/>
  <c r="C17" i="17"/>
  <c r="B18" i="17"/>
  <c r="BC57" i="20"/>
  <c r="BD53" i="20"/>
  <c r="BD57" i="20" s="1"/>
  <c r="D14" i="60"/>
  <c r="F14" i="60"/>
  <c r="A4" i="21"/>
  <c r="A4" i="19"/>
  <c r="C38" i="4"/>
  <c r="C42" i="4" s="1"/>
  <c r="D15" i="60"/>
  <c r="G15" i="60" s="1"/>
  <c r="I15" i="60" s="1"/>
  <c r="F15" i="60"/>
  <c r="B17" i="60"/>
  <c r="C16" i="60"/>
  <c r="L391" i="36"/>
  <c r="L393" i="36" s="1"/>
  <c r="E39" i="58" s="1"/>
  <c r="F39" i="58" s="1"/>
  <c r="L81" i="33"/>
  <c r="L83" i="33" s="1"/>
  <c r="E37" i="58" s="1"/>
  <c r="F37" i="58" s="1"/>
  <c r="I140" i="8"/>
  <c r="D21" i="7" s="1"/>
  <c r="E21" i="7" s="1"/>
  <c r="C14" i="2" l="1"/>
  <c r="C17" i="2" s="1"/>
  <c r="D14" i="2"/>
  <c r="G14" i="60"/>
  <c r="I14" i="60" s="1"/>
  <c r="C49" i="50"/>
  <c r="D33" i="50"/>
  <c r="F33" i="50"/>
  <c r="F18" i="50"/>
  <c r="C34" i="50"/>
  <c r="C19" i="50"/>
  <c r="D18" i="50"/>
  <c r="F21" i="9"/>
  <c r="C22" i="9"/>
  <c r="D21" i="9"/>
  <c r="G21" i="9" s="1"/>
  <c r="I21" i="9" s="1"/>
  <c r="K142" i="8"/>
  <c r="I142" i="8" s="1"/>
  <c r="B19" i="17"/>
  <c r="C18" i="17"/>
  <c r="D17" i="17"/>
  <c r="F17" i="17"/>
  <c r="BD66" i="20"/>
  <c r="E71" i="58" s="1"/>
  <c r="F71" i="58" s="1"/>
  <c r="D16" i="60"/>
  <c r="F16" i="60"/>
  <c r="B18" i="60"/>
  <c r="C17" i="60"/>
  <c r="E16" i="58" l="1"/>
  <c r="E18" i="58" s="1"/>
  <c r="E61" i="58" s="1"/>
  <c r="F61" i="58" s="1"/>
  <c r="F16" i="58"/>
  <c r="F18" i="58" s="1"/>
  <c r="D17" i="2"/>
  <c r="G33" i="50"/>
  <c r="I33" i="50" s="1"/>
  <c r="D49" i="50"/>
  <c r="F49" i="50"/>
  <c r="C50" i="50"/>
  <c r="D34" i="50"/>
  <c r="G34" i="50" s="1"/>
  <c r="I34" i="50" s="1"/>
  <c r="F34" i="50"/>
  <c r="G17" i="17"/>
  <c r="I17" i="17" s="1"/>
  <c r="C19" i="17"/>
  <c r="B20" i="17"/>
  <c r="G18" i="50"/>
  <c r="I18" i="50" s="1"/>
  <c r="G16" i="60"/>
  <c r="I16" i="60" s="1"/>
  <c r="C23" i="9"/>
  <c r="F22" i="9"/>
  <c r="D22" i="9"/>
  <c r="G22" i="9" s="1"/>
  <c r="I22" i="9" s="1"/>
  <c r="D18" i="17"/>
  <c r="F18" i="17"/>
  <c r="F19" i="50"/>
  <c r="C20" i="50"/>
  <c r="C35" i="50"/>
  <c r="D19" i="50"/>
  <c r="G19" i="50" s="1"/>
  <c r="I19" i="50" s="1"/>
  <c r="D17" i="60"/>
  <c r="F17" i="60"/>
  <c r="B19" i="60"/>
  <c r="C18" i="60"/>
  <c r="F19" i="17" l="1"/>
  <c r="D19" i="17"/>
  <c r="G19" i="17" s="1"/>
  <c r="I19" i="17" s="1"/>
  <c r="F23" i="9"/>
  <c r="C24" i="9"/>
  <c r="D23" i="9"/>
  <c r="G23" i="9" s="1"/>
  <c r="I23" i="9" s="1"/>
  <c r="D50" i="50"/>
  <c r="F50" i="50"/>
  <c r="G18" i="17"/>
  <c r="I18" i="17" s="1"/>
  <c r="F20" i="50"/>
  <c r="C21" i="50"/>
  <c r="C36" i="50"/>
  <c r="D20" i="50"/>
  <c r="G20" i="50" s="1"/>
  <c r="I20" i="50" s="1"/>
  <c r="G49" i="50"/>
  <c r="I49" i="50" s="1"/>
  <c r="C51" i="50"/>
  <c r="D35" i="50"/>
  <c r="F35" i="50"/>
  <c r="B21" i="17"/>
  <c r="C20" i="17"/>
  <c r="E69" i="58"/>
  <c r="F69" i="58" s="1"/>
  <c r="E67" i="58"/>
  <c r="F67" i="58" s="1"/>
  <c r="E73" i="58"/>
  <c r="F73" i="58" s="1"/>
  <c r="E63" i="58"/>
  <c r="F63" i="58" s="1"/>
  <c r="E57" i="58"/>
  <c r="F57" i="58" s="1"/>
  <c r="E59" i="58"/>
  <c r="F59" i="58" s="1"/>
  <c r="G17" i="60"/>
  <c r="I17" i="60" s="1"/>
  <c r="F18" i="60"/>
  <c r="D18" i="60"/>
  <c r="B20" i="60"/>
  <c r="C19" i="60"/>
  <c r="D51" i="50" l="1"/>
  <c r="F51" i="50"/>
  <c r="G50" i="50"/>
  <c r="I50" i="50" s="1"/>
  <c r="C25" i="9"/>
  <c r="F24" i="9"/>
  <c r="D24" i="9"/>
  <c r="C21" i="17"/>
  <c r="B22" i="17"/>
  <c r="C52" i="50"/>
  <c r="D52" i="50" s="1"/>
  <c r="G52" i="50" s="1"/>
  <c r="I52" i="50" s="1"/>
  <c r="D36" i="50"/>
  <c r="F36" i="50"/>
  <c r="F21" i="50"/>
  <c r="C22" i="50"/>
  <c r="C37" i="50"/>
  <c r="D21" i="50"/>
  <c r="G21" i="50" s="1"/>
  <c r="I21" i="50" s="1"/>
  <c r="F20" i="17"/>
  <c r="D20" i="17"/>
  <c r="G20" i="17" s="1"/>
  <c r="I20" i="17" s="1"/>
  <c r="G35" i="50"/>
  <c r="I35" i="50" s="1"/>
  <c r="F19" i="60"/>
  <c r="D19" i="60"/>
  <c r="B21" i="60"/>
  <c r="C20" i="60"/>
  <c r="G18" i="60"/>
  <c r="I18" i="60" s="1"/>
  <c r="C53" i="50" l="1"/>
  <c r="D37" i="50"/>
  <c r="F37" i="50"/>
  <c r="F21" i="17"/>
  <c r="D21" i="17"/>
  <c r="G21" i="17" s="1"/>
  <c r="I21" i="17" s="1"/>
  <c r="B23" i="17"/>
  <c r="C22" i="17"/>
  <c r="G24" i="9"/>
  <c r="I24" i="9" s="1"/>
  <c r="C26" i="9"/>
  <c r="F25" i="9"/>
  <c r="D25" i="9"/>
  <c r="G25" i="9" s="1"/>
  <c r="I25" i="9" s="1"/>
  <c r="G36" i="50"/>
  <c r="I36" i="50" s="1"/>
  <c r="F22" i="50"/>
  <c r="C23" i="50"/>
  <c r="C38" i="50"/>
  <c r="D22" i="50"/>
  <c r="G51" i="50"/>
  <c r="I51" i="50" s="1"/>
  <c r="G19" i="60"/>
  <c r="I19" i="60" s="1"/>
  <c r="C21" i="60"/>
  <c r="B22" i="60"/>
  <c r="F20" i="60"/>
  <c r="D20" i="60"/>
  <c r="G20" i="60" s="1"/>
  <c r="I20" i="60" s="1"/>
  <c r="C23" i="17" l="1"/>
  <c r="B24" i="17"/>
  <c r="C24" i="17" s="1"/>
  <c r="F23" i="50"/>
  <c r="C24" i="50"/>
  <c r="C39" i="50"/>
  <c r="D23" i="50"/>
  <c r="G23" i="50" s="1"/>
  <c r="I23" i="50" s="1"/>
  <c r="G37" i="50"/>
  <c r="I37" i="50" s="1"/>
  <c r="F22" i="17"/>
  <c r="D22" i="17"/>
  <c r="G22" i="17" s="1"/>
  <c r="I22" i="17" s="1"/>
  <c r="G22" i="50"/>
  <c r="I22" i="50" s="1"/>
  <c r="C54" i="50"/>
  <c r="D38" i="50"/>
  <c r="F38" i="50"/>
  <c r="F26" i="9"/>
  <c r="D26" i="9"/>
  <c r="D53" i="50"/>
  <c r="F53" i="50"/>
  <c r="D21" i="60"/>
  <c r="F21" i="60"/>
  <c r="B23" i="60"/>
  <c r="C22" i="60"/>
  <c r="G38" i="50" l="1"/>
  <c r="I38" i="50" s="1"/>
  <c r="C55" i="50"/>
  <c r="D39" i="50"/>
  <c r="F39" i="50"/>
  <c r="D54" i="50"/>
  <c r="F54" i="50"/>
  <c r="F24" i="50"/>
  <c r="C40" i="50"/>
  <c r="C25" i="50"/>
  <c r="D24" i="50"/>
  <c r="D24" i="17"/>
  <c r="F24" i="17"/>
  <c r="G26" i="9"/>
  <c r="I26" i="9" s="1"/>
  <c r="I28" i="9" s="1"/>
  <c r="G28" i="9" s="1"/>
  <c r="D22" i="7" s="1"/>
  <c r="E22" i="7" s="1"/>
  <c r="E24" i="7" s="1"/>
  <c r="D24" i="7" s="1"/>
  <c r="C39" i="63" s="1"/>
  <c r="C40" i="63" s="1"/>
  <c r="C42" i="63" s="1"/>
  <c r="C44" i="63" s="1"/>
  <c r="E24" i="58" s="1"/>
  <c r="G53" i="50"/>
  <c r="I53" i="50" s="1"/>
  <c r="F23" i="17"/>
  <c r="D23" i="17"/>
  <c r="G23" i="17" s="1"/>
  <c r="I23" i="17" s="1"/>
  <c r="D22" i="60"/>
  <c r="F22" i="60"/>
  <c r="C23" i="60"/>
  <c r="B24" i="60"/>
  <c r="C24" i="60" s="1"/>
  <c r="G21" i="60"/>
  <c r="I21" i="60" s="1"/>
  <c r="G54" i="50" l="1"/>
  <c r="I54" i="50" s="1"/>
  <c r="G39" i="50"/>
  <c r="I39" i="50" s="1"/>
  <c r="C56" i="50"/>
  <c r="D56" i="50" s="1"/>
  <c r="G56" i="50" s="1"/>
  <c r="I56" i="50" s="1"/>
  <c r="D40" i="50"/>
  <c r="F40" i="50"/>
  <c r="G24" i="50"/>
  <c r="I24" i="50" s="1"/>
  <c r="D55" i="50"/>
  <c r="F55" i="50"/>
  <c r="G24" i="17"/>
  <c r="I24" i="17" s="1"/>
  <c r="I26" i="17" s="1"/>
  <c r="G26" i="17" s="1"/>
  <c r="E75" i="58" s="1"/>
  <c r="F75" i="58" s="1"/>
  <c r="F25" i="50"/>
  <c r="C41" i="50"/>
  <c r="D25" i="50"/>
  <c r="G25" i="50" s="1"/>
  <c r="I25" i="50" s="1"/>
  <c r="I27" i="50" s="1"/>
  <c r="D24" i="60"/>
  <c r="F24" i="60"/>
  <c r="D23" i="60"/>
  <c r="F23" i="60"/>
  <c r="G22" i="60"/>
  <c r="I22" i="60" s="1"/>
  <c r="G27" i="50" l="1"/>
  <c r="G40" i="50"/>
  <c r="I40" i="50" s="1"/>
  <c r="G55" i="50"/>
  <c r="I55" i="50" s="1"/>
  <c r="C57" i="50"/>
  <c r="D41" i="50"/>
  <c r="G41" i="50" s="1"/>
  <c r="I41" i="50" s="1"/>
  <c r="I43" i="50" s="1"/>
  <c r="G43" i="50" s="1"/>
  <c r="F41" i="50"/>
  <c r="G24" i="60"/>
  <c r="I24" i="60" s="1"/>
  <c r="I26" i="60" s="1"/>
  <c r="G26" i="60" s="1"/>
  <c r="E77" i="58" s="1"/>
  <c r="F77" i="58" s="1"/>
  <c r="G23" i="60"/>
  <c r="I23" i="60" s="1"/>
  <c r="D57" i="50" l="1"/>
  <c r="F57" i="50"/>
  <c r="G57" i="50" l="1"/>
  <c r="I57" i="50" s="1"/>
  <c r="I59" i="50" s="1"/>
  <c r="G59" i="50" l="1"/>
  <c r="I61" i="50"/>
  <c r="G61" i="50" s="1"/>
  <c r="E38" i="58" s="1"/>
  <c r="F38" i="58" s="1"/>
</calcChain>
</file>

<file path=xl/sharedStrings.xml><?xml version="1.0" encoding="utf-8"?>
<sst xmlns="http://schemas.openxmlformats.org/spreadsheetml/2006/main" count="5230" uniqueCount="1340">
  <si>
    <t>Line No.</t>
  </si>
  <si>
    <t>Description</t>
  </si>
  <si>
    <t>Depreciation and Amortization Expense</t>
  </si>
  <si>
    <t>Taxes Other Than Income</t>
  </si>
  <si>
    <t>Payroll Tax Expense</t>
  </si>
  <si>
    <t>Property Tax Expense</t>
  </si>
  <si>
    <t>Other Taxes</t>
  </si>
  <si>
    <t>Cash Working Capital - Revenue Lag</t>
  </si>
  <si>
    <t>Lag Component</t>
  </si>
  <si>
    <t>Number of Days</t>
  </si>
  <si>
    <t>Meter Reading</t>
  </si>
  <si>
    <t>Collection</t>
  </si>
  <si>
    <t>Billing</t>
  </si>
  <si>
    <t>Bank Lag</t>
  </si>
  <si>
    <t>Cash Working Capital - Collection Lag</t>
  </si>
  <si>
    <t>Average Daily Revenue</t>
  </si>
  <si>
    <t>Amount</t>
  </si>
  <si>
    <t>Forfeited Discounts</t>
  </si>
  <si>
    <t>Tariff Revenues:</t>
  </si>
  <si>
    <t>Additional Revenues:</t>
  </si>
  <si>
    <t>Cash Working Capital - Average Daily A/R Balance</t>
  </si>
  <si>
    <t>Total</t>
  </si>
  <si>
    <t>12-month Average</t>
  </si>
  <si>
    <t xml:space="preserve">Average Daily A/R Balance </t>
  </si>
  <si>
    <t>Cash Working Capital - Billing Lag</t>
  </si>
  <si>
    <t xml:space="preserve">Line </t>
  </si>
  <si>
    <t>No.</t>
  </si>
  <si>
    <t>Month</t>
  </si>
  <si>
    <t>Total Revenue Lag</t>
  </si>
  <si>
    <t>Lag from Meter</t>
  </si>
  <si>
    <t>Weighted</t>
  </si>
  <si>
    <t>Dollar</t>
  </si>
  <si>
    <t>Line</t>
  </si>
  <si>
    <t>Average</t>
  </si>
  <si>
    <t>Lead</t>
  </si>
  <si>
    <t>Paid</t>
  </si>
  <si>
    <t>Lead Days</t>
  </si>
  <si>
    <t>Days</t>
  </si>
  <si>
    <t>Commodity Costs</t>
  </si>
  <si>
    <t>Transportation Costs</t>
  </si>
  <si>
    <t>(1)</t>
  </si>
  <si>
    <t>(2)</t>
  </si>
  <si>
    <t>(3)</t>
  </si>
  <si>
    <t>(4)</t>
  </si>
  <si>
    <t>Service</t>
  </si>
  <si>
    <t>Payment</t>
  </si>
  <si>
    <t>Date</t>
  </si>
  <si>
    <t>Period</t>
  </si>
  <si>
    <t>(4)=(2-1+3)</t>
  </si>
  <si>
    <t>(5)</t>
  </si>
  <si>
    <t>(6)=(4*5)</t>
  </si>
  <si>
    <t>Start</t>
  </si>
  <si>
    <t>End</t>
  </si>
  <si>
    <t xml:space="preserve">Morning </t>
  </si>
  <si>
    <t>Evening</t>
  </si>
  <si>
    <t>of 1st day</t>
  </si>
  <si>
    <t>of Last Day</t>
  </si>
  <si>
    <t>Payroll</t>
  </si>
  <si>
    <t>of Pay Period</t>
  </si>
  <si>
    <t>Total Payroll Direct Deposited Check Lead</t>
  </si>
  <si>
    <t>% of Payroll Checks</t>
  </si>
  <si>
    <t>Total Payroll Lead</t>
  </si>
  <si>
    <t>Midpoint of</t>
  </si>
  <si>
    <t>Service Period</t>
  </si>
  <si>
    <t>(6)</t>
  </si>
  <si>
    <t>(7)</t>
  </si>
  <si>
    <t>Account 904 Per Books Uncollectible Expense</t>
  </si>
  <si>
    <t>Vendor Name</t>
  </si>
  <si>
    <t>Invoice Date</t>
  </si>
  <si>
    <t>Invoice Amount</t>
  </si>
  <si>
    <t>To</t>
  </si>
  <si>
    <t>Payment Lead</t>
  </si>
  <si>
    <t>(8)</t>
  </si>
  <si>
    <t>Type</t>
  </si>
  <si>
    <t>Total Lead</t>
  </si>
  <si>
    <t>Federal Unemployment</t>
  </si>
  <si>
    <t xml:space="preserve">Midpoint </t>
  </si>
  <si>
    <t>Taxing Authority</t>
  </si>
  <si>
    <t>of Tax Year</t>
  </si>
  <si>
    <t>End of Service</t>
  </si>
  <si>
    <t>Tax Dollars</t>
  </si>
  <si>
    <t xml:space="preserve"> </t>
  </si>
  <si>
    <t>Lead/Lag</t>
  </si>
  <si>
    <t>Annual</t>
  </si>
  <si>
    <t>Maturity</t>
  </si>
  <si>
    <t>Type of Payment</t>
  </si>
  <si>
    <t>Interest</t>
  </si>
  <si>
    <t>(9)</t>
  </si>
  <si>
    <t>End of</t>
  </si>
  <si>
    <t>Cash Working Capital - Payroll</t>
  </si>
  <si>
    <t>Cash Working Capital - Uncollectibles</t>
  </si>
  <si>
    <t>Cash Working Capital - Other O&amp;M</t>
  </si>
  <si>
    <t>Cash Working Capital - Payroll Taxes</t>
  </si>
  <si>
    <t>Cash Working Capital - Property Taxes</t>
  </si>
  <si>
    <t>Cash Working Capital - Interest on Customer Deposits</t>
  </si>
  <si>
    <t>Cash Working Capital - Customer Utility Tax</t>
  </si>
  <si>
    <t>Cash Working Capital - Consumption Tax</t>
  </si>
  <si>
    <t>Charitable Donations</t>
  </si>
  <si>
    <t>Interest on Customer Deposits</t>
  </si>
  <si>
    <t>Interest Expense</t>
  </si>
  <si>
    <t>Average Number of Lead Days (Line 14/Line 16)</t>
  </si>
  <si>
    <t>Other O&amp;M Expense Lead</t>
  </si>
  <si>
    <t>Payment 1</t>
  </si>
  <si>
    <t>Payment 2</t>
  </si>
  <si>
    <t>Percent of</t>
  </si>
  <si>
    <t>Payroll Expense</t>
  </si>
  <si>
    <t>(4=2*3)</t>
  </si>
  <si>
    <t>1st Month of Period</t>
  </si>
  <si>
    <t>Last Month of Period</t>
  </si>
  <si>
    <t>Data Being Reported Based On</t>
  </si>
  <si>
    <t>12 Mo. Actual</t>
  </si>
  <si>
    <t>Version Description</t>
  </si>
  <si>
    <t>Cash Working Capital Analysis</t>
  </si>
  <si>
    <t>Case No.</t>
  </si>
  <si>
    <t>(7)=(5*6)</t>
  </si>
  <si>
    <t>Average Monthly Provision for Uncollectible Accounts (Line 13/12 mos.)</t>
  </si>
  <si>
    <t>Average Daily Balance Uncollectible Expense (Line 15/365 days)</t>
  </si>
  <si>
    <t>(3)=(2-1)/2</t>
  </si>
  <si>
    <t>(3)=((2-1)+1 day)/2</t>
  </si>
  <si>
    <t>Address</t>
  </si>
  <si>
    <t>ValueType</t>
  </si>
  <si>
    <t>Value</t>
  </si>
  <si>
    <t>Quarter</t>
  </si>
  <si>
    <t>(a)</t>
  </si>
  <si>
    <t>Cash Working Capital - Interest on Debt (Incl. Letter of Credit Fees)</t>
  </si>
  <si>
    <t>Payment 3</t>
  </si>
  <si>
    <t>Payment 4</t>
  </si>
  <si>
    <t>Payment 5</t>
  </si>
  <si>
    <t>Payment 6</t>
  </si>
  <si>
    <t>Payment 7</t>
  </si>
  <si>
    <t>Payment 8</t>
  </si>
  <si>
    <t>Payment 9</t>
  </si>
  <si>
    <t>Payment 10</t>
  </si>
  <si>
    <t>Payment 11</t>
  </si>
  <si>
    <t>Payment 12</t>
  </si>
  <si>
    <t>(b)</t>
  </si>
  <si>
    <t>(c)</t>
  </si>
  <si>
    <t>SHORT-TERM DEBT</t>
  </si>
  <si>
    <t>Weighted Average Lead Days of Short-Term Debt Expense</t>
  </si>
  <si>
    <t>Commercial Paper</t>
  </si>
  <si>
    <t>Revolving Credit Facility - Wells Fargo</t>
  </si>
  <si>
    <t>Money Pool</t>
  </si>
  <si>
    <t>Weighted Average Lead Days of Total Debt Expense</t>
  </si>
  <si>
    <t>Total Expense</t>
  </si>
  <si>
    <t>Daily</t>
  </si>
  <si>
    <t>KU</t>
  </si>
  <si>
    <t># of days between payments</t>
  </si>
  <si>
    <r>
      <rPr>
        <b/>
        <sz val="12"/>
        <rFont val="Arial"/>
        <family val="2"/>
      </rPr>
      <t>Notes:</t>
    </r>
    <r>
      <rPr>
        <sz val="12"/>
        <rFont val="Arial"/>
        <family val="2"/>
      </rPr>
      <t xml:space="preserve"> </t>
    </r>
  </si>
  <si>
    <t>1) All payments, except commercial paper, are made at the end of the accrual period.  Therefore, the midpoint of each period is compared to the date payment cleared to determine the lead days.</t>
  </si>
  <si>
    <t>2) Auction rate debt had varied interest accrual periods.  Therefore, the number of days between each payment was calculated and averaged to determine the average accrual period.  See also Note 1.</t>
  </si>
  <si>
    <t>LKS Funding</t>
  </si>
  <si>
    <t>TIA</t>
  </si>
  <si>
    <t>RIA</t>
  </si>
  <si>
    <t>Cash Working Capital - Major Storm Damage</t>
  </si>
  <si>
    <t>Town of Appalachia</t>
  </si>
  <si>
    <t>Town of Big Stone Gap</t>
  </si>
  <si>
    <t>Town of Coeburn</t>
  </si>
  <si>
    <t>Town of Jonesville</t>
  </si>
  <si>
    <t>City of Norton</t>
  </si>
  <si>
    <t>Town of Pennington Gap</t>
  </si>
  <si>
    <t>Treasurer of Russell County</t>
  </si>
  <si>
    <t>Scott County Treasurer</t>
  </si>
  <si>
    <t>Town of St. Charles</t>
  </si>
  <si>
    <t>Town of St. Paul</t>
  </si>
  <si>
    <t>Wise Co. Treasurer</t>
  </si>
  <si>
    <t>Lee Co.</t>
  </si>
  <si>
    <t>Town of Wise</t>
  </si>
  <si>
    <t>Dickenson Co.</t>
  </si>
  <si>
    <t>of Service</t>
  </si>
  <si>
    <t>(3)=(1)/2</t>
  </si>
  <si>
    <t>Treasurer of Virginia, Public Service Taxation Division, State Corporation Commission</t>
  </si>
  <si>
    <t>Start of Service</t>
  </si>
  <si>
    <t>N/A</t>
  </si>
  <si>
    <t>Reimb. Date</t>
  </si>
  <si>
    <t>Funded</t>
  </si>
  <si>
    <t>Cash Clearing Date</t>
  </si>
  <si>
    <t>Check Date</t>
  </si>
  <si>
    <t>Check Number</t>
  </si>
  <si>
    <t>Cash Working Capital - RIA &amp; TIA Fundings</t>
  </si>
  <si>
    <t xml:space="preserve">Note:  Since payment is only made once a year, and each check is to a different employee, sampling size is </t>
  </si>
  <si>
    <t>considered reasonable.</t>
  </si>
  <si>
    <t>Total TIA Lead</t>
  </si>
  <si>
    <t>Average TIA Check Lead</t>
  </si>
  <si>
    <t>% of TIA Checks</t>
  </si>
  <si>
    <t>Weighted Average of TIA Checks</t>
  </si>
  <si>
    <t>Weighted Average of Payroll Checks</t>
  </si>
  <si>
    <t>FICA - Employer</t>
  </si>
  <si>
    <t>State Unemployment: KY</t>
  </si>
  <si>
    <t>End Date</t>
  </si>
  <si>
    <t>Cleared</t>
  </si>
  <si>
    <t>Date Pymt.</t>
  </si>
  <si>
    <t>(8)=(6*7)</t>
  </si>
  <si>
    <t>Service Lead</t>
  </si>
  <si>
    <t>Tax Year</t>
  </si>
  <si>
    <t>(5)=(4-2)</t>
  </si>
  <si>
    <t xml:space="preserve">provided customer has met satisfactory payment and credit criteria.  </t>
  </si>
  <si>
    <t xml:space="preserve">the deposit and any accrued interest is automatically applied to the customer’s account as a credit.  </t>
  </si>
  <si>
    <t>final bill.</t>
  </si>
  <si>
    <t xml:space="preserve">Deposit Notes: </t>
  </si>
  <si>
    <t xml:space="preserve">Interest Notes: </t>
  </si>
  <si>
    <t>except that no refund or credit will be made if customer’s bill is delinquent on the anniversary date of the</t>
  </si>
  <si>
    <t xml:space="preserve">deposit.  Interest is automatically paid in June, or when the related deposit is applied to the customer’s </t>
  </si>
  <si>
    <t xml:space="preserve">account due to satisfactory credit.  A credit is applied to the account for a reduction to the customer’s </t>
  </si>
  <si>
    <t xml:space="preserve">bill, or it may be refunded upon customer’s request. Upon termination of service, the deposit, any </t>
  </si>
  <si>
    <t xml:space="preserve">principal amounts, and interest earned and owing will be credited to the final bill, with any remainder </t>
  </si>
  <si>
    <t>refunded to the customer.</t>
  </si>
  <si>
    <t>(7)=(3+6)</t>
  </si>
  <si>
    <t>Expenditure Type</t>
  </si>
  <si>
    <t>(10)</t>
  </si>
  <si>
    <t>Weighted Lead</t>
  </si>
  <si>
    <t>(11)</t>
  </si>
  <si>
    <t>Major Storm Damage Expense Lead</t>
  </si>
  <si>
    <t>Supplier</t>
  </si>
  <si>
    <t>Name</t>
  </si>
  <si>
    <t>LG&amp;E</t>
  </si>
  <si>
    <t>Midpoint/</t>
  </si>
  <si>
    <t>Invoice</t>
  </si>
  <si>
    <t>Number</t>
  </si>
  <si>
    <t>(4)=(3)/2</t>
  </si>
  <si>
    <t>(7)=(6-EOM(3))</t>
  </si>
  <si>
    <t>(8)=(4+7)</t>
  </si>
  <si>
    <t>(10)=(8*9)</t>
  </si>
  <si>
    <t>COAL</t>
  </si>
  <si>
    <t>LIME</t>
  </si>
  <si>
    <t>LIMESTONE</t>
  </si>
  <si>
    <t>AMMONIA</t>
  </si>
  <si>
    <t>Ownership</t>
  </si>
  <si>
    <t>(6)=(5-3)</t>
  </si>
  <si>
    <t>LKS</t>
  </si>
  <si>
    <t>Alliance Coal LLC</t>
  </si>
  <si>
    <t>Arch Coal Sales Company Inc.</t>
  </si>
  <si>
    <t>Armstrong Coal Sales</t>
  </si>
  <si>
    <t>COALSALES LLC</t>
  </si>
  <si>
    <t>Eagle River Coal LLC</t>
  </si>
  <si>
    <t>Foresight Coal Sales LLC</t>
  </si>
  <si>
    <t>Rhino Energy LLC</t>
  </si>
  <si>
    <t>The American Coal Company</t>
  </si>
  <si>
    <t>C&amp;B Marine - Trimble County LLC</t>
  </si>
  <si>
    <t>Trinity Industries Leasing Company</t>
  </si>
  <si>
    <t>Crounse Corporation</t>
  </si>
  <si>
    <t>Lhoist North America of Missouri Inc</t>
  </si>
  <si>
    <t>Mississippi Lime Company</t>
  </si>
  <si>
    <t>Mulzer Crushed Stone Inc.</t>
  </si>
  <si>
    <t>Tanner Industries Inc</t>
  </si>
  <si>
    <t>Powdered Activated Carbon</t>
  </si>
  <si>
    <t>Texas Gas</t>
  </si>
  <si>
    <t>(3)=(2)/2</t>
  </si>
  <si>
    <t>(6)=(5-EOM(2))</t>
  </si>
  <si>
    <t>(9)=(7*8)</t>
  </si>
  <si>
    <t>(6)=(3+5)</t>
  </si>
  <si>
    <t>GAS:  TRANSPORTATION</t>
  </si>
  <si>
    <t>COAL:  RAIL TRANSPORTATION</t>
  </si>
  <si>
    <t>COAL:  RAILCAR REPAIR</t>
  </si>
  <si>
    <t>COAL:  BARGE TRANSPORTATION</t>
  </si>
  <si>
    <t>COAL:  RAILCAR LEASING</t>
  </si>
  <si>
    <t>COAL:  BARGE CLEANING</t>
  </si>
  <si>
    <t>COAL:  BARGE FLEETING</t>
  </si>
  <si>
    <t>Total Coal Lead Days</t>
  </si>
  <si>
    <t>Total Gas Lead Days</t>
  </si>
  <si>
    <t>Total Oil Lead Days</t>
  </si>
  <si>
    <t>by LKS.  The purchases are then allocated between the utilities and settled up via the intercompany settlement processes.</t>
  </si>
  <si>
    <t>Gas Average Lead Days</t>
  </si>
  <si>
    <t>FUEL OIL:  TRUCKING</t>
  </si>
  <si>
    <t>Midpoint /</t>
  </si>
  <si>
    <t>N/A - see Notes below</t>
  </si>
  <si>
    <t>Cash Working Capital - Purchased Power</t>
  </si>
  <si>
    <t>Counterparty</t>
  </si>
  <si>
    <t>(4)=(3-2)</t>
  </si>
  <si>
    <t>Service Date/From</t>
  </si>
  <si>
    <t>Service Lead/
Mid-Point</t>
  </si>
  <si>
    <t>Read Date to</t>
  </si>
  <si>
    <t xml:space="preserve">In order to synchronize the due date for all customers within the same billing portion, the Invoice Date (from which the Due Date </t>
  </si>
  <si>
    <t>Cash Working Capital - Current Income Taxes</t>
  </si>
  <si>
    <t>(5)=(4-3)</t>
  </si>
  <si>
    <t xml:space="preserve">makes all income tax payments, and LKE pays PPL for its share on behalf of all LKE subsidiaries (likewise </t>
  </si>
  <si>
    <t>Note:  401(k) match payments are funded consistent with the payroll and TIA direct deposit.  Since these funding</t>
  </si>
  <si>
    <t>payments were all made via wire transfer, there is no cash clearing lead.</t>
  </si>
  <si>
    <t>(3)=(1+2)</t>
  </si>
  <si>
    <t>(5)=(3+4)</t>
  </si>
  <si>
    <t>(5)=(3*4)</t>
  </si>
  <si>
    <t>Weighted Lead for 401k Match</t>
  </si>
  <si>
    <t>Total 401(k)</t>
  </si>
  <si>
    <t>Match Paid</t>
  </si>
  <si>
    <t>Cash Working Capital - 401(k) Match</t>
  </si>
  <si>
    <t>Average Total</t>
  </si>
  <si>
    <t>Total Interest</t>
  </si>
  <si>
    <t>Weighted Lead for Interest on Customer Deposits</t>
  </si>
  <si>
    <t>Posted</t>
  </si>
  <si>
    <t>(3)=(1*2)</t>
  </si>
  <si>
    <t>Total Other Non-Fuel Lead Days</t>
  </si>
  <si>
    <t>Note:  Other Non-Fuel includes limestone, ammonia, powdered activated carbon, and hydrated</t>
  </si>
  <si>
    <t>Notes:  The only non-fuel commodity that has separate transportation costs is limestone.  The vendor is Crounse Corporation, and the service is barge transportation.</t>
  </si>
  <si>
    <t xml:space="preserve">Crounse also provides barge transportation for coal.  To identify which commodity an invoice relates to, we used the fuel inventory account (coal is booked to 151 </t>
  </si>
  <si>
    <t>and limestone to 154) information provided by the Fuels department.</t>
  </si>
  <si>
    <t>OTHER NON-FUEL (LIMESTONE):  BARGE TRANSPORTATION</t>
  </si>
  <si>
    <t>lime, which are mapped to O&amp;M expenses.  Only limestone has separate transportation costs.</t>
  </si>
  <si>
    <t>Income Available for Common Equity</t>
  </si>
  <si>
    <t>Uncollectible Expense</t>
  </si>
  <si>
    <t>Fuel:  Coal</t>
  </si>
  <si>
    <t>Fuel:  Gas</t>
  </si>
  <si>
    <t>Fuel:  Oil</t>
  </si>
  <si>
    <t>Other Non-Fuel Commodities</t>
  </si>
  <si>
    <t>Purchased Power</t>
  </si>
  <si>
    <t>Team Incentive Award Compensation</t>
  </si>
  <si>
    <t>(Gain)/Loss on Disposition of Property</t>
  </si>
  <si>
    <t>(Gain)/Loss on Disposition of Allowances</t>
  </si>
  <si>
    <t>Current:  Federal</t>
  </si>
  <si>
    <t>Current:  State</t>
  </si>
  <si>
    <t>Depreciation and Amortization</t>
  </si>
  <si>
    <t>Regulatory Debits</t>
  </si>
  <si>
    <t>Total 2016 payments =</t>
  </si>
  <si>
    <t>Retirement Income Account Expense</t>
  </si>
  <si>
    <t>401k Match Expense</t>
  </si>
  <si>
    <t>assumes the service is rendered evenly throughout these meter reading periods.</t>
  </si>
  <si>
    <t>Average Payroll Tax Lead</t>
  </si>
  <si>
    <t>Customer Utility Tax Weighted Average Lead Days</t>
  </si>
  <si>
    <t>Consumption Tax Weighted Average Lead Days</t>
  </si>
  <si>
    <t>Major Storm Damage Expense</t>
  </si>
  <si>
    <t>Flow</t>
  </si>
  <si>
    <t>Average Purchased Power Expense Lead - Total</t>
  </si>
  <si>
    <t>Average Purchased Power Expense Lead - Energy</t>
  </si>
  <si>
    <t>Pension Expense</t>
  </si>
  <si>
    <t>OPEB Expense</t>
  </si>
  <si>
    <t>(6) = (5-2)</t>
  </si>
  <si>
    <t>TIA*</t>
  </si>
  <si>
    <t>*Includes direct deposits and manual checks</t>
  </si>
  <si>
    <t xml:space="preserve">Notes:  Since these tax payments are made regularly each month, sampled 25% of the payments (42 out of </t>
  </si>
  <si>
    <t xml:space="preserve">Notes:  Since these tax payments are made regularly each month, sampled 25% of the payments (45 out of </t>
  </si>
  <si>
    <t>Due</t>
  </si>
  <si>
    <t>(6)=(1*5)</t>
  </si>
  <si>
    <t>for tax refunds).  The payment dates used in the analysis represent the statutory due dates.</t>
  </si>
  <si>
    <t>December 15th of the tax year.  If any due date falls on a weekend or legal holiday, the payment is due on the</t>
  </si>
  <si>
    <t>AFUDC</t>
  </si>
  <si>
    <t>Deferred:  Federal and State (Including ITC)</t>
  </si>
  <si>
    <t>LONG-TERM DEBT:  AUCTION RATE SECURITIES</t>
  </si>
  <si>
    <t>LONG-TERM DEBT:  BONDS</t>
  </si>
  <si>
    <t>Weighted Average Lead Days of Long-Term Debt:  Bonds Expense</t>
  </si>
  <si>
    <t>Weighted Average Lead Days of Long-Term Debt:  Auction Rate Securities Expense</t>
  </si>
  <si>
    <t>LONG-TERM DEBT:  LETTER OF CREDIT FEES</t>
  </si>
  <si>
    <t>Weighted Average Lead Days of Long-Term Debt:  Letter of Credit Fees Expense</t>
  </si>
  <si>
    <t>Payment amount</t>
  </si>
  <si>
    <t>Other (Income)/Expense</t>
  </si>
  <si>
    <t>Other Interest Expense/(Income)</t>
  </si>
  <si>
    <t>Other O&amp;M</t>
  </si>
  <si>
    <t>Charges from Affiliates</t>
  </si>
  <si>
    <t>Cash Working Capital - Charges from Affiliates</t>
  </si>
  <si>
    <t>FERC account 444</t>
  </si>
  <si>
    <t>Note: The above data includes all 144 Uncollectible Reserve and 904 Uncollectible Expense accounts.</t>
  </si>
  <si>
    <t xml:space="preserve">Notes:  Meter Reading lag is based on meters being read 12 times a year and </t>
  </si>
  <si>
    <t>method used by the customer; therefore, the Bank lag is one day.</t>
  </si>
  <si>
    <t xml:space="preserve">is calculated) is set based on the last day of the meter read window plus one business day.  Thus, customers whose meters are </t>
  </si>
  <si>
    <t xml:space="preserve">read on day 1 or 2 of the meter read window will have the same invoice due date as customers whose meters are read on the </t>
  </si>
  <si>
    <t>3rd day of the window.</t>
  </si>
  <si>
    <t>(10)=(7+9)</t>
  </si>
  <si>
    <t>(11)=(4*10)</t>
  </si>
  <si>
    <t>(12)</t>
  </si>
  <si>
    <t>(13)</t>
  </si>
  <si>
    <t>(14)</t>
  </si>
  <si>
    <t>(15)</t>
  </si>
  <si>
    <t>(16)</t>
  </si>
  <si>
    <t>(17)</t>
  </si>
  <si>
    <t>(18)</t>
  </si>
  <si>
    <t>General Inputs for Lead/Lag Study (Expense Lead Analyses)</t>
  </si>
  <si>
    <t>Lead/Lag Days Summary</t>
  </si>
  <si>
    <t>General Inputs for Lead/Lag Study Update (Revenue Lag Analysis only)</t>
  </si>
  <si>
    <t>Income Tax Expense</t>
  </si>
  <si>
    <t>Revenue</t>
  </si>
  <si>
    <t>O&amp;M Expense</t>
  </si>
  <si>
    <t>Lag Days</t>
  </si>
  <si>
    <t>Bank</t>
  </si>
  <si>
    <t>2018 Kentucky Rate Case</t>
  </si>
  <si>
    <t xml:space="preserve">Cash is available to LG&amp;E the next business day regardless of the payment </t>
  </si>
  <si>
    <t>No payments made in 2017</t>
  </si>
  <si>
    <t>4) Payment dates represent the date funds were removed from the utility's bank account.</t>
  </si>
  <si>
    <t>MARCH17AMMONIA</t>
  </si>
  <si>
    <t>MAY17AMMONIA</t>
  </si>
  <si>
    <t>AUG17AMMONIA</t>
  </si>
  <si>
    <t>OCT17AMMONIA</t>
  </si>
  <si>
    <t>NOV17AMMONIA</t>
  </si>
  <si>
    <t>146 147</t>
  </si>
  <si>
    <t>50118</t>
  </si>
  <si>
    <t>149 150</t>
  </si>
  <si>
    <t>51384</t>
  </si>
  <si>
    <t>151 152</t>
  </si>
  <si>
    <t>53664</t>
  </si>
  <si>
    <t>153 154</t>
  </si>
  <si>
    <t>58015</t>
  </si>
  <si>
    <t>163 164</t>
  </si>
  <si>
    <t>64697</t>
  </si>
  <si>
    <t>174</t>
  </si>
  <si>
    <t>66002</t>
  </si>
  <si>
    <t>67798</t>
  </si>
  <si>
    <t>Mill Creek Harbor Services Inc</t>
  </si>
  <si>
    <t>56089</t>
  </si>
  <si>
    <t>62565</t>
  </si>
  <si>
    <t>64696</t>
  </si>
  <si>
    <t>67797</t>
  </si>
  <si>
    <t>69528</t>
  </si>
  <si>
    <t>71759</t>
  </si>
  <si>
    <t>LG&amp;E Payment</t>
  </si>
  <si>
    <t>LG&amp;E Reimb./</t>
  </si>
  <si>
    <t>Coal Transportation Average Lead Days When LKS Pays Directly and LG&amp;E Reimburses LKS</t>
  </si>
  <si>
    <t>Fuel Oil Transportation Average Lead Days When LKS Pays Directly and LG&amp;E Reimburses LKS</t>
  </si>
  <si>
    <t>Other Non-Fuel Transportation Average Lead Days When LKS Pays Directly and LG&amp;E Reimburses LKS</t>
  </si>
  <si>
    <t>LG&amp;E Payment Date</t>
  </si>
  <si>
    <t>LG&amp;E Payables to KU</t>
  </si>
  <si>
    <t>LG&amp;E Payables to LKS</t>
  </si>
  <si>
    <t>Average Lead Days When LG&amp;E Reimburses KU</t>
  </si>
  <si>
    <t>Average Lead Days When LG&amp;E Reimburses LKS</t>
  </si>
  <si>
    <t>LG&amp;E Payment/</t>
  </si>
  <si>
    <t xml:space="preserve">next regular business day.  LG&amp;E is part of a consolidated federal return with its parent, PPL.  As such, PPL </t>
  </si>
  <si>
    <t>168 total) for each locality to determine the weighted average lead days.  This is a pass through tax that LG&amp;E</t>
  </si>
  <si>
    <t>collects and remits, and therefore, it does not impact LG&amp;E's income statement.</t>
  </si>
  <si>
    <t xml:space="preserve">180 total) for each locality to determine the weighted average lead days.  This is a pass through tax that LG&amp;E </t>
  </si>
  <si>
    <t>LG&amp;E pays interest on customer deposits annually.  Interest is calculated from the date of deposit,</t>
  </si>
  <si>
    <t xml:space="preserve">1) LG&amp;E retains a residential customer’s deposit for a period not to exceed twelve (12) months, </t>
  </si>
  <si>
    <t xml:space="preserve">2) LG&amp;E commercial customer’s deposit is retained as long as the customer remains on service.  </t>
  </si>
  <si>
    <t xml:space="preserve">LG&amp;E commercial customer’s deposit and accrued interest are automatically applied to the customer’s </t>
  </si>
  <si>
    <t>Notes: LG&amp;E has 20 billing portions each month.  Each billing portion represents a 3 business day meter reading schedule.</t>
  </si>
  <si>
    <t>Coal Average Lead Days When LKS Pays Directly and LG&amp;E Reimburses LKS</t>
  </si>
  <si>
    <t>Fuel Oil Average Lead Days When LKS Pays Directly and LG&amp;E Reimburses LKS</t>
  </si>
  <si>
    <t>Other Non-Fuel Average Lead Days When LKS Pays Directly and LG&amp;E Reimburses LKS</t>
  </si>
  <si>
    <t>Gas Average Lead Days When KU Pays Directly and LG&amp;E Reimburses KU</t>
  </si>
  <si>
    <t>Gas Average Lead Days When LG&amp;E Pays Directly</t>
  </si>
  <si>
    <t>24212</t>
  </si>
  <si>
    <t>24365</t>
  </si>
  <si>
    <t>24596</t>
  </si>
  <si>
    <t>24700</t>
  </si>
  <si>
    <t>24769</t>
  </si>
  <si>
    <t>24770</t>
  </si>
  <si>
    <t>24850</t>
  </si>
  <si>
    <t>24906</t>
  </si>
  <si>
    <t>25006</t>
  </si>
  <si>
    <t>25045</t>
  </si>
  <si>
    <t>25133</t>
  </si>
  <si>
    <t>25175</t>
  </si>
  <si>
    <t>25239</t>
  </si>
  <si>
    <t>25293</t>
  </si>
  <si>
    <t>25381</t>
  </si>
  <si>
    <t>25579</t>
  </si>
  <si>
    <t>25647</t>
  </si>
  <si>
    <t>25728</t>
  </si>
  <si>
    <t>25783</t>
  </si>
  <si>
    <t>25877</t>
  </si>
  <si>
    <t>24344</t>
  </si>
  <si>
    <t>24346</t>
  </si>
  <si>
    <t>24353</t>
  </si>
  <si>
    <t>24407</t>
  </si>
  <si>
    <t>24416</t>
  </si>
  <si>
    <t>24526</t>
  </si>
  <si>
    <t>24581</t>
  </si>
  <si>
    <t>24582</t>
  </si>
  <si>
    <t>24586</t>
  </si>
  <si>
    <t>24690</t>
  </si>
  <si>
    <t>24692</t>
  </si>
  <si>
    <t>24838</t>
  </si>
  <si>
    <t>24897</t>
  </si>
  <si>
    <t>LGEGIC16J16004</t>
  </si>
  <si>
    <t>25123</t>
  </si>
  <si>
    <t>25482</t>
  </si>
  <si>
    <t>25506</t>
  </si>
  <si>
    <t>25568</t>
  </si>
  <si>
    <t>25637</t>
  </si>
  <si>
    <t>25715</t>
  </si>
  <si>
    <t>25767</t>
  </si>
  <si>
    <t>25824</t>
  </si>
  <si>
    <t>25866</t>
  </si>
  <si>
    <t>25873</t>
  </si>
  <si>
    <t>24682</t>
  </si>
  <si>
    <t>24761</t>
  </si>
  <si>
    <t>25026</t>
  </si>
  <si>
    <t>24195</t>
  </si>
  <si>
    <t>24198</t>
  </si>
  <si>
    <t>24204</t>
  </si>
  <si>
    <t>24285</t>
  </si>
  <si>
    <t>24327</t>
  </si>
  <si>
    <t>1800000049</t>
  </si>
  <si>
    <t>24385</t>
  </si>
  <si>
    <t>24387</t>
  </si>
  <si>
    <t>24389</t>
  </si>
  <si>
    <t>24461</t>
  </si>
  <si>
    <t>24462</t>
  </si>
  <si>
    <t>24492</t>
  </si>
  <si>
    <t>24522</t>
  </si>
  <si>
    <t>24538</t>
  </si>
  <si>
    <t>24539</t>
  </si>
  <si>
    <t>24561</t>
  </si>
  <si>
    <t>24630</t>
  </si>
  <si>
    <t>24631</t>
  </si>
  <si>
    <t>24576</t>
  </si>
  <si>
    <t>24580</t>
  </si>
  <si>
    <t>24588</t>
  </si>
  <si>
    <t>24663</t>
  </si>
  <si>
    <t>24664</t>
  </si>
  <si>
    <t>24666</t>
  </si>
  <si>
    <t>24689</t>
  </si>
  <si>
    <t>24730</t>
  </si>
  <si>
    <t>24731</t>
  </si>
  <si>
    <t>24742</t>
  </si>
  <si>
    <t>24754</t>
  </si>
  <si>
    <t>24816</t>
  </si>
  <si>
    <t>24828</t>
  </si>
  <si>
    <t>1800000065</t>
  </si>
  <si>
    <t>1800000067</t>
  </si>
  <si>
    <t>24885</t>
  </si>
  <si>
    <t>24894</t>
  </si>
  <si>
    <t>25012</t>
  </si>
  <si>
    <t>25024</t>
  </si>
  <si>
    <t>25103</t>
  </si>
  <si>
    <t>25124</t>
  </si>
  <si>
    <t>25157</t>
  </si>
  <si>
    <t>25162</t>
  </si>
  <si>
    <t>1800000081</t>
  </si>
  <si>
    <t>25219</t>
  </si>
  <si>
    <t>25226</t>
  </si>
  <si>
    <t>25235</t>
  </si>
  <si>
    <t>25274</t>
  </si>
  <si>
    <t>25364</t>
  </si>
  <si>
    <t>25395</t>
  </si>
  <si>
    <t>25402</t>
  </si>
  <si>
    <t>25473</t>
  </si>
  <si>
    <t>1800000094</t>
  </si>
  <si>
    <t>25505</t>
  </si>
  <si>
    <t>25509</t>
  </si>
  <si>
    <t>25558</t>
  </si>
  <si>
    <t>25566</t>
  </si>
  <si>
    <t>1800000089</t>
  </si>
  <si>
    <t>25626</t>
  </si>
  <si>
    <t>25631</t>
  </si>
  <si>
    <t>25709</t>
  </si>
  <si>
    <t>25762</t>
  </si>
  <si>
    <t>25870</t>
  </si>
  <si>
    <t>1800000097</t>
  </si>
  <si>
    <t>24419</t>
  </si>
  <si>
    <t>24528</t>
  </si>
  <si>
    <t>24695</t>
  </si>
  <si>
    <t>24752</t>
  </si>
  <si>
    <t>24844</t>
  </si>
  <si>
    <t>24901</t>
  </si>
  <si>
    <t>24999</t>
  </si>
  <si>
    <t>25040</t>
  </si>
  <si>
    <t>25127</t>
  </si>
  <si>
    <t>25169</t>
  </si>
  <si>
    <t>25288</t>
  </si>
  <si>
    <t>25409</t>
  </si>
  <si>
    <t>25485</t>
  </si>
  <si>
    <t>25641</t>
  </si>
  <si>
    <t>25776</t>
  </si>
  <si>
    <t>24193</t>
  </si>
  <si>
    <t>25398</t>
  </si>
  <si>
    <t>25476</t>
  </si>
  <si>
    <t>25630</t>
  </si>
  <si>
    <t>25764</t>
  </si>
  <si>
    <t>24421</t>
  </si>
  <si>
    <t>24587</t>
  </si>
  <si>
    <t>25422</t>
  </si>
  <si>
    <t>25772</t>
  </si>
  <si>
    <t>25867</t>
  </si>
  <si>
    <t>24406</t>
  </si>
  <si>
    <t>24686</t>
  </si>
  <si>
    <t>24743</t>
  </si>
  <si>
    <t>24814</t>
  </si>
  <si>
    <t>25118</t>
  </si>
  <si>
    <t>25225</t>
  </si>
  <si>
    <t>25371</t>
  </si>
  <si>
    <t>25401</t>
  </si>
  <si>
    <t>25470</t>
  </si>
  <si>
    <t>25714</t>
  </si>
  <si>
    <t>25766</t>
  </si>
  <si>
    <t>24191</t>
  </si>
  <si>
    <t>24348</t>
  </si>
  <si>
    <t>24441</t>
  </si>
  <si>
    <t>24521</t>
  </si>
  <si>
    <t>24584</t>
  </si>
  <si>
    <t>24893</t>
  </si>
  <si>
    <t>25032</t>
  </si>
  <si>
    <t>25067</t>
  </si>
  <si>
    <t>25120</t>
  </si>
  <si>
    <t>25228</t>
  </si>
  <si>
    <t>25281</t>
  </si>
  <si>
    <t>25373</t>
  </si>
  <si>
    <t>25404</t>
  </si>
  <si>
    <t>25569</t>
  </si>
  <si>
    <t>25635</t>
  </si>
  <si>
    <t>25717</t>
  </si>
  <si>
    <t>25864</t>
  </si>
  <si>
    <t>Marathon Ashland Petroleum LLC</t>
  </si>
  <si>
    <t>447218-21 458205 467662-3</t>
  </si>
  <si>
    <t>406987 746042-46</t>
  </si>
  <si>
    <t>820188 189 190</t>
  </si>
  <si>
    <t>1171901673 789</t>
  </si>
  <si>
    <t>1171902362 363</t>
  </si>
  <si>
    <t>1171902943 944 757</t>
  </si>
  <si>
    <t>123116TC</t>
  </si>
  <si>
    <t>011517TC</t>
  </si>
  <si>
    <t>022817TCVERONA</t>
  </si>
  <si>
    <t>033117MC</t>
  </si>
  <si>
    <t>051517TC</t>
  </si>
  <si>
    <t>071517MC</t>
  </si>
  <si>
    <t>081517MC</t>
  </si>
  <si>
    <t>063017TCVERONA</t>
  </si>
  <si>
    <t>081517TC</t>
  </si>
  <si>
    <t>091517MC</t>
  </si>
  <si>
    <t>101517TCSTGEN</t>
  </si>
  <si>
    <t>24364</t>
  </si>
  <si>
    <t>24757</t>
  </si>
  <si>
    <t>25044</t>
  </si>
  <si>
    <t>25136</t>
  </si>
  <si>
    <t>25174</t>
  </si>
  <si>
    <t>25413</t>
  </si>
  <si>
    <t>25488</t>
  </si>
  <si>
    <t>25578</t>
  </si>
  <si>
    <t>25677</t>
  </si>
  <si>
    <t>Paducah and Louisville Railway</t>
  </si>
  <si>
    <t>24209</t>
  </si>
  <si>
    <t>24367</t>
  </si>
  <si>
    <t>24428</t>
  </si>
  <si>
    <t>24535</t>
  </si>
  <si>
    <t>24597</t>
  </si>
  <si>
    <t>24701</t>
  </si>
  <si>
    <t>24759</t>
  </si>
  <si>
    <t>24851</t>
  </si>
  <si>
    <t>24907</t>
  </si>
  <si>
    <t>25007</t>
  </si>
  <si>
    <t>25046</t>
  </si>
  <si>
    <t>25134</t>
  </si>
  <si>
    <t>25176</t>
  </si>
  <si>
    <t>25241</t>
  </si>
  <si>
    <t>25294</t>
  </si>
  <si>
    <t>25382</t>
  </si>
  <si>
    <t>25415</t>
  </si>
  <si>
    <t>25490</t>
  </si>
  <si>
    <t>25523</t>
  </si>
  <si>
    <t>25580</t>
  </si>
  <si>
    <t>30018979</t>
  </si>
  <si>
    <t>25648</t>
  </si>
  <si>
    <t>25729</t>
  </si>
  <si>
    <t>30019090</t>
  </si>
  <si>
    <t>25781</t>
  </si>
  <si>
    <t>25885</t>
  </si>
  <si>
    <t>30019202</t>
  </si>
  <si>
    <t>1708244639</t>
  </si>
  <si>
    <t>1706244042</t>
  </si>
  <si>
    <t>1705244027 57</t>
  </si>
  <si>
    <t>Appalachian Railcar Services Inc</t>
  </si>
  <si>
    <t>29211</t>
  </si>
  <si>
    <t>29392</t>
  </si>
  <si>
    <t>12343</t>
  </si>
  <si>
    <t>Year</t>
  </si>
  <si>
    <t>(7)=(6-EOY(3))</t>
  </si>
  <si>
    <t>Coal: Railcar Leasing Average Lead Days When LKS Pays Directly and LG&amp;E Reimburses LKS</t>
  </si>
  <si>
    <t>(5)=(4-EOM(2))</t>
  </si>
  <si>
    <t>Gas Transportation Average Lead Days</t>
  </si>
  <si>
    <t>Note:  Since LG&amp;E only has one gas transportation vendor whom is paid monthly by LG&amp;E, all payments are included in our analysis.</t>
  </si>
  <si>
    <t xml:space="preserve">Note:  The above Coal: Railcar Leasing payments related to calendar year service periods.  Therefore, their lead days were calculated separately and included in the </t>
  </si>
  <si>
    <t>Coal Transportation Average Lead Days When LKS Pays Directly and LG&amp;E Reimburses LKS below.</t>
  </si>
  <si>
    <t xml:space="preserve">Notes:  Sample size of 248 non-gas commodity and transportation payments based on 95% confidence level, 5% confidence interval, and 698 LG&amp;E payments in </t>
  </si>
  <si>
    <t xml:space="preserve">population.  Selected the highest 150 payment amounts and determined the number of payments by expenditure type for random sampling based on the % of total </t>
  </si>
  <si>
    <t xml:space="preserve">payments times 98 (population for random sample).  For convenience purposes, non-gas commodity and transportation purchases for jointly owned units are paid </t>
  </si>
  <si>
    <t>Only one payment in 2017 for PAC, but it was not selected in our sample.</t>
  </si>
  <si>
    <t xml:space="preserve">(population for random sample).  </t>
  </si>
  <si>
    <t xml:space="preserve">highest 44 payment amounts and determined the number of payments by supplier for random sampling based on the % of total payments times 30 </t>
  </si>
  <si>
    <t xml:space="preserve">Note:  The Supplier Name is kept confidential so that the suppliers cannot be linked with costs of gas volumes delivered to LG&amp;E to prevent other parties </t>
  </si>
  <si>
    <t xml:space="preserve">from piecing together sensitive information which LG&amp;E seeks to protect from disclosure.  Disclosure could damage LG&amp;E's competitive position and business </t>
  </si>
  <si>
    <t>interests.</t>
  </si>
  <si>
    <t>Vendor A</t>
  </si>
  <si>
    <t>Vendor B</t>
  </si>
  <si>
    <t>Vendor C</t>
  </si>
  <si>
    <t>Vendor D</t>
  </si>
  <si>
    <t>Vendor E</t>
  </si>
  <si>
    <t>Vendor F</t>
  </si>
  <si>
    <t>Vendor G</t>
  </si>
  <si>
    <t>Vendor H</t>
  </si>
  <si>
    <t>Vendor J</t>
  </si>
  <si>
    <t>Vendor M</t>
  </si>
  <si>
    <t>Vendor K</t>
  </si>
  <si>
    <t>Vendor L</t>
  </si>
  <si>
    <t>Purchased Gas Average Lead Days</t>
  </si>
  <si>
    <t xml:space="preserve">Notes:  Sample size of 74 purchased gas payments based on 95% confidence level, 5% confidence interval, and 92 payments in population.  Selected the </t>
  </si>
  <si>
    <t>Notes:  LG&amp;E had one separate contract in effect with Usher Transport Inc. for fuel oil transportation to Trimble County that expired in 2017.  KU's portion of the</t>
  </si>
  <si>
    <t xml:space="preserve">purchase is not allocated to KU in Aligne (i.e., it showed $0 for KU).  KU's portion of the purchase is assigned when the oil is consumed and expensed.  The total </t>
  </si>
  <si>
    <t>purchases for LG&amp;E and KU combined for 2017 was $15k.  For these reasons, we excluded this contract’s purchase from our analysis.</t>
  </si>
  <si>
    <t>FUEL OIL</t>
  </si>
  <si>
    <t>PURCHASED GAS</t>
  </si>
  <si>
    <t>Cash Working Capital - Purchased Gas and Transportation (for Distribution)</t>
  </si>
  <si>
    <t>TRANSPORTATION</t>
  </si>
  <si>
    <t>Transportation for Purchased Gas Average Lead Days</t>
  </si>
  <si>
    <t>Total Purchased Gas and Transportation Average Lead Days</t>
  </si>
  <si>
    <t xml:space="preserve">Note:  KU's payment lead is one day longer than LG&amp;E's because KU's pay periods end </t>
  </si>
  <si>
    <t>on Saturday while LG&amp;E's end on Sunday.</t>
  </si>
  <si>
    <t>Total Paper Check Cash Clearing Lead</t>
  </si>
  <si>
    <t>Total Payroll Paid</t>
  </si>
  <si>
    <t>DIRECT DEPOSIT</t>
  </si>
  <si>
    <t>(12)=(11-10)</t>
  </si>
  <si>
    <t>(14)=(12*13)</t>
  </si>
  <si>
    <t>Paid on the first business day following pay date</t>
  </si>
  <si>
    <t>Paid on the last business day in the first month following a quarter-end</t>
  </si>
  <si>
    <t>BP Energy</t>
  </si>
  <si>
    <t>CenterPoint Energy</t>
  </si>
  <si>
    <t>CIMA</t>
  </si>
  <si>
    <t>Colonial Energy</t>
  </si>
  <si>
    <t>Conoco Phillips</t>
  </si>
  <si>
    <t>Direct Energy Business Mktg</t>
  </si>
  <si>
    <t>DTE Energy Trading Inc</t>
  </si>
  <si>
    <t>Eco-Energy</t>
  </si>
  <si>
    <t>ECO-Energy</t>
  </si>
  <si>
    <t>EDF Trading</t>
  </si>
  <si>
    <t>Exelon</t>
  </si>
  <si>
    <t>ICE</t>
  </si>
  <si>
    <t>Macquarie Energy</t>
  </si>
  <si>
    <t>Mercuria</t>
  </si>
  <si>
    <t>NEXTera Energy</t>
  </si>
  <si>
    <t>NJR Energy Services</t>
  </si>
  <si>
    <t>Range Resources</t>
  </si>
  <si>
    <t>Sequent Energy</t>
  </si>
  <si>
    <t>Shell Energy</t>
  </si>
  <si>
    <t>Spire Marketing</t>
  </si>
  <si>
    <t>SWN Energy</t>
  </si>
  <si>
    <t>Tenaska Marketing</t>
  </si>
  <si>
    <t>TVA</t>
  </si>
  <si>
    <t>Twin Eagle Resources</t>
  </si>
  <si>
    <t>Uniper Global</t>
  </si>
  <si>
    <t>United Energy Trading, LLC</t>
  </si>
  <si>
    <t>Vitol</t>
  </si>
  <si>
    <t>Wells Fargo</t>
  </si>
  <si>
    <t>0717-767755-294990</t>
  </si>
  <si>
    <t>1117-775044-327161</t>
  </si>
  <si>
    <t>101445 &amp; 101445A</t>
  </si>
  <si>
    <t>LGE-00112A</t>
  </si>
  <si>
    <t>LGE-00113A</t>
  </si>
  <si>
    <t>LGE-00114A</t>
  </si>
  <si>
    <t>LGE-00115A</t>
  </si>
  <si>
    <t>LGE-00116A</t>
  </si>
  <si>
    <t>LGE-00117A</t>
  </si>
  <si>
    <t>LGE-00118A</t>
  </si>
  <si>
    <t>na</t>
  </si>
  <si>
    <t>GASI00075947</t>
  </si>
  <si>
    <t>GASI00076987</t>
  </si>
  <si>
    <t>GASI00078307</t>
  </si>
  <si>
    <t>GASI00078734</t>
  </si>
  <si>
    <t>GASI00079868</t>
  </si>
  <si>
    <t>GASI00081029</t>
  </si>
  <si>
    <t>GASI00083333</t>
  </si>
  <si>
    <t>356-102017</t>
  </si>
  <si>
    <t>2684481-2</t>
  </si>
  <si>
    <t>2726429-2</t>
  </si>
  <si>
    <t>2745844-2</t>
  </si>
  <si>
    <t>3007945-2</t>
  </si>
  <si>
    <t>3347951-9</t>
  </si>
  <si>
    <t>34983872-17</t>
  </si>
  <si>
    <t>3540066-16</t>
  </si>
  <si>
    <t>c1704S0017 &amp; c1705S0085</t>
  </si>
  <si>
    <t>c1709S0014</t>
  </si>
  <si>
    <t>c1712S0097</t>
  </si>
  <si>
    <t>201701-0211</t>
  </si>
  <si>
    <t>201703-0198</t>
  </si>
  <si>
    <t>201704-0069</t>
  </si>
  <si>
    <t>201705-0297</t>
  </si>
  <si>
    <t>201706-0316</t>
  </si>
  <si>
    <t>201707-0343</t>
  </si>
  <si>
    <t>201708-0133</t>
  </si>
  <si>
    <t>201709-0248</t>
  </si>
  <si>
    <t>201710-0315</t>
  </si>
  <si>
    <t>201711-0309</t>
  </si>
  <si>
    <t>S1709177</t>
  </si>
  <si>
    <t>For convenience purposes, gas purchases for jointly owned units are paid by either KU or LG&amp;E.  The purchases are then allocated between the utilities and settled up via the intercompany</t>
  </si>
  <si>
    <t>settlement processes.</t>
  </si>
  <si>
    <t xml:space="preserve">Note: Federal and Kentucky estimated tax payments are due by April 15th, June 15th, September 15th, and </t>
  </si>
  <si>
    <t>Total Charges from Affiliates Lead</t>
  </si>
  <si>
    <t>LG&amp;E Payables to LKC</t>
  </si>
  <si>
    <t>Average Lead Days When LG&amp;E Reimburses LKC</t>
  </si>
  <si>
    <t>No payment</t>
  </si>
  <si>
    <t>Louisville Gas &amp; Electric Company Balances</t>
  </si>
  <si>
    <t>ST debt interest payments posted to account 431200 Other Interest Expense.</t>
  </si>
  <si>
    <t>Louisville Metro 2007 Series B PCB 1.600%</t>
  </si>
  <si>
    <t>Louisville Metro 2007 Series A PCB 1.150%</t>
  </si>
  <si>
    <t>Trimble Co. 2007 Series A PCB 4.600%</t>
  </si>
  <si>
    <t>Louisville Metro 2003 Series A PCB 1.650%</t>
  </si>
  <si>
    <t>Louisville Metro 2005 Series A PCB 2.200%</t>
  </si>
  <si>
    <t>Trimble Co. 2001 Series A PCB 1.050%</t>
  </si>
  <si>
    <t>Jefferson Co. 2001 Series B PCB 1.350%</t>
  </si>
  <si>
    <t>Trimble Co. 2001 Series B PCB 1.350%</t>
  </si>
  <si>
    <t>Louisville Metro 2003 Series A PCB 1.500%</t>
  </si>
  <si>
    <t>Louisville Metro 2007 Series B PCB 1.250%</t>
  </si>
  <si>
    <t>Louisville Metro 2007 Series A PCB 1.250%</t>
  </si>
  <si>
    <t>Trimble Co. 2017 Series A PCB 3.750%</t>
  </si>
  <si>
    <t>Jefferson Co. 2001 Series A PCB Var Rate</t>
  </si>
  <si>
    <t>Trimble Co. 2016 Series A PCB Var Rate</t>
  </si>
  <si>
    <t>Varies</t>
  </si>
  <si>
    <t>Semi Annual</t>
  </si>
  <si>
    <t>US Bank Term Loan Var Rate</t>
  </si>
  <si>
    <t>FMB 5.125%</t>
  </si>
  <si>
    <t>FMB 4.650%</t>
  </si>
  <si>
    <t>FMB 3.300%</t>
  </si>
  <si>
    <t>FMB 4.375%</t>
  </si>
  <si>
    <t>Payment 13</t>
  </si>
  <si>
    <t>Payment 14</t>
  </si>
  <si>
    <t>Payment 15</t>
  </si>
  <si>
    <t>Payment 16</t>
  </si>
  <si>
    <t>Payment 17</t>
  </si>
  <si>
    <t>Payment 18</t>
  </si>
  <si>
    <t>Payment 19</t>
  </si>
  <si>
    <t>Payment 20</t>
  </si>
  <si>
    <t>Payment 21</t>
  </si>
  <si>
    <t>Payment 22</t>
  </si>
  <si>
    <t>Payment 23</t>
  </si>
  <si>
    <t>Payment 24</t>
  </si>
  <si>
    <t>Payment 25</t>
  </si>
  <si>
    <t>Payment 26</t>
  </si>
  <si>
    <t>Payment 27</t>
  </si>
  <si>
    <t>Payment 28</t>
  </si>
  <si>
    <t>Payment 29</t>
  </si>
  <si>
    <t>Payment 30</t>
  </si>
  <si>
    <t>Payment 31</t>
  </si>
  <si>
    <t>Payment 32</t>
  </si>
  <si>
    <t>Payment 33</t>
  </si>
  <si>
    <t>Payment 34</t>
  </si>
  <si>
    <t>Payment 35</t>
  </si>
  <si>
    <t>Payment 36</t>
  </si>
  <si>
    <t>Payment 37</t>
  </si>
  <si>
    <t>Payment 38</t>
  </si>
  <si>
    <t>Payment 39</t>
  </si>
  <si>
    <t>Payment 40</t>
  </si>
  <si>
    <t>Payment 41</t>
  </si>
  <si>
    <t>Payment 42</t>
  </si>
  <si>
    <t>Payment 43</t>
  </si>
  <si>
    <t>Payment 44</t>
  </si>
  <si>
    <t>Payment 45</t>
  </si>
  <si>
    <t>Payment 46</t>
  </si>
  <si>
    <t>Payment 47</t>
  </si>
  <si>
    <t>Payment 48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</si>
  <si>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</si>
  <si>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</si>
  <si>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</si>
  <si>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</si>
  <si>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</si>
  <si>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</si>
  <si>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</si>
  <si>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</si>
  <si>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</si>
  <si>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</si>
  <si>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</si>
  <si>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</si>
  <si>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</si>
  <si>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</si>
  <si>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</si>
  <si>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</si>
  <si>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</si>
  <si>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</si>
  <si>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</si>
  <si>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</si>
  <si>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</si>
  <si>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</si>
  <si>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</si>
  <si>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</si>
  <si>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</si>
  <si>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</si>
  <si>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</si>
  <si>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</si>
  <si>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</si>
  <si>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</si>
  <si>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</si>
  <si>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</si>
  <si>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</si>
  <si>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</si>
  <si>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</si>
  <si>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</si>
  <si>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(55)=(52*54)</t>
  </si>
  <si>
    <t>None</t>
  </si>
  <si>
    <t>(d)</t>
  </si>
  <si>
    <t>Payments posted to account 430002 Interest-Debt To Associated Company. Payments are settled through Intercompany Settlement the following month.</t>
  </si>
  <si>
    <t>LT debt letter of credit fee and revolving credit facility payments posted to account 431104 Interest Expense Financial Liabilities. Payments are made on the last business day of the quarter.</t>
  </si>
  <si>
    <t>Week</t>
  </si>
  <si>
    <t>(Bond refinanced 6/1/17; July payment was for accrued interest through redemption date of 7/18/17)</t>
  </si>
  <si>
    <t>N/A FOR LG&amp;E</t>
  </si>
  <si>
    <t>N/A for LG&amp;E</t>
  </si>
  <si>
    <t xml:space="preserve">3) After the retention period for LG&amp;E residential customer’s deposits, </t>
  </si>
  <si>
    <t>Cash Working Capital - Sales Tax</t>
  </si>
  <si>
    <t>Total Sales Tax Lead</t>
  </si>
  <si>
    <t>Notes:  Since sales tax is remitted via recurring monthly payments to the state, all payments are included in our analysis.  Sales tax is a pass-through</t>
  </si>
  <si>
    <t>3) Commercial paper is issued at a discount for cash flow purposes, so the utility pays the interest upon issuance (not maturity) of the commercial paper.  Therefore, there are no lead days related to commercial paper.</t>
  </si>
  <si>
    <t xml:space="preserve">tax that LG&amp;E collects from customers and remits to the state; therefore, it does not impact LG&amp;E's income statement. </t>
  </si>
  <si>
    <t>LONG-TERM DEBT:  INTEREST RATE SWAPS</t>
  </si>
  <si>
    <t>JP Morgan Chase Bank Series Z</t>
  </si>
  <si>
    <t>Morgan Stanley Capital Services Series GG 3.657%</t>
  </si>
  <si>
    <t>Morgan Stanley Capital Services Series GG 3.645%</t>
  </si>
  <si>
    <t>Weighted Average Lead Days of Long-Term Debt:  Interest Rate Swaps Expense</t>
  </si>
  <si>
    <t>LT debt and swap interest payments posted to account 427100 Interest Expense.</t>
  </si>
  <si>
    <t>Total Property Tax Lead</t>
  </si>
  <si>
    <t>JEFFERSON COUNTY TREASURERS OFFICE</t>
  </si>
  <si>
    <t>KENTUCKY STATE TREASURER</t>
  </si>
  <si>
    <t>KY-CITY OF MEADOWVIEW ESTATES</t>
  </si>
  <si>
    <t>LGE-ANCHORAGE BOARD OF EDUCATION</t>
  </si>
  <si>
    <t>LGE-BARDSTOWN INDEPENDENT SCHOOL DIS</t>
  </si>
  <si>
    <t>LGE-CITY OF ANCHORAGE</t>
  </si>
  <si>
    <t>LGE-CITY OF AUDUBON PARK</t>
  </si>
  <si>
    <t>LGE-CITY OF BARDSTOWN KY</t>
  </si>
  <si>
    <t>LGE-CITY OF CAMPBELLSBURG</t>
  </si>
  <si>
    <t>LGE-CITY OF CRESTWOOD</t>
  </si>
  <si>
    <t>LGE-CITY OF CROSSGATE</t>
  </si>
  <si>
    <t>LGE-CITY OF DOUGLASS HILLS</t>
  </si>
  <si>
    <t>LGE-CITY OF DRUID HILLS</t>
  </si>
  <si>
    <t>LGE-CITY OF GRAYMOOR DEVONDALE</t>
  </si>
  <si>
    <t>LGE-CITY OF GREEN SPRING</t>
  </si>
  <si>
    <t>LGE-CITY OF HILLVIEW</t>
  </si>
  <si>
    <t>LGE-CITY OF HODGENVILLE</t>
  </si>
  <si>
    <t>LGE-CITY OF HOLLOW CREEK</t>
  </si>
  <si>
    <t>LGE-CITY OF HOUSTON ACRES</t>
  </si>
  <si>
    <t>LGE-CITY OF HUNTERS HOLLOW</t>
  </si>
  <si>
    <t>LGE-CITY OF INDIAN HILLS</t>
  </si>
  <si>
    <t>LGE-CITY OF JEFFERSONTOWN</t>
  </si>
  <si>
    <t>LGE-CITY OF KINGSLEY</t>
  </si>
  <si>
    <t>LGE-CITY OF LAGRANGE</t>
  </si>
  <si>
    <t>LGE-CITY OF LORETTO</t>
  </si>
  <si>
    <t>LGE-CITY OF LYNDON</t>
  </si>
  <si>
    <t>LGE-CITY OF MIDDLETOWN</t>
  </si>
  <si>
    <t>LGE-CITY OF MT WASHINGTON</t>
  </si>
  <si>
    <t>LGE-CITY OF NEW CASTLE</t>
  </si>
  <si>
    <t>LGE-CITY OF NORTHFIELD</t>
  </si>
  <si>
    <t>LGE-CITY OF PEWEE VALLEY</t>
  </si>
  <si>
    <t>LGE-CITY OF PINEVILLE</t>
  </si>
  <si>
    <t>LGE-CITY OF PLANTATION</t>
  </si>
  <si>
    <t>LGE-CITY OF PLEASUREVILLE</t>
  </si>
  <si>
    <t>LGE-CITY OF PROSPECT</t>
  </si>
  <si>
    <t>LGE-CITY OF RADCLIFF</t>
  </si>
  <si>
    <t>LGE-CITY OF SHEPHERDSVILLE</t>
  </si>
  <si>
    <t>LGE-CITY OF SHIVELY</t>
  </si>
  <si>
    <t>LGE-CITY OF SIMPSONVILLE</t>
  </si>
  <si>
    <t>LGE-CITY OF SMITHFIELD</t>
  </si>
  <si>
    <t>LGE-CITY OF ST MATTHEWS</t>
  </si>
  <si>
    <t>LGE-CITY OF ST REGIS PARK</t>
  </si>
  <si>
    <t>LGE-CITY OF VINE GROVE</t>
  </si>
  <si>
    <t>LGE-CITY OF WATTERSON PARK</t>
  </si>
  <si>
    <t>LGE-CITY OF WEST POINT</t>
  </si>
  <si>
    <t>LGE-CITY OF WINDY HILLS</t>
  </si>
  <si>
    <t>LGE-MERCER COUNTY SHERIFF</t>
  </si>
  <si>
    <t>LGE-SHERIFF OF BARREN COUNTY</t>
  </si>
  <si>
    <t>LGE-SHERIFF OF BELL COUNTY</t>
  </si>
  <si>
    <t>LGE-SHERIFF OF BULLITT COUNTY</t>
  </si>
  <si>
    <t>LGE-SHERIFF OF GREEN COUNTY</t>
  </si>
  <si>
    <t>LGE-SHERIFF OF HARDIN COUNTY</t>
  </si>
  <si>
    <t>LGE-SHERIFF OF HART COUNTY</t>
  </si>
  <si>
    <t>LGE-SHERIFF OF HENRY COUNTY</t>
  </si>
  <si>
    <t>LGE-SHERIFF OF HOPKINS COUNTY</t>
  </si>
  <si>
    <t>LGE-SHERIFF OF JEFFERSON COUNTY</t>
  </si>
  <si>
    <t>LGE-SHERIFF OF LARUE COUNTY</t>
  </si>
  <si>
    <t>LGE-SHERIFF OF MARION COUNTY</t>
  </si>
  <si>
    <t>LGE-SHERIFF OF MCCRACKEN COUNTY</t>
  </si>
  <si>
    <t>LGE-SHERIFF OF MEADE COUNTY</t>
  </si>
  <si>
    <t>LGE-SHERIFF OF METCALFE COUNTY</t>
  </si>
  <si>
    <t>LGE-SHERIFF OF MUHLENBERG COUNTY</t>
  </si>
  <si>
    <t>LGE-SHERIFF OF NELSON COUNTY</t>
  </si>
  <si>
    <t>LGE-SHERIFF OF OLDHAM COUNTY</t>
  </si>
  <si>
    <t>LGE-SHERIFF OF SHELBY COUNTY</t>
  </si>
  <si>
    <t>LGE-SHERIFF OF SPENCER COUNTY</t>
  </si>
  <si>
    <t>LGE-SHERIFF OF TRIMBLE COUNTY</t>
  </si>
  <si>
    <t>LGE-SHERIFF OF WASHINGTON COUNTY</t>
  </si>
  <si>
    <t>LGE-TAX COLLECTOR LEBANON JUNCTION</t>
  </si>
  <si>
    <t>Sheriff of Muhlenberg County - LGE</t>
  </si>
  <si>
    <t>TREASURER OF CLARK COUNTY</t>
  </si>
  <si>
    <t>TREASURER OF FLOYD COUNTY</t>
  </si>
  <si>
    <t>TREASURER OF HARRISON COUNTY</t>
  </si>
  <si>
    <t>JEFFERSON COUNTY CLERK</t>
  </si>
  <si>
    <t>12/31/2017</t>
  </si>
  <si>
    <t>12/31/2016</t>
  </si>
  <si>
    <t>12/31/2015</t>
  </si>
  <si>
    <t>12/31/2014</t>
  </si>
  <si>
    <t>Clearing Date</t>
  </si>
  <si>
    <t xml:space="preserve">Notes:  Sample size of 87 payments based on 95% confidence level, 5% confidence interval, and 112 payments in population.  Selected the highest 52 payment </t>
  </si>
  <si>
    <t>amounts and determined the number of payments by payee for random sampling based on the % of total payments times 35 (population for random sample).</t>
  </si>
  <si>
    <t>Castleton</t>
  </si>
  <si>
    <t>0817-769334-297471</t>
  </si>
  <si>
    <t>201701-0039i</t>
  </si>
  <si>
    <t>LGE-00111A</t>
  </si>
  <si>
    <t>LGE-00119A</t>
  </si>
  <si>
    <t>356-122016</t>
  </si>
  <si>
    <t>2624831-2</t>
  </si>
  <si>
    <t>2645010-3</t>
  </si>
  <si>
    <t>3025117-11</t>
  </si>
  <si>
    <t>c1701S0092</t>
  </si>
  <si>
    <t>201612-0533</t>
  </si>
  <si>
    <t>S1683352</t>
  </si>
  <si>
    <t>Notes:  Sample size of 136 gas and transportation payments based on 95% confidence level, 5% confidence interval, and 210 LG&amp;E gas payments in population.  Selected the highest</t>
  </si>
  <si>
    <t>82 gas and transportation amounts and determined the number of payments by vendor for random sampling based on the % of total gas payments times 54 (population for random sample).</t>
  </si>
  <si>
    <t>Cash Working Capital - Miscellaneous Taxes</t>
  </si>
  <si>
    <t>Total Miscellaneous Tax Lead</t>
  </si>
  <si>
    <t>GAS</t>
  </si>
  <si>
    <t>OIL</t>
  </si>
  <si>
    <t>OTHER NON-FUEL</t>
  </si>
  <si>
    <t>ENERGY</t>
  </si>
  <si>
    <t>DEMAND</t>
  </si>
  <si>
    <t>TIA PAPER CHECKS WRITTEN (additional lead time due to clearing of checks) - Sample of 47 (see note below)</t>
  </si>
  <si>
    <t>PAPER CHECKS WRITTEN (additional lead time due to clearing of checks)</t>
  </si>
  <si>
    <t>VEHICLE TAX: HEAVY VEHICLE USE</t>
  </si>
  <si>
    <t>VEHICLE TAX: EXCISE TAX ON COMPRESSED NATURAL GAS</t>
  </si>
  <si>
    <t>VEHICLE TAX: IFTA/WEIGHT DISTANCE</t>
  </si>
  <si>
    <t>OCCUPATIONAL LICENSE TAX</t>
  </si>
  <si>
    <t>01/30/2017</t>
  </si>
  <si>
    <t>02/09/2017</t>
  </si>
  <si>
    <t>02/06/2017</t>
  </si>
  <si>
    <t>05/04/2017</t>
  </si>
  <si>
    <t>05/16/2017</t>
  </si>
  <si>
    <t>08/18/2017</t>
  </si>
  <si>
    <t>08/03/2017</t>
  </si>
  <si>
    <t>11/10/2017</t>
  </si>
  <si>
    <t xml:space="preserve">Notes:  Since the vehicle related tax payments are only made quarterly, all payments were included in our analysis.  LG&amp;E's occupational license tax payments </t>
  </si>
  <si>
    <t xml:space="preserve">are also made quarterly to 22 different localities (total of 88 payments for 2017).  Sample size of 72 payments based on 95% confidence level, 5% confidence </t>
  </si>
  <si>
    <t xml:space="preserve">interval, and 88 payments in population.  Selected the highest 44 payment amounts and determined the number of payments by locality for random sampling </t>
  </si>
  <si>
    <t>based on the % of total payments times 28 (population for random sample).</t>
  </si>
  <si>
    <t>CITY OF BARDSTOWN KY</t>
  </si>
  <si>
    <t>CITY OF ELIZABETHTOWN</t>
  </si>
  <si>
    <t>CITY OF EMINENCE</t>
  </si>
  <si>
    <t>CITY OF HILLVIEW</t>
  </si>
  <si>
    <t>CITY OF JEFFERSONTOWN</t>
  </si>
  <si>
    <t>CITY OF LAGRANGE</t>
  </si>
  <si>
    <t>CITY OF LEBANON JUNCTION</t>
  </si>
  <si>
    <t>CITY OF MT WASHINGTON</t>
  </si>
  <si>
    <t>CITY OF MULDRAUGH</t>
  </si>
  <si>
    <t>CITY OF PIONEER VILLAGE</t>
  </si>
  <si>
    <t>CITY OF RADCLIFF</t>
  </si>
  <si>
    <t>CITY OF SHEPHERDSVILLE</t>
  </si>
  <si>
    <t>CITY OF SHIVELY</t>
  </si>
  <si>
    <t>CITY OF SIMPSONVILLE</t>
  </si>
  <si>
    <t>CITY OF ST MATTHEWS</t>
  </si>
  <si>
    <t>CITY OF TAYLORSVILLE</t>
  </si>
  <si>
    <t>CITY OF VINE GROVE</t>
  </si>
  <si>
    <t>CITY OF WEST BUECHEL</t>
  </si>
  <si>
    <t>CITY OF WEST POINT</t>
  </si>
  <si>
    <t>NELSON CO OCCUPATIONAL LICENSE</t>
  </si>
  <si>
    <t>SHELBY COUNTY</t>
  </si>
  <si>
    <t>SPENCER COUNTY CLERK</t>
  </si>
  <si>
    <t>(4)=(2+3)</t>
  </si>
  <si>
    <t>Electric</t>
  </si>
  <si>
    <t>Gas</t>
  </si>
  <si>
    <t xml:space="preserve">Note: The above data includes all 142 A/R accounts except 142002 and 142012.  142002 was excluded </t>
  </si>
  <si>
    <t xml:space="preserve">because the customer accounts related to unposted cash are not known; therefore, we cannot identify </t>
  </si>
  <si>
    <t xml:space="preserve">whether it's an electric and gas, electric only, or gas only customer.  142012 was excluded because it is </t>
  </si>
  <si>
    <t xml:space="preserve">used for pass-throughs of beyond the meter billings and miscellaneous charges that impact capital </t>
  </si>
  <si>
    <t>accounts only.</t>
  </si>
  <si>
    <t>United States Treasury</t>
  </si>
  <si>
    <t>Kentucky State Treasurer</t>
  </si>
  <si>
    <t>(4)=(3-2)/2</t>
  </si>
  <si>
    <t>(7)=(4+6)</t>
  </si>
  <si>
    <t>and there were no more company vehicles using CNG.  The Q3 2017 return was filed early, along with the payment for tax due.</t>
  </si>
  <si>
    <r>
      <t xml:space="preserve">(a) </t>
    </r>
    <r>
      <rPr>
        <sz val="12"/>
        <rFont val="Arial"/>
        <family val="2"/>
      </rPr>
      <t>The excise tax on Compressed Natural Gas (CNG) of $82 for Q3 2017 was the final return for the CNG tax since the CNG station at Magnolia closed in August,</t>
    </r>
  </si>
  <si>
    <r>
      <t xml:space="preserve">(b) </t>
    </r>
    <r>
      <rPr>
        <sz val="12"/>
        <rFont val="Arial"/>
        <family val="2"/>
      </rPr>
      <t>Check was written 01/19/2017 but did not clear until 04/26/2017.</t>
    </r>
  </si>
  <si>
    <t>FREIGHT - OTHER</t>
  </si>
  <si>
    <t>MEALS - FULLY DEDUCTIBLE</t>
  </si>
  <si>
    <t>O/S - MATERIAL &amp; EQUIPMENT (INSTALLED)</t>
  </si>
  <si>
    <t>O/S - OTHER-LABOR-3RD PARTY</t>
  </si>
  <si>
    <t>O/S SUPPLEMENTAL CONTRACTOR</t>
  </si>
  <si>
    <t>MEALS /ENTER- PARTIALLY DEDUCTIBLE</t>
  </si>
  <si>
    <t>PM - OFFICE SUPPLIES/EQUIPMENT/FURNITURE</t>
  </si>
  <si>
    <t>NORMANDY MACHINE COMPANY INC</t>
  </si>
  <si>
    <t>US BANK NATIONAL ASSOCIATION ND</t>
  </si>
  <si>
    <t>BROWNSTOWN ELECTRIC SUPPLY CO INC</t>
  </si>
  <si>
    <t>Rose, Robert E</t>
  </si>
  <si>
    <t>PIKE ELECTRIC LLC</t>
  </si>
  <si>
    <t>TOWNSEND TREE SERVICE COMPANY INC</t>
  </si>
  <si>
    <t>FISHEL CO</t>
  </si>
  <si>
    <t>WILLIAM E GROVES CONSTRUCTION INC</t>
  </si>
  <si>
    <t>DAVIS H ELLIOT COMPANY INC</t>
  </si>
  <si>
    <t>UNITED ELECTRIC CO INC</t>
  </si>
  <si>
    <t>WRIGHT TREE SERVICE INC</t>
  </si>
  <si>
    <t>NELSON TREE SERVICE INC</t>
  </si>
  <si>
    <t>FLAGPROS LLC</t>
  </si>
  <si>
    <t>OPS PLUS INC</t>
  </si>
  <si>
    <t>UC SYNERGETIC LLC</t>
  </si>
  <si>
    <t>JUST ENGINEERING AND INSPECTION SVCS</t>
  </si>
  <si>
    <t>CE POWER ENGINEERED SERVICES LLC</t>
  </si>
  <si>
    <t xml:space="preserve">Notes:  Sample size of 70 payments based on 95% confidence level, 5% confidence interval, and 85 LG&amp;E payments in population.  Selected the highest 42 payment </t>
  </si>
  <si>
    <t>amounts and determined the number of payments by expenditure type for random sampling based on the % of total payments times 28 (population for random sample).</t>
  </si>
  <si>
    <t xml:space="preserve">Notes:  Sample size of 381 payments based on 95% confidence level, 5% confidence interval, and 40,330 LG&amp;E payments in population.  Selected the highest 228 payment </t>
  </si>
  <si>
    <t>amounts and determined the number of payments by expenditure type for random sampling based on the % of total payments times 153 (population for random sample).</t>
  </si>
  <si>
    <t>CELLULAR/PAGING SERVICES</t>
  </si>
  <si>
    <t>CORPORATE DEFAULT</t>
  </si>
  <si>
    <t>CUSTOMER INCENTIVE PROGRAMS</t>
  </si>
  <si>
    <t>EDUCATION &amp; TRAINING - COURSE FEES</t>
  </si>
  <si>
    <t>ENGINEERING SERVICES</t>
  </si>
  <si>
    <t>FEES, PERMITS &amp; LICENSES</t>
  </si>
  <si>
    <t>MERCURY MITIGATION</t>
  </si>
  <si>
    <t>MILEAGE REIMBURSEMENT</t>
  </si>
  <si>
    <t>MISCELLANEOUS</t>
  </si>
  <si>
    <t>O/S - PHYSICAL AND MEDICAL EXAMS</t>
  </si>
  <si>
    <t>PM - CHEMICALS</t>
  </si>
  <si>
    <t>PM - COMPUTER HARDWARE PURCHASES</t>
  </si>
  <si>
    <t>PM - DIESEL (USED IN EQUIP)</t>
  </si>
  <si>
    <t>PM - LIQUID HYDROGEN / GASES</t>
  </si>
  <si>
    <t>PM - PROTECTIVE CLOTHING</t>
  </si>
  <si>
    <t>PURCHASED MATERIAL - GENERATION - LGE</t>
  </si>
  <si>
    <t>PURCHASED MATERIAL - TRANS. AND DISTRIB - LGE</t>
  </si>
  <si>
    <t>RENTAL OTHER (NON-LEASE)</t>
  </si>
  <si>
    <t>RIGHTS OF WAY</t>
  </si>
  <si>
    <t>TRAVEL</t>
  </si>
  <si>
    <t>UTILITIES</t>
  </si>
  <si>
    <t>AT&amp;T MOBILITY</t>
  </si>
  <si>
    <t>STUART STEEL PROTECTION CORP</t>
  </si>
  <si>
    <t>ALSTOM POWER INC</t>
  </si>
  <si>
    <t>CLYDE BERGEMANN POWER GROUP AMERICAS INC</t>
  </si>
  <si>
    <t>INDIANA GRATINGS INC</t>
  </si>
  <si>
    <t>SCREENING SYSTEMS INTERNATIONAL INC</t>
  </si>
  <si>
    <t>ROTATING EQUIPMENT REPAIR INC</t>
  </si>
  <si>
    <t>MOTION INDUSTRIES INC</t>
  </si>
  <si>
    <t>FERGUSON ENTERPRISES INC</t>
  </si>
  <si>
    <t>CONSOLIDATED ELECTRICAL DISTRIBUTORS INC</t>
  </si>
  <si>
    <t>MAGOTTEAUX INC</t>
  </si>
  <si>
    <t>METSO MINERALS INDUSTRIES INC</t>
  </si>
  <si>
    <t>SAS GLOBAL CORP</t>
  </si>
  <si>
    <t>THE BABCOCK AND WILCOX COMPANY</t>
  </si>
  <si>
    <t>FISCHER PROCESS INDUSTRIES</t>
  </si>
  <si>
    <t>NEWARK CORPORATION</t>
  </si>
  <si>
    <t>CARDINAL TOOL SUPPLY INC</t>
  </si>
  <si>
    <t>TOOLE AND ROSE SUPPLY</t>
  </si>
  <si>
    <t>ATLAS MANUFACTURING COMPANY INC</t>
  </si>
  <si>
    <t>INDUSTRIAL CONTROLS DISTRIBUTORS LLC</t>
  </si>
  <si>
    <t>FEDERAL ENERGY REGULATORY COMM</t>
  </si>
  <si>
    <t>ONE TIME VENDOR</t>
  </si>
  <si>
    <t>Wood, Gabriel R</t>
  </si>
  <si>
    <t>NITEC LLC</t>
  </si>
  <si>
    <t>LOUISVILLE METRO AIR POLLUTION</t>
  </si>
  <si>
    <t>HACH COMPANY</t>
  </si>
  <si>
    <t>RPS COMPOSITES OHIO INC</t>
  </si>
  <si>
    <t>SCEPTRE MECHANICAL INC</t>
  </si>
  <si>
    <t>PUMPMEISTERS INC</t>
  </si>
  <si>
    <t>SICK INC</t>
  </si>
  <si>
    <t>Edelen, Olivia</t>
  </si>
  <si>
    <t>Limberg, Brian</t>
  </si>
  <si>
    <t>NALCO COMPANY</t>
  </si>
  <si>
    <t>Litton, Terry Allen</t>
  </si>
  <si>
    <t>Benge, Eric C</t>
  </si>
  <si>
    <t>Simmons, Damien</t>
  </si>
  <si>
    <t>STRATEGIC COMMUNICATIONS LLC</t>
  </si>
  <si>
    <t>INTEGRATED GLOBAL SERVICES INC</t>
  </si>
  <si>
    <t>PETROCHEM INSULATION INC</t>
  </si>
  <si>
    <t>CTI INDUSTRIES</t>
  </si>
  <si>
    <t>WHITEHEAD CONSTRUCTION INC</t>
  </si>
  <si>
    <t>MEINERS MEDICAL FIRE AND SAFETY</t>
  </si>
  <si>
    <t>PIC GROUP INC</t>
  </si>
  <si>
    <t>CHARAH LLC</t>
  </si>
  <si>
    <t>ATLAS MACHINE AND SUPPLY INC</t>
  </si>
  <si>
    <t>PEAK INDUSTRIAL COATINGS AND LININGS INC</t>
  </si>
  <si>
    <t>KLEIN BROS SAFE AND LOCK</t>
  </si>
  <si>
    <t>DONALDSON COMPANY INC</t>
  </si>
  <si>
    <t>MPW INDUSTRIAL SERVICES INC</t>
  </si>
  <si>
    <t>THOMPSON INDUSTRIAL SERVICES LLC</t>
  </si>
  <si>
    <t>ELSTER AMERICAN METER</t>
  </si>
  <si>
    <t>ROSEN USA</t>
  </si>
  <si>
    <t>QUEST INTEGRITY USA LLC</t>
  </si>
  <si>
    <t>APPLUS RTD USA INC</t>
  </si>
  <si>
    <t>INCORP INDUSTRIES LLC</t>
  </si>
  <si>
    <t>STRUCTURAL INTEGRITY ASSOC INC</t>
  </si>
  <si>
    <t>TJ H2B ANALYTICAL SERVICES USA LLC</t>
  </si>
  <si>
    <t>S D MYERS INC</t>
  </si>
  <si>
    <t>PRECISION SERVICES INC</t>
  </si>
  <si>
    <t>READY ELECTRIC CO INC</t>
  </si>
  <si>
    <t>CONTROL COMPONENTS INC</t>
  </si>
  <si>
    <t>EMERSON PROCESS MGT PWR AND WTR SOLUTIONS INC</t>
  </si>
  <si>
    <t>TEAM INDUSTRIAL SERVICES INC</t>
  </si>
  <si>
    <t>MARINE SOLUTIONS INC</t>
  </si>
  <si>
    <t>POWER PLANT SERVICES INC</t>
  </si>
  <si>
    <t>UNITED DYNAMICS ADVANCED</t>
  </si>
  <si>
    <t>PROFESSIONAL POWER GROUP INC</t>
  </si>
  <si>
    <t>TITAN CONTRACTING AND LEASING CO INC</t>
  </si>
  <si>
    <t>TEI CONSTRUCTION SERVICES INC</t>
  </si>
  <si>
    <t>A AND D CONSTRUCTORS LLC</t>
  </si>
  <si>
    <t>KOSMOS CEMENT COMPANY</t>
  </si>
  <si>
    <t>GE INTERNATIONAL INC</t>
  </si>
  <si>
    <t>RYAN FIREPROTECTION INC</t>
  </si>
  <si>
    <t>RANGER STEEL INC</t>
  </si>
  <si>
    <t>AMTECK LLC</t>
  </si>
  <si>
    <t>GLOBAL GEAR AND MACHINE CO INC</t>
  </si>
  <si>
    <t>COMPUTERIZED WASTE SYSTEMS</t>
  </si>
  <si>
    <t>SIEMENS ENERGY INC</t>
  </si>
  <si>
    <t>ACTION PEST CONTROL</t>
  </si>
  <si>
    <t>THE ATLANTIC GROUP INC</t>
  </si>
  <si>
    <t>RIVERSIDE GROUP LLC</t>
  </si>
  <si>
    <t>MIDWEST SWITCHGEAR SERVICES LLC</t>
  </si>
  <si>
    <t>TESTEX INC</t>
  </si>
  <si>
    <t>T AND W VALVE AND MACHINE CO INC</t>
  </si>
  <si>
    <t>BRANHAM CORP</t>
  </si>
  <si>
    <t>KDR SERVICES INC</t>
  </si>
  <si>
    <t>MOHLER TECHNOLOGY INC</t>
  </si>
  <si>
    <t>CONSOLIDATED METAL SERVICES INC</t>
  </si>
  <si>
    <t>MAXIM CRANE WORKS</t>
  </si>
  <si>
    <t>C AND B MARINE TRIMBLE CO LLC</t>
  </si>
  <si>
    <t>EXAMINETICS INC</t>
  </si>
  <si>
    <t>STOLL CONSTRUCTION AND PAVING CO INC</t>
  </si>
  <si>
    <t>MILLER PIPELINE CORP</t>
  </si>
  <si>
    <t>TDW SERVICES INC</t>
  </si>
  <si>
    <t>OLAMETER CORPORATION</t>
  </si>
  <si>
    <t>TRU CHECK INC</t>
  </si>
  <si>
    <t>USIC LOCATING SERVICES LLC</t>
  </si>
  <si>
    <t>SUL4R PLUS LLC</t>
  </si>
  <si>
    <t>FACILITIES PERFORMANCE GROUP LLC</t>
  </si>
  <si>
    <t>MELVIN AND SONS BUSHHOGGING</t>
  </si>
  <si>
    <t>UNIVAR USA INC</t>
  </si>
  <si>
    <t>PCM SALES INC</t>
  </si>
  <si>
    <t>ALBERT OIL CO INC</t>
  </si>
  <si>
    <t>CORNERSTONE CONTROLS INC</t>
  </si>
  <si>
    <t>PLASTIFAB INC</t>
  </si>
  <si>
    <t>AMERICAN METAL SUPPLY CO KY</t>
  </si>
  <si>
    <t>MEYER MATERIAL HANDLING PRODUCTS</t>
  </si>
  <si>
    <t>ENGINEERED EQUIPMENT VALVES AND CONTROLS INC</t>
  </si>
  <si>
    <t>RPM AND ASSOCIATES INC</t>
  </si>
  <si>
    <t>COASTAL CHEMICAL CO LLC</t>
  </si>
  <si>
    <t>AIR TECHNOLOGIES</t>
  </si>
  <si>
    <t>OMEGA RAIL MANAGEMENT INC</t>
  </si>
  <si>
    <t>WENGERD, DANIEL AND DOROTHY</t>
  </si>
  <si>
    <t>DONNIE L AND JANUS FANCHER</t>
  </si>
  <si>
    <t>OFFICE OF NATURAL RESOURCES REVENUE</t>
  </si>
  <si>
    <t>Harper, William K</t>
  </si>
  <si>
    <t>Buckner, Michael A</t>
  </si>
  <si>
    <t>LOUISVILLE WATER CO</t>
  </si>
  <si>
    <t>PM - OTHER</t>
  </si>
  <si>
    <t>PM - SAFETY SUPPLIES</t>
  </si>
  <si>
    <t>PM - SMALL TOOLS</t>
  </si>
  <si>
    <t>PM - SPARE PARTS</t>
  </si>
  <si>
    <t>PM - VENDOR DIRECT SHIP</t>
  </si>
  <si>
    <t>FERC account 447.3</t>
  </si>
  <si>
    <t>FERC account 442/481.2</t>
  </si>
  <si>
    <t>FERC account 442/481.1</t>
  </si>
  <si>
    <t>FERC account 440/480.1</t>
  </si>
  <si>
    <t>FERC account 445/482.1</t>
  </si>
  <si>
    <t>FERC account 447 excluding 447.3/483</t>
  </si>
  <si>
    <t>FERC account 450/487</t>
  </si>
  <si>
    <t>FERC account 451/488</t>
  </si>
  <si>
    <t>Residential</t>
  </si>
  <si>
    <t>Commercial</t>
  </si>
  <si>
    <t>Industrial</t>
  </si>
  <si>
    <t>Street Light</t>
  </si>
  <si>
    <t>Public Authority</t>
  </si>
  <si>
    <t>Gas Transportation</t>
  </si>
  <si>
    <t>FERC account 489/484</t>
  </si>
  <si>
    <t>FERC account 454/493</t>
  </si>
  <si>
    <t>FERC account 456/495</t>
  </si>
  <si>
    <t>Other Miscellaneous</t>
  </si>
  <si>
    <t>Misc Service</t>
  </si>
  <si>
    <t>Off-System</t>
  </si>
  <si>
    <t>Wholesale</t>
  </si>
  <si>
    <t>Total Tariff Revenues</t>
  </si>
  <si>
    <t>Total Additional Revenues</t>
  </si>
  <si>
    <t>Total Revenues</t>
  </si>
  <si>
    <t>EKPC</t>
  </si>
  <si>
    <t>KMPA</t>
  </si>
  <si>
    <t>OMU</t>
  </si>
  <si>
    <t>OVEC</t>
  </si>
  <si>
    <t>PJM</t>
  </si>
  <si>
    <t>Start of</t>
  </si>
  <si>
    <t>Pass-Through Items:</t>
  </si>
  <si>
    <t>Sales Tax</t>
  </si>
  <si>
    <t>Franchise Fees</t>
  </si>
  <si>
    <t>Total Pass-Through Items</t>
  </si>
  <si>
    <t>Average Daily Revenues &amp; Pass-Through Items ((Line 17 + Line 22) ÷ 365 days)</t>
  </si>
  <si>
    <t>Collection Lag Days (Line 24 ÷ Line 23)</t>
  </si>
  <si>
    <t>Cash Working Capital - Franchise Fees</t>
  </si>
  <si>
    <t>Payee</t>
  </si>
  <si>
    <t>CITY OF HODGENVILLE</t>
  </si>
  <si>
    <t>01/31/2017</t>
  </si>
  <si>
    <t>02/01/2017</t>
  </si>
  <si>
    <t>05/01/2017</t>
  </si>
  <si>
    <t>08/01/2017</t>
  </si>
  <si>
    <t>10/31/2017</t>
  </si>
  <si>
    <t>CITY OF PLEASUREVILLE</t>
  </si>
  <si>
    <t>Total Franchise Fees Lead</t>
  </si>
  <si>
    <t>7/31/2017</t>
  </si>
  <si>
    <t>4/30/2017</t>
  </si>
  <si>
    <t>11/01/2016</t>
  </si>
  <si>
    <t>08/01/2016</t>
  </si>
  <si>
    <t xml:space="preserve">Notes:  Since there is a small number of payments (16 total for 2017) and only one payment was to be excluded from our sample for analysis based on a 95% confidence </t>
  </si>
  <si>
    <t xml:space="preserve">level and a 5% confidence interval, all 16 payments were included in our analysis.  Franchise fees are pass-through liabilities that the company collects and remits, and </t>
  </si>
  <si>
    <t>therefore, they do not impact the company's income statement.</t>
  </si>
  <si>
    <r>
      <t xml:space="preserve">(c) </t>
    </r>
    <r>
      <rPr>
        <sz val="12"/>
        <rFont val="Arial"/>
        <family val="2"/>
      </rPr>
      <t xml:space="preserve">Vehicle tax returns are filed throughout the year for newly acquired vehicles and typically include partial payments for the assessment period ending June 30th </t>
    </r>
  </si>
  <si>
    <t>of the following year.  An annual return is also filed every august with an assessment date ending June 30th of the following year.</t>
  </si>
  <si>
    <t>Federal and State</t>
  </si>
  <si>
    <t>Total Federal and State Income Tax Lead Days</t>
  </si>
  <si>
    <t>Customer Utility Tax</t>
  </si>
  <si>
    <t>State &amp; Local Consumption Tax</t>
  </si>
  <si>
    <t>Purchased Gas</t>
  </si>
  <si>
    <t>Average Purchased Power Expense Lead - Demand</t>
  </si>
  <si>
    <t>Note:  1,500+ line items shown above due to most of the payments comprising multiple transactions (i.e., flow dates).</t>
  </si>
  <si>
    <t>ENERGY (CONTINUED)</t>
  </si>
  <si>
    <t xml:space="preserve">Notes:  Sample size of 78 payments based on 95% confidence level, 5% confidence interval, and 98 KU payments in population.  Selected the highest 60 payment </t>
  </si>
  <si>
    <t>amounts and determined the number of payments by counterparty for random sampling based on the % of total payments times 18 (population for random sample).</t>
  </si>
  <si>
    <t>ARVOS LJUNGSTROM LLC</t>
  </si>
  <si>
    <t>MEADE EQUIPMENT LLC</t>
  </si>
  <si>
    <t>ASPLUNDH TREE EXPERT LLC</t>
  </si>
  <si>
    <t>FIELD MAINTENANCE SERVICES LLC</t>
  </si>
  <si>
    <t>MECHANICAL DYNAMICS AND ANALYSIS LLC</t>
  </si>
  <si>
    <t>Average Billing Lag for CCS Electric Revenues</t>
  </si>
  <si>
    <t>Average Billing Lag for CCS Gas Revenues</t>
  </si>
  <si>
    <t>Date to the Invoice Date; the difference between these dates is the Billing Lag for CCS revenues</t>
  </si>
  <si>
    <t>Cash Working Capital - Transportation Purchases (for Fuel and Other Commodities for Electric Generation)</t>
  </si>
  <si>
    <t>Cash Working Capital - Commodity Purchases (for Electric Generation)</t>
  </si>
  <si>
    <t>Cash Working Capital - Fuel &amp; Non-Fuel Commodities Expense Summary</t>
  </si>
  <si>
    <t>2017 Total Expense</t>
  </si>
  <si>
    <t>2017 Expense Charged from Affiliate Utility</t>
  </si>
  <si>
    <t>2017 Expense Charged Directly</t>
  </si>
  <si>
    <t>Multiplied by: Affiliate Utility Lead Days</t>
  </si>
  <si>
    <t>Weighted Dollar Lead Days Subtotal</t>
  </si>
  <si>
    <t>Multiplied by: Direct Utility Lead Days</t>
  </si>
  <si>
    <t>Weighted Dollar Lead Days Total</t>
  </si>
  <si>
    <t>Divided by: 2017 Expense</t>
  </si>
  <si>
    <t>Weighted Lead Days</t>
  </si>
  <si>
    <t>Note:  The amounts above represent the general ledger account balances for the following:</t>
  </si>
  <si>
    <t>Coal - 501001, 501004, 501005, 501006, and 501007</t>
  </si>
  <si>
    <t>Gas - 547030 and 547056</t>
  </si>
  <si>
    <t>Oil - 501020, 501022, and 547040</t>
  </si>
  <si>
    <t>Other Non-Fuel - 502006, 506104, 506111, 506112, and 506151</t>
  </si>
  <si>
    <t xml:space="preserve">Note:  The above expense data is used to weight the lead days calculated for each companies' fuel </t>
  </si>
  <si>
    <t xml:space="preserve">and non-fuel commodity purchases since the purchases follow the company who carries the inventory </t>
  </si>
  <si>
    <t xml:space="preserve">(i.e., they are not split based on unit ownership or burn since that data is not known at the time of the </t>
  </si>
  <si>
    <t>purchase).</t>
  </si>
  <si>
    <t>Cash Working Capital - Fuel &amp; Non-Fuel Commodities Purchases Summary</t>
  </si>
  <si>
    <t>Rent from Gas Property</t>
  </si>
  <si>
    <t>(7) = zero or (6-5)/2</t>
  </si>
  <si>
    <t>(9)=(8-5) or (8-6)</t>
  </si>
  <si>
    <t>Note:  Since there were only four paper checks issued in 2017, but they were issued to four</t>
  </si>
  <si>
    <t>different employees, all four checks were included in our analysis.</t>
  </si>
  <si>
    <t>Louisville Gas and Electric Company</t>
  </si>
  <si>
    <t xml:space="preserve">Payment to OFFICE OF NATURAL RESOURCES REVENUE for $108,406 covered 4 year period, which distorted normal operating results; thus, this payment was excluded </t>
  </si>
  <si>
    <t>from our analysis.</t>
  </si>
  <si>
    <t>KPSC Assessment</t>
  </si>
  <si>
    <t>Amortization of Regulatory Assets</t>
  </si>
  <si>
    <t>Amortization of Regulatory Liabilities</t>
  </si>
  <si>
    <t>Sales Taxes</t>
  </si>
  <si>
    <t>School Taxes</t>
  </si>
  <si>
    <t>Cash Working Capital - School Tax</t>
  </si>
  <si>
    <t>Total School Tax Lead</t>
  </si>
  <si>
    <t>Notes:  Since school tax is remitted via recurring monthly payments to the state, all payments are included in our analysis.  School tax is a pass-through</t>
  </si>
  <si>
    <t>School Tax</t>
  </si>
  <si>
    <t>tax that LG&amp;E collects from customers and remits to the state, which then remits payments to the localities; therefore, it does not impact LG&amp;E's income statement.</t>
  </si>
  <si>
    <t>No-Notice Storage Injections and Withdrawals</t>
  </si>
  <si>
    <t>n/a</t>
  </si>
  <si>
    <t>Total 2018 Activity (Credits to Liability) =</t>
  </si>
  <si>
    <t>2020 Kentucky Rate Case</t>
  </si>
  <si>
    <t>2018-00295</t>
  </si>
  <si>
    <t>Total 2019 Activity (Credits to Liability) =</t>
  </si>
  <si>
    <t xml:space="preserve">Source: 2019 revenue period CCS BW 4023 and 4022C reports for all LG&amp;E customers that compares the Actual Meter Read </t>
  </si>
  <si>
    <t>Source: 2019 Operating Revenue Summaries</t>
  </si>
  <si>
    <t>2020-00350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</si>
</sst>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_(* #,##0_);_(* \(#,##0\);_(* &quot;-&quot;??_);_(@_)"/>
    <numFmt numFmtId="166" formatCode="[$-409]mmmm\-yy;@"/>
    <numFmt numFmtId="167" formatCode="#,##0.0_);\(#,##0.0\)"/>
    <numFmt numFmtId="168" formatCode="mm/dd/yy;@"/>
    <numFmt numFmtId="169" formatCode="_(&quot;$&quot;* #,##0_);_(&quot;$&quot;* \(#,##0\);_(&quot;$&quot;* &quot;-&quot;??_);_(@_)"/>
    <numFmt numFmtId="170" formatCode="mm/dd/yy"/>
    <numFmt numFmtId="171" formatCode="0.0%"/>
    <numFmt numFmtId="172" formatCode="m/d/yy;@"/>
    <numFmt numFmtId="173" formatCode="dd\-mmm\-yy_)"/>
    <numFmt numFmtId="174" formatCode="m/d/yyyy;@"/>
    <numFmt numFmtId="175" formatCode="_(* #,##0.0_);_(* \(#,##0.0\);&quot;&quot;;_(@_)"/>
    <numFmt numFmtId="176" formatCode="#,##0.0000_);[Red]\(#,##0.0000\);&quot;&quot;"/>
    <numFmt numFmtId="177" formatCode="_(&quot;$&quot;* #,##0.00_);[Red]_(&quot;$&quot;* \(#,##0.00\);&quot;&quot;"/>
    <numFmt numFmtId="178" formatCode="#,##0.0"/>
    <numFmt numFmtId="179" formatCode="_(* #,##0_);[Red]_(* \(#,##0\);&quot;&quot;"/>
    <numFmt numFmtId="180" formatCode="0.00_)"/>
    <numFmt numFmtId="181" formatCode="[Blue]#,##0,_);[Red]\(#,##0,\)"/>
    <numFmt numFmtId="182" formatCode="###,000"/>
    <numFmt numFmtId="183" formatCode="General;;"/>
    <numFmt numFmtId="184" formatCode="@*."/>
    <numFmt numFmtId="185" formatCode="mm/d/yyyy;@"/>
    <numFmt numFmtId="186" formatCode="mm/dd/yyyy;@"/>
    <numFmt numFmtId="187" formatCode="mm/dd/yyyy"/>
    <numFmt numFmtId="188" formatCode="mmmm\ yyyy"/>
    <numFmt numFmtId="189" formatCode="yyyy"/>
  </numFmts>
  <fonts count="108">
    <font>
      <sz val="12"/>
      <color theme="1"/>
      <name val="Arial"/>
      <family val="2"/>
    </font>
    <font>
      <sz val="11"/>
      <color theme="1"/>
      <name val="Calibri"/>
      <family val="2"/>
      <scheme val="minor"/>
    </font>
    <font>
      <sz val="11"/>
      <color theme="1"/>
      <name val="Calibri"/>
      <family val="2"/>
      <scheme val="minor"/>
    </font>
    <font>
      <sz val="12"/>
      <color theme="1"/>
      <name val="Arial"/>
      <family val="2"/>
    </font>
    <font>
      <b/>
      <sz val="12"/>
      <color theme="1"/>
      <name val="Arial"/>
      <family val="2"/>
    </font>
    <font>
      <sz val="10"/>
      <name val="Arial"/>
      <family val="2"/>
    </font>
    <font>
      <sz val="10"/>
      <color theme="1"/>
      <name val="Arial"/>
      <family val="2"/>
    </font>
    <font>
      <sz val="12"/>
      <name val="Helv"/>
    </font>
    <font>
      <sz val="12"/>
      <name val="Arial"/>
      <family val="2"/>
    </font>
    <font>
      <b/>
      <sz val="10"/>
      <name val="Arial"/>
      <family val="2"/>
    </font>
    <font>
      <b/>
      <sz val="12"/>
      <name val="Arial"/>
      <family val="2"/>
    </font>
    <font>
      <b/>
      <u/>
      <sz val="12"/>
      <name val="Arial"/>
      <family val="2"/>
    </font>
    <font>
      <u/>
      <sz val="12"/>
      <name val="Arial"/>
      <family val="2"/>
    </font>
    <font>
      <sz val="11"/>
      <color theme="1"/>
      <name val="Calibri"/>
      <family val="2"/>
      <scheme val="minor"/>
    </font>
    <font>
      <sz val="11"/>
      <color theme="1"/>
      <name val="Arial"/>
      <family val="2"/>
    </font>
    <font>
      <sz val="12"/>
      <color indexed="8"/>
      <name val="Arial"/>
      <family val="2"/>
    </font>
    <font>
      <b/>
      <u/>
      <sz val="12"/>
      <color theme="1"/>
      <name val="Arial"/>
      <family val="2"/>
    </font>
    <font>
      <b/>
      <sz val="12"/>
      <color indexed="8"/>
      <name val="Arial"/>
      <family val="2"/>
    </font>
    <font>
      <sz val="12"/>
      <name val="Arial MT"/>
    </font>
    <font>
      <sz val="10"/>
      <name val="Times New Roman"/>
      <family val="1"/>
    </font>
    <font>
      <sz val="12"/>
      <name val="Tms Rmn"/>
    </font>
    <font>
      <b/>
      <sz val="10"/>
      <name val="Times New Roman"/>
      <family val="1"/>
    </font>
    <font>
      <sz val="12"/>
      <name val="Times New Roman"/>
      <family val="1"/>
    </font>
    <font>
      <sz val="11"/>
      <color indexed="8"/>
      <name val="Calibri"/>
      <family val="2"/>
    </font>
    <font>
      <sz val="11"/>
      <color indexed="9"/>
      <name val="Calibri"/>
      <family val="2"/>
    </font>
    <font>
      <sz val="10"/>
      <color indexed="18"/>
      <name val="Arial"/>
      <family val="2"/>
    </font>
    <font>
      <sz val="11"/>
      <color indexed="20"/>
      <name val="Calibri"/>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b/>
      <sz val="11"/>
      <color indexed="12"/>
      <name val="Arial"/>
      <family val="2"/>
    </font>
    <font>
      <sz val="11"/>
      <color indexed="12"/>
      <name val="Book Antiqua"/>
      <family val="1"/>
    </font>
    <font>
      <sz val="11"/>
      <name val="??"/>
      <family val="3"/>
      <charset val="129"/>
    </font>
    <font>
      <sz val="8"/>
      <name val="Arial"/>
      <family val="2"/>
    </font>
    <font>
      <i/>
      <sz val="11"/>
      <color indexed="23"/>
      <name val="Calibri"/>
      <family val="2"/>
    </font>
    <font>
      <sz val="11"/>
      <color indexed="17"/>
      <name val="Calibri"/>
      <family val="2"/>
    </font>
    <font>
      <b/>
      <u/>
      <sz val="11"/>
      <color indexed="37"/>
      <name val="Arial"/>
      <family val="2"/>
    </font>
    <font>
      <b/>
      <sz val="8"/>
      <name val="Palatino"/>
      <family val="1"/>
    </font>
    <font>
      <b/>
      <sz val="15"/>
      <color indexed="56"/>
      <name val="Calibri"/>
      <family val="2"/>
    </font>
    <font>
      <b/>
      <sz val="13"/>
      <color indexed="56"/>
      <name val="Calibri"/>
      <family val="2"/>
    </font>
    <font>
      <b/>
      <sz val="11"/>
      <color indexed="56"/>
      <name val="Calibri"/>
      <family val="2"/>
    </font>
    <font>
      <sz val="10"/>
      <color indexed="12"/>
      <name val="Arial"/>
      <family val="2"/>
    </font>
    <font>
      <u/>
      <sz val="11"/>
      <color theme="10"/>
      <name val="Calibri"/>
      <family val="2"/>
      <scheme val="minor"/>
    </font>
    <font>
      <u/>
      <sz val="10"/>
      <color theme="10"/>
      <name val="Arial"/>
      <family val="2"/>
    </font>
    <font>
      <sz val="11"/>
      <color indexed="62"/>
      <name val="Calibri"/>
      <family val="2"/>
    </font>
    <font>
      <b/>
      <i/>
      <sz val="10"/>
      <name val="Tms Rmn"/>
    </font>
    <font>
      <b/>
      <sz val="12"/>
      <color indexed="12"/>
      <name val="Arial"/>
      <family val="2"/>
    </font>
    <font>
      <b/>
      <sz val="12"/>
      <name val="Tms Rmn"/>
    </font>
    <font>
      <b/>
      <sz val="22"/>
      <color indexed="16"/>
      <name val="Arial"/>
      <family val="2"/>
    </font>
    <font>
      <b/>
      <sz val="10"/>
      <color indexed="8"/>
      <name val="Arial"/>
      <family val="2"/>
    </font>
    <font>
      <sz val="11"/>
      <color indexed="52"/>
      <name val="Calibri"/>
      <family val="2"/>
    </font>
    <font>
      <sz val="11"/>
      <color indexed="60"/>
      <name val="Calibri"/>
      <family val="2"/>
    </font>
    <font>
      <sz val="7"/>
      <name val="Small Fonts"/>
      <family val="2"/>
    </font>
    <font>
      <b/>
      <i/>
      <sz val="16"/>
      <name val="Helv"/>
    </font>
    <font>
      <sz val="10"/>
      <name val="Arial MT"/>
    </font>
    <font>
      <sz val="12"/>
      <color indexed="62"/>
      <name val="Arial"/>
      <family val="2"/>
    </font>
    <font>
      <sz val="8"/>
      <color indexed="48"/>
      <name val="Arial"/>
      <family val="2"/>
    </font>
    <font>
      <b/>
      <sz val="11"/>
      <color indexed="63"/>
      <name val="Calibri"/>
      <family val="2"/>
    </font>
    <font>
      <sz val="10"/>
      <color indexed="8"/>
      <name val="Arial"/>
      <family val="2"/>
    </font>
    <font>
      <b/>
      <i/>
      <sz val="10"/>
      <color indexed="8"/>
      <name val="Arial"/>
      <family val="2"/>
    </font>
    <font>
      <b/>
      <sz val="11"/>
      <color indexed="21"/>
      <name val="Arial"/>
      <family val="2"/>
    </font>
    <font>
      <b/>
      <sz val="22"/>
      <color indexed="21"/>
      <name val="Times New Roman"/>
      <family val="1"/>
    </font>
    <font>
      <sz val="10"/>
      <name val="MS Sans Serif"/>
      <family val="2"/>
    </font>
    <font>
      <b/>
      <sz val="10"/>
      <name val="MS Sans Serif"/>
      <family val="2"/>
    </font>
    <font>
      <sz val="8"/>
      <color indexed="8"/>
      <name val="Arial"/>
      <family val="2"/>
    </font>
    <font>
      <sz val="8"/>
      <color indexed="12"/>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name val="Tms Rmn"/>
    </font>
    <font>
      <b/>
      <sz val="16"/>
      <color indexed="16"/>
      <name val="Arial"/>
      <family val="2"/>
    </font>
    <font>
      <sz val="12"/>
      <color indexed="13"/>
      <name val="Tms Rmn"/>
    </font>
    <font>
      <b/>
      <sz val="18"/>
      <color indexed="56"/>
      <name val="Cambria"/>
      <family val="2"/>
    </font>
    <font>
      <b/>
      <sz val="18"/>
      <name val="Palatino"/>
      <family val="1"/>
    </font>
    <font>
      <b/>
      <sz val="11"/>
      <color indexed="8"/>
      <name val="Calibri"/>
      <family val="2"/>
    </font>
    <font>
      <sz val="8"/>
      <color indexed="8"/>
      <name val="Wingdings"/>
      <charset val="2"/>
    </font>
    <font>
      <sz val="11"/>
      <color indexed="10"/>
      <name val="Calibri"/>
      <family val="2"/>
    </font>
    <font>
      <sz val="12"/>
      <name val="新細明體"/>
      <family val="1"/>
      <charset val="136"/>
    </font>
    <font>
      <b/>
      <u val="doubleAccounting"/>
      <sz val="12"/>
      <name val="Arial"/>
      <family val="2"/>
    </font>
    <font>
      <u val="singleAccounting"/>
      <sz val="12"/>
      <name val="Arial"/>
      <family val="2"/>
    </font>
    <font>
      <b/>
      <u val="singleAccounting"/>
      <sz val="12"/>
      <name val="Arial"/>
      <family val="2"/>
    </font>
    <font>
      <sz val="10"/>
      <name val="Arial"/>
      <family val="2"/>
    </font>
    <font>
      <sz val="12"/>
      <color rgb="FF0070C0"/>
      <name val="Arial"/>
      <family val="2"/>
    </font>
    <font>
      <b/>
      <sz val="12"/>
      <color rgb="FFFF0000"/>
      <name val="Arial"/>
      <family val="2"/>
    </font>
    <font>
      <b/>
      <u val="singleAccounting"/>
      <sz val="12"/>
      <color theme="1"/>
      <name val="Arial"/>
      <family val="2"/>
    </font>
    <font>
      <i/>
      <u/>
      <sz val="12"/>
      <color theme="1"/>
      <name val="Arial"/>
      <family val="2"/>
    </font>
    <font>
      <i/>
      <u/>
      <sz val="12"/>
      <name val="Arial"/>
      <family val="2"/>
    </font>
    <font>
      <sz val="10"/>
      <color theme="1"/>
      <name val="Calibri"/>
      <family val="2"/>
    </font>
    <font>
      <sz val="12"/>
      <color rgb="FF0000FF"/>
      <name val="Arial"/>
      <family val="2"/>
    </font>
    <font>
      <b/>
      <sz val="12"/>
      <color theme="0"/>
      <name val="Arial"/>
      <family val="2"/>
    </font>
    <font>
      <sz val="12"/>
      <color theme="0"/>
      <name val="Arial"/>
      <family val="2"/>
    </font>
    <font>
      <u val="singleAccounting"/>
      <sz val="12"/>
      <color rgb="FF0000FF"/>
      <name val="Arial"/>
      <family val="2"/>
    </font>
    <font>
      <sz val="12"/>
      <color rgb="FFB2B2B2"/>
      <name val="Arial"/>
      <family val="2"/>
    </font>
    <font>
      <b/>
      <sz val="12"/>
      <color indexed="10"/>
      <name val="Arial"/>
      <family val="2"/>
    </font>
    <font>
      <b/>
      <sz val="12"/>
      <color rgb="FF0070C0"/>
      <name val="Arial"/>
      <family val="2"/>
    </font>
    <font>
      <u val="singleAccounting"/>
      <sz val="12"/>
      <color rgb="FF0070C0"/>
      <name val="Arial"/>
      <family val="2"/>
    </font>
    <font>
      <u val="singleAccounting"/>
      <sz val="12"/>
      <color theme="1"/>
      <name val="Arial"/>
      <family val="2"/>
    </font>
    <font>
      <u val="doubleAccounting"/>
      <sz val="12"/>
      <color theme="1"/>
      <name val="Arial"/>
      <family val="2"/>
    </font>
    <font>
      <b/>
      <u val="doubleAccounting"/>
      <sz val="12"/>
      <color theme="1"/>
      <name val="Arial"/>
      <family val="2"/>
    </font>
  </fonts>
  <fills count="7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9"/>
      </patternFill>
    </fill>
    <fill>
      <patternFill patternType="solid">
        <fgColor indexed="22"/>
      </patternFill>
    </fill>
    <fill>
      <patternFill patternType="solid">
        <fgColor indexed="55"/>
      </patternFill>
    </fill>
    <fill>
      <patternFill patternType="solid">
        <fgColor indexed="12"/>
      </patternFill>
    </fill>
    <fill>
      <patternFill patternType="solid">
        <fgColor indexed="24"/>
        <bgColor indexed="64"/>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solid">
        <fgColor indexed="42"/>
        <bgColor indexed="64"/>
      </patternFill>
    </fill>
    <fill>
      <patternFill patternType="solid">
        <fgColor indexed="41"/>
        <bgColor indexed="64"/>
      </patternFill>
    </fill>
    <fill>
      <patternFill patternType="mediumGray">
        <fgColor indexed="22"/>
      </patternFill>
    </fill>
    <fill>
      <patternFill patternType="solid">
        <fgColor rgb="FFDBE5F1"/>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
      <patternFill patternType="gray125">
        <fgColor indexed="8"/>
      </patternFill>
    </fill>
    <fill>
      <patternFill patternType="solid">
        <fgColor indexed="43"/>
        <bgColor indexed="64"/>
      </patternFill>
    </fill>
    <fill>
      <patternFill patternType="solid">
        <fgColor rgb="FFFFFF99"/>
        <bgColor indexed="64"/>
      </patternFill>
    </fill>
    <fill>
      <patternFill patternType="solid">
        <fgColor rgb="FFDDDDDD"/>
        <bgColor indexed="64"/>
      </patternFill>
    </fill>
    <fill>
      <patternFill patternType="solid">
        <fgColor rgb="FF00B050"/>
        <bgColor indexed="64"/>
      </patternFill>
    </fill>
    <fill>
      <patternFill patternType="solid">
        <fgColor rgb="FFB2B2B2"/>
        <bgColor indexed="64"/>
      </patternFill>
    </fill>
    <fill>
      <patternFill patternType="solid">
        <fgColor rgb="FFFFFF00"/>
        <bgColor indexed="64"/>
      </patternFill>
    </fill>
  </fills>
  <borders count="57">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4"/>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style="thin">
        <color indexed="8"/>
      </right>
      <top/>
      <bottom style="thin">
        <color indexed="8"/>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style="thin">
        <color rgb="FF808080"/>
      </left>
      <right style="thin">
        <color theme="0"/>
      </right>
      <top style="thin">
        <color rgb="FF808080"/>
      </top>
      <bottom style="thin">
        <color theme="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808080"/>
      </left>
      <right/>
      <top style="thin">
        <color rgb="FF808080"/>
      </top>
      <bottom/>
      <diagonal/>
    </border>
    <border>
      <left/>
      <right/>
      <top style="thin">
        <color rgb="FF808080"/>
      </top>
      <bottom/>
      <diagonal/>
    </border>
    <border>
      <left/>
      <right style="thin">
        <color theme="0"/>
      </right>
      <top style="thin">
        <color rgb="FF808080"/>
      </top>
      <bottom/>
      <diagonal/>
    </border>
    <border>
      <left style="thin">
        <color rgb="FF808080"/>
      </left>
      <right/>
      <top/>
      <bottom/>
      <diagonal/>
    </border>
    <border>
      <left/>
      <right style="thin">
        <color theme="0"/>
      </right>
      <top/>
      <bottom/>
      <diagonal/>
    </border>
    <border>
      <left style="thin">
        <color rgb="FF808080"/>
      </left>
      <right/>
      <top style="thin">
        <color rgb="FF808080"/>
      </top>
      <bottom style="thin">
        <color theme="0"/>
      </bottom>
      <diagonal/>
    </border>
    <border>
      <left/>
      <right/>
      <top style="thin">
        <color rgb="FF808080"/>
      </top>
      <bottom style="thin">
        <color theme="0"/>
      </bottom>
      <diagonal/>
    </border>
    <border>
      <left style="thin">
        <color rgb="FF808080"/>
      </left>
      <right/>
      <top/>
      <bottom style="thin">
        <color theme="0"/>
      </bottom>
      <diagonal/>
    </border>
    <border>
      <left/>
      <right/>
      <top/>
      <bottom style="thin">
        <color theme="0"/>
      </bottom>
      <diagonal/>
    </border>
    <border>
      <left/>
      <right style="thin">
        <color theme="0"/>
      </right>
      <top/>
      <bottom style="thin">
        <color theme="0"/>
      </bottom>
      <diagonal/>
    </border>
    <border>
      <left style="thin">
        <color indexed="64"/>
      </left>
      <right/>
      <top/>
      <bottom style="thin">
        <color indexed="64"/>
      </bottom>
      <diagonal/>
    </border>
    <border>
      <left/>
      <right style="thin">
        <color indexed="64"/>
      </right>
      <top/>
      <bottom style="thin">
        <color indexed="64"/>
      </bottom>
      <diagonal/>
    </border>
    <border>
      <left style="thin">
        <color rgb="FF808080"/>
      </left>
      <right style="thin">
        <color theme="0"/>
      </right>
      <top/>
      <bottom style="thin">
        <color theme="0"/>
      </bottom>
      <diagonal/>
    </border>
    <border>
      <left/>
      <right/>
      <top style="thin">
        <color indexed="64"/>
      </top>
      <bottom/>
      <diagonal/>
    </border>
    <border>
      <left/>
      <right style="thin">
        <color theme="0"/>
      </right>
      <top style="thin">
        <color rgb="FF808080"/>
      </top>
      <bottom style="thin">
        <color theme="0"/>
      </bottom>
      <diagonal/>
    </border>
    <border>
      <left style="thin">
        <color theme="0"/>
      </left>
      <right style="thin">
        <color theme="0"/>
      </right>
      <top style="thin">
        <color rgb="FF808080"/>
      </top>
      <bottom style="thin">
        <color theme="0"/>
      </bottom>
      <diagonal/>
    </border>
    <border>
      <left/>
      <right/>
      <top style="double">
        <color indexed="64"/>
      </top>
      <bottom style="thin">
        <color indexed="64"/>
      </bottom>
      <diagonal/>
    </border>
  </borders>
  <cellStyleXfs count="582">
    <xf numFmtId="0" fontId="0"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6" fillId="0" borderId="0" applyFont="0" applyFill="0" applyBorder="0" applyAlignment="0" applyProtection="0"/>
    <xf numFmtId="0" fontId="7" fillId="0" borderId="0"/>
    <xf numFmtId="0" fontId="5" fillId="0" borderId="0"/>
    <xf numFmtId="9" fontId="5" fillId="0" borderId="0" applyFont="0" applyFill="0" applyBorder="0" applyAlignment="0" applyProtection="0"/>
    <xf numFmtId="0" fontId="5" fillId="0" borderId="0">
      <alignment vertical="center"/>
    </xf>
    <xf numFmtId="0" fontId="7" fillId="0" borderId="0"/>
    <xf numFmtId="0" fontId="18" fillId="0" borderId="0"/>
    <xf numFmtId="0" fontId="5" fillId="0" borderId="0"/>
    <xf numFmtId="0" fontId="5" fillId="0" borderId="0"/>
    <xf numFmtId="41" fontId="22" fillId="0" borderId="0" applyFont="0" applyFill="0" applyBorder="0" applyAlignment="0" applyProtection="0"/>
    <xf numFmtId="0" fontId="5" fillId="0" borderId="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3" fillId="1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23" fillId="1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3" fillId="1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3" fillId="1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3" fillId="1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3" fillId="21"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2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23" fillId="2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1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23" fillId="2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3" fillId="2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4" fillId="25"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2" borderId="0" applyNumberFormat="0" applyBorder="0" applyAlignment="0" applyProtection="0"/>
    <xf numFmtId="0" fontId="9" fillId="33" borderId="7">
      <alignment horizontal="center" vertical="center"/>
    </xf>
    <xf numFmtId="3" fontId="25" fillId="34" borderId="0" applyBorder="0">
      <alignment horizontal="right"/>
      <protection locked="0"/>
    </xf>
    <xf numFmtId="0" fontId="26" fillId="16" borderId="0" applyNumberFormat="0" applyBorder="0" applyAlignment="0" applyProtection="0"/>
    <xf numFmtId="0" fontId="20" fillId="0" borderId="0" applyNumberFormat="0" applyFill="0" applyBorder="0" applyAlignment="0" applyProtection="0"/>
    <xf numFmtId="0" fontId="27" fillId="35" borderId="8" applyNumberFormat="0" applyAlignment="0" applyProtection="0"/>
    <xf numFmtId="0" fontId="28" fillId="36" borderId="9" applyNumberFormat="0" applyAlignment="0" applyProtection="0"/>
    <xf numFmtId="0" fontId="29" fillId="37" borderId="0">
      <alignment horizontal="left"/>
    </xf>
    <xf numFmtId="0" fontId="30" fillId="37" borderId="0">
      <alignment horizontal="right"/>
    </xf>
    <xf numFmtId="0" fontId="31" fillId="34" borderId="0">
      <alignment horizontal="center"/>
    </xf>
    <xf numFmtId="0" fontId="30" fillId="37" borderId="0">
      <alignment horizontal="right"/>
    </xf>
    <xf numFmtId="0" fontId="32" fillId="34" borderId="0">
      <alignment horizontal="left"/>
    </xf>
    <xf numFmtId="41" fontId="8"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0" fontId="33" fillId="0" borderId="0">
      <alignment horizontal="left" vertical="center" indent="1"/>
    </xf>
    <xf numFmtId="176" fontId="5" fillId="0" borderId="0" applyFont="0" applyFill="0" applyBorder="0" applyAlignment="0" applyProtection="0"/>
    <xf numFmtId="42" fontId="5" fillId="0" borderId="0" applyFont="0" applyFill="0" applyBorder="0" applyAlignment="0" applyProtection="0"/>
    <xf numFmtId="8" fontId="34" fillId="0" borderId="10">
      <protection locked="0"/>
    </xf>
    <xf numFmtId="44" fontId="5"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5" fillId="0" borderId="11" applyFont="0" applyFill="0" applyBorder="0" applyAlignment="0" applyProtection="0"/>
    <xf numFmtId="0" fontId="20" fillId="0" borderId="0"/>
    <xf numFmtId="0" fontId="20" fillId="0" borderId="0"/>
    <xf numFmtId="0" fontId="20" fillId="0" borderId="12"/>
    <xf numFmtId="6" fontId="35" fillId="0" borderId="0">
      <protection locked="0"/>
    </xf>
    <xf numFmtId="0" fontId="36" fillId="0" borderId="0" applyNumberFormat="0">
      <protection locked="0"/>
    </xf>
    <xf numFmtId="178" fontId="9" fillId="38" borderId="0" applyFill="0" applyBorder="0" applyProtection="0"/>
    <xf numFmtId="0" fontId="37" fillId="0" borderId="0" applyNumberFormat="0" applyFill="0" applyBorder="0" applyAlignment="0" applyProtection="0"/>
    <xf numFmtId="0" fontId="5" fillId="0" borderId="0">
      <protection locked="0"/>
    </xf>
    <xf numFmtId="0" fontId="38" fillId="17" borderId="0" applyNumberFormat="0" applyBorder="0" applyAlignment="0" applyProtection="0"/>
    <xf numFmtId="38" fontId="36" fillId="39" borderId="0" applyNumberFormat="0" applyBorder="0" applyAlignment="0" applyProtection="0"/>
    <xf numFmtId="0" fontId="39" fillId="0" borderId="0" applyNumberFormat="0" applyFill="0" applyBorder="0" applyAlignment="0" applyProtection="0"/>
    <xf numFmtId="0" fontId="10" fillId="0" borderId="13" applyNumberFormat="0" applyAlignment="0" applyProtection="0">
      <alignment horizontal="left" vertical="center"/>
    </xf>
    <xf numFmtId="0" fontId="10" fillId="0" borderId="4">
      <alignment horizontal="left" vertical="center"/>
    </xf>
    <xf numFmtId="0" fontId="40" fillId="0" borderId="0">
      <alignment horizontal="center"/>
    </xf>
    <xf numFmtId="0" fontId="41" fillId="0" borderId="14" applyNumberFormat="0" applyFill="0" applyAlignment="0" applyProtection="0"/>
    <xf numFmtId="0" fontId="42" fillId="0" borderId="15"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0" fontId="5" fillId="0" borderId="0">
      <protection locked="0"/>
    </xf>
    <xf numFmtId="0" fontId="5" fillId="0" borderId="0">
      <protection locked="0"/>
    </xf>
    <xf numFmtId="0" fontId="44" fillId="0" borderId="17"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10" fontId="36" fillId="40" borderId="18" applyNumberFormat="0" applyBorder="0" applyAlignment="0" applyProtection="0"/>
    <xf numFmtId="0" fontId="47" fillId="20" borderId="8" applyNumberFormat="0" applyAlignment="0" applyProtection="0"/>
    <xf numFmtId="0" fontId="48" fillId="0" borderId="0"/>
    <xf numFmtId="41" fontId="49" fillId="0" borderId="0">
      <alignment horizontal="left"/>
    </xf>
    <xf numFmtId="0" fontId="50" fillId="41" borderId="12"/>
    <xf numFmtId="0" fontId="51" fillId="0" borderId="0" applyNumberFormat="0">
      <alignment horizontal="left"/>
    </xf>
    <xf numFmtId="0" fontId="29" fillId="37" borderId="0">
      <alignment horizontal="left"/>
    </xf>
    <xf numFmtId="0" fontId="52" fillId="34" borderId="0">
      <alignment horizontal="left"/>
    </xf>
    <xf numFmtId="0" fontId="36" fillId="39" borderId="0"/>
    <xf numFmtId="0" fontId="53" fillId="0" borderId="19" applyNumberFormat="0" applyFill="0" applyAlignment="0" applyProtection="0"/>
    <xf numFmtId="179" fontId="5" fillId="0" borderId="20" applyFont="0" applyFill="0" applyBorder="0" applyAlignment="0" applyProtection="0"/>
    <xf numFmtId="0" fontId="54" fillId="42" borderId="0" applyNumberFormat="0" applyBorder="0" applyAlignment="0" applyProtection="0"/>
    <xf numFmtId="37" fontId="55" fillId="0" borderId="0"/>
    <xf numFmtId="3" fontId="36" fillId="39" borderId="0" applyNumberFormat="0"/>
    <xf numFmtId="180" fontId="5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13" fillId="0" borderId="0"/>
    <xf numFmtId="0" fontId="5" fillId="0" borderId="0"/>
    <xf numFmtId="0" fontId="13" fillId="0" borderId="0"/>
    <xf numFmtId="0" fontId="13" fillId="0" borderId="0"/>
    <xf numFmtId="0" fontId="19" fillId="0" borderId="0"/>
    <xf numFmtId="0" fontId="14" fillId="0" borderId="0"/>
    <xf numFmtId="0" fontId="5" fillId="0" borderId="0"/>
    <xf numFmtId="0" fontId="8" fillId="0" borderId="0"/>
    <xf numFmtId="0" fontId="8" fillId="0" borderId="0"/>
    <xf numFmtId="0" fontId="13" fillId="0" borderId="0"/>
    <xf numFmtId="0" fontId="13" fillId="0" borderId="0"/>
    <xf numFmtId="0" fontId="8" fillId="0" borderId="0"/>
    <xf numFmtId="0" fontId="5" fillId="0" borderId="0" applyFill="0"/>
    <xf numFmtId="37" fontId="57" fillId="0" borderId="0"/>
    <xf numFmtId="37" fontId="18" fillId="0" borderId="0"/>
    <xf numFmtId="0" fontId="6"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5" fillId="0" borderId="0"/>
    <xf numFmtId="0" fontId="13" fillId="0" borderId="0"/>
    <xf numFmtId="0" fontId="23" fillId="0" borderId="0"/>
    <xf numFmtId="0" fontId="13" fillId="0" borderId="0"/>
    <xf numFmtId="0" fontId="13" fillId="0" borderId="0"/>
    <xf numFmtId="0" fontId="13" fillId="0" borderId="0"/>
    <xf numFmtId="0" fontId="13" fillId="0" borderId="0"/>
    <xf numFmtId="0" fontId="5" fillId="0" borderId="0"/>
    <xf numFmtId="0" fontId="13" fillId="0" borderId="0"/>
    <xf numFmtId="0" fontId="6" fillId="0" borderId="0"/>
    <xf numFmtId="0" fontId="13" fillId="0" borderId="0"/>
    <xf numFmtId="0" fontId="13" fillId="0" borderId="0"/>
    <xf numFmtId="0" fontId="13" fillId="0" borderId="0"/>
    <xf numFmtId="0" fontId="13" fillId="0" borderId="0"/>
    <xf numFmtId="0" fontId="18" fillId="0" borderId="0"/>
    <xf numFmtId="0" fontId="5" fillId="0" borderId="0"/>
    <xf numFmtId="0" fontId="5" fillId="0" borderId="0"/>
    <xf numFmtId="0" fontId="5" fillId="0" borderId="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23" fillId="43" borderId="21"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23" fillId="43" borderId="21"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0" fontId="13" fillId="2" borderId="6" applyNumberFormat="0" applyFont="0" applyAlignment="0" applyProtection="0"/>
    <xf numFmtId="43" fontId="58" fillId="0" borderId="0"/>
    <xf numFmtId="181" fontId="59" fillId="0" borderId="0"/>
    <xf numFmtId="0" fontId="60" fillId="35" borderId="22" applyNumberFormat="0" applyAlignment="0" applyProtection="0"/>
    <xf numFmtId="40" fontId="61" fillId="44" borderId="0">
      <alignment horizontal="right"/>
    </xf>
    <xf numFmtId="0" fontId="62" fillId="40" borderId="0">
      <alignment horizontal="center"/>
    </xf>
    <xf numFmtId="0" fontId="29" fillId="45" borderId="11"/>
    <xf numFmtId="0" fontId="63" fillId="0" borderId="0" applyBorder="0">
      <alignment horizontal="centerContinuous"/>
    </xf>
    <xf numFmtId="0" fontId="64" fillId="0" borderId="0" applyBorder="0">
      <alignment horizontal="centerContinuous"/>
    </xf>
    <xf numFmtId="0" fontId="21" fillId="0" borderId="23" applyNumberFormat="0" applyAlignment="0" applyProtection="0"/>
    <xf numFmtId="0" fontId="19" fillId="46" borderId="0" applyNumberFormat="0" applyFont="0" applyBorder="0" applyAlignment="0" applyProtection="0"/>
    <xf numFmtId="0" fontId="36" fillId="47" borderId="24" applyNumberFormat="0" applyFont="0" applyBorder="0" applyAlignment="0" applyProtection="0">
      <alignment horizontal="center"/>
    </xf>
    <xf numFmtId="0" fontId="36" fillId="33" borderId="24" applyNumberFormat="0" applyFont="0" applyBorder="0" applyAlignment="0" applyProtection="0">
      <alignment horizontal="center"/>
    </xf>
    <xf numFmtId="0" fontId="19" fillId="0" borderId="25" applyNumberFormat="0" applyAlignment="0" applyProtection="0"/>
    <xf numFmtId="0" fontId="19" fillId="0" borderId="26" applyNumberFormat="0" applyAlignment="0" applyProtection="0"/>
    <xf numFmtId="0" fontId="21" fillId="0" borderId="27" applyNumberFormat="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6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5" fillId="0" borderId="0" applyNumberFormat="0" applyFont="0" applyFill="0" applyBorder="0" applyAlignment="0" applyProtection="0">
      <alignment horizontal="left"/>
    </xf>
    <xf numFmtId="15" fontId="65" fillId="0" borderId="0" applyFont="0" applyFill="0" applyBorder="0" applyAlignment="0" applyProtection="0"/>
    <xf numFmtId="4" fontId="65" fillId="0" borderId="0" applyFont="0" applyFill="0" applyBorder="0" applyAlignment="0" applyProtection="0"/>
    <xf numFmtId="0" fontId="66" fillId="0" borderId="5">
      <alignment horizontal="center"/>
    </xf>
    <xf numFmtId="3" fontId="65" fillId="0" borderId="0" applyFont="0" applyFill="0" applyBorder="0" applyAlignment="0" applyProtection="0"/>
    <xf numFmtId="0" fontId="65" fillId="48" borderId="0" applyNumberFormat="0" applyFont="0" applyBorder="0" applyAlignment="0" applyProtection="0"/>
    <xf numFmtId="0" fontId="52" fillId="42" borderId="0">
      <alignment horizontal="center"/>
    </xf>
    <xf numFmtId="49" fontId="17" fillId="34" borderId="0">
      <alignment horizontal="center"/>
    </xf>
    <xf numFmtId="0" fontId="20" fillId="0" borderId="0"/>
    <xf numFmtId="0" fontId="20" fillId="0" borderId="0"/>
    <xf numFmtId="0" fontId="30" fillId="37" borderId="0">
      <alignment horizontal="center"/>
    </xf>
    <xf numFmtId="0" fontId="30" fillId="37" borderId="0">
      <alignment horizontal="centerContinuous"/>
    </xf>
    <xf numFmtId="0" fontId="67" fillId="34" borderId="0">
      <alignment horizontal="left"/>
    </xf>
    <xf numFmtId="49" fontId="67" fillId="34" borderId="0">
      <alignment horizontal="center"/>
    </xf>
    <xf numFmtId="0" fontId="29" fillId="37" borderId="0">
      <alignment horizontal="left"/>
    </xf>
    <xf numFmtId="49" fontId="67" fillId="34" borderId="0">
      <alignment horizontal="left"/>
    </xf>
    <xf numFmtId="0" fontId="29" fillId="37" borderId="0">
      <alignment horizontal="centerContinuous"/>
    </xf>
    <xf numFmtId="0" fontId="29" fillId="37" borderId="0">
      <alignment horizontal="right"/>
    </xf>
    <xf numFmtId="49" fontId="52" fillId="34" borderId="0">
      <alignment horizontal="left"/>
    </xf>
    <xf numFmtId="0" fontId="30" fillId="37" borderId="0">
      <alignment horizontal="right"/>
    </xf>
    <xf numFmtId="0" fontId="67" fillId="20" borderId="0">
      <alignment horizontal="center"/>
    </xf>
    <xf numFmtId="0" fontId="68" fillId="20" borderId="0">
      <alignment horizontal="center"/>
    </xf>
    <xf numFmtId="0" fontId="69" fillId="0" borderId="28" applyNumberFormat="0" applyFont="0" applyFill="0" applyAlignment="0" applyProtection="0"/>
    <xf numFmtId="182" fontId="70" fillId="0" borderId="29" applyNumberFormat="0" applyProtection="0">
      <alignment horizontal="right" vertical="center"/>
    </xf>
    <xf numFmtId="182" fontId="71" fillId="0" borderId="30" applyNumberFormat="0" applyProtection="0">
      <alignment horizontal="right" vertical="center"/>
    </xf>
    <xf numFmtId="0" fontId="71" fillId="49" borderId="28" applyNumberFormat="0" applyAlignment="0" applyProtection="0">
      <alignment horizontal="left" vertical="center" indent="1"/>
    </xf>
    <xf numFmtId="0" fontId="72" fillId="50" borderId="30" applyNumberFormat="0" applyAlignment="0" applyProtection="0">
      <alignment horizontal="left" vertical="center" indent="1"/>
    </xf>
    <xf numFmtId="0" fontId="72" fillId="50" borderId="30" applyNumberFormat="0" applyAlignment="0" applyProtection="0">
      <alignment horizontal="left" vertical="center" indent="1"/>
    </xf>
    <xf numFmtId="0" fontId="73" fillId="0" borderId="31" applyNumberFormat="0" applyFill="0" applyBorder="0" applyAlignment="0" applyProtection="0"/>
    <xf numFmtId="182" fontId="74" fillId="51" borderId="32" applyNumberFormat="0" applyBorder="0" applyAlignment="0" applyProtection="0">
      <alignment horizontal="right" vertical="center" indent="1"/>
    </xf>
    <xf numFmtId="182" fontId="75" fillId="52" borderId="32" applyNumberFormat="0" applyBorder="0" applyAlignment="0" applyProtection="0">
      <alignment horizontal="right" vertical="center" indent="1"/>
    </xf>
    <xf numFmtId="182" fontId="75" fillId="53" borderId="32" applyNumberFormat="0" applyBorder="0" applyAlignment="0" applyProtection="0">
      <alignment horizontal="right" vertical="center" indent="1"/>
    </xf>
    <xf numFmtId="182" fontId="76" fillId="54" borderId="32" applyNumberFormat="0" applyBorder="0" applyAlignment="0" applyProtection="0">
      <alignment horizontal="right" vertical="center" indent="1"/>
    </xf>
    <xf numFmtId="182" fontId="76" fillId="55" borderId="32" applyNumberFormat="0" applyBorder="0" applyAlignment="0" applyProtection="0">
      <alignment horizontal="right" vertical="center" indent="1"/>
    </xf>
    <xf numFmtId="182" fontId="76" fillId="56" borderId="32" applyNumberFormat="0" applyBorder="0" applyAlignment="0" applyProtection="0">
      <alignment horizontal="right" vertical="center" indent="1"/>
    </xf>
    <xf numFmtId="182" fontId="77" fillId="57" borderId="32" applyNumberFormat="0" applyBorder="0" applyAlignment="0" applyProtection="0">
      <alignment horizontal="right" vertical="center" indent="1"/>
    </xf>
    <xf numFmtId="182" fontId="77" fillId="58" borderId="32" applyNumberFormat="0" applyBorder="0" applyAlignment="0" applyProtection="0">
      <alignment horizontal="right" vertical="center" indent="1"/>
    </xf>
    <xf numFmtId="182" fontId="77" fillId="59" borderId="32" applyNumberFormat="0" applyBorder="0" applyAlignment="0" applyProtection="0">
      <alignment horizontal="right" vertical="center" indent="1"/>
    </xf>
    <xf numFmtId="0" fontId="72" fillId="60" borderId="28" applyNumberFormat="0" applyAlignment="0" applyProtection="0">
      <alignment horizontal="left" vertical="center" indent="1"/>
    </xf>
    <xf numFmtId="0" fontId="72" fillId="61" borderId="28" applyNumberFormat="0" applyAlignment="0" applyProtection="0">
      <alignment horizontal="left" vertical="center" indent="1"/>
    </xf>
    <xf numFmtId="0" fontId="72" fillId="62" borderId="28" applyNumberFormat="0" applyAlignment="0" applyProtection="0">
      <alignment horizontal="left" vertical="center" indent="1"/>
    </xf>
    <xf numFmtId="0" fontId="72" fillId="63" borderId="28" applyNumberFormat="0" applyAlignment="0" applyProtection="0">
      <alignment horizontal="left" vertical="center" indent="1"/>
    </xf>
    <xf numFmtId="0" fontId="72" fillId="64" borderId="30" applyNumberFormat="0" applyAlignment="0" applyProtection="0">
      <alignment horizontal="left" vertical="center" indent="1"/>
    </xf>
    <xf numFmtId="182" fontId="70" fillId="63" borderId="29" applyNumberFormat="0" applyBorder="0" applyProtection="0">
      <alignment horizontal="right" vertical="center"/>
    </xf>
    <xf numFmtId="182" fontId="71" fillId="63" borderId="30" applyNumberFormat="0" applyBorder="0" applyProtection="0">
      <alignment horizontal="right" vertical="center"/>
    </xf>
    <xf numFmtId="182" fontId="70" fillId="65" borderId="28" applyNumberFormat="0" applyAlignment="0" applyProtection="0">
      <alignment horizontal="left" vertical="center" indent="1"/>
    </xf>
    <xf numFmtId="0" fontId="71" fillId="49" borderId="30" applyNumberFormat="0" applyAlignment="0" applyProtection="0">
      <alignment horizontal="left" vertical="center" indent="1"/>
    </xf>
    <xf numFmtId="0" fontId="72" fillId="64" borderId="30" applyNumberFormat="0" applyAlignment="0" applyProtection="0">
      <alignment horizontal="left" vertical="center" indent="1"/>
    </xf>
    <xf numFmtId="182" fontId="71" fillId="64" borderId="30" applyNumberFormat="0" applyProtection="0">
      <alignment horizontal="right" vertical="center"/>
    </xf>
    <xf numFmtId="0" fontId="78" fillId="66" borderId="33"/>
    <xf numFmtId="0" fontId="79" fillId="0" borderId="0" applyNumberFormat="0">
      <alignment horizontal="left"/>
    </xf>
    <xf numFmtId="0" fontId="20" fillId="0" borderId="12"/>
    <xf numFmtId="0" fontId="20" fillId="0" borderId="12"/>
    <xf numFmtId="0" fontId="80" fillId="37" borderId="0"/>
    <xf numFmtId="0" fontId="80" fillId="37" borderId="0"/>
    <xf numFmtId="0" fontId="81" fillId="0" borderId="0" applyNumberFormat="0" applyFill="0" applyBorder="0" applyAlignment="0" applyProtection="0"/>
    <xf numFmtId="183" fontId="82" fillId="0" borderId="0">
      <alignment horizontal="center"/>
    </xf>
    <xf numFmtId="0" fontId="83" fillId="0" borderId="34" applyNumberFormat="0" applyFill="0" applyAlignment="0" applyProtection="0"/>
    <xf numFmtId="0" fontId="50" fillId="0" borderId="35"/>
    <xf numFmtId="0" fontId="50" fillId="0" borderId="35"/>
    <xf numFmtId="0" fontId="50" fillId="0" borderId="12"/>
    <xf numFmtId="0" fontId="50" fillId="0" borderId="12"/>
    <xf numFmtId="37" fontId="36" fillId="67" borderId="0" applyNumberFormat="0" applyBorder="0" applyAlignment="0" applyProtection="0"/>
    <xf numFmtId="37" fontId="36" fillId="0" borderId="0"/>
    <xf numFmtId="37" fontId="36" fillId="67" borderId="0" applyNumberFormat="0" applyBorder="0" applyAlignment="0" applyProtection="0"/>
    <xf numFmtId="3" fontId="68" fillId="0" borderId="17" applyProtection="0"/>
    <xf numFmtId="0" fontId="84" fillId="34" borderId="0">
      <alignment horizontal="center"/>
    </xf>
    <xf numFmtId="0" fontId="85" fillId="0" borderId="0" applyNumberFormat="0" applyFill="0" applyBorder="0" applyAlignment="0" applyProtection="0"/>
    <xf numFmtId="0" fontId="86" fillId="0" borderId="0"/>
    <xf numFmtId="0" fontId="90" fillId="0" borderId="0"/>
    <xf numFmtId="9" fontId="5"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13" fillId="0" borderId="0" applyFont="0" applyFill="0" applyBorder="0" applyAlignment="0" applyProtection="0"/>
    <xf numFmtId="0" fontId="13" fillId="0" borderId="0"/>
    <xf numFmtId="0" fontId="18" fillId="0" borderId="0"/>
    <xf numFmtId="0" fontId="18" fillId="0" borderId="0"/>
    <xf numFmtId="0" fontId="18" fillId="0" borderId="0"/>
    <xf numFmtId="0" fontId="18"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61" fillId="0" borderId="0" applyFont="0" applyFill="0" applyBorder="0" applyAlignment="0" applyProtection="0"/>
    <xf numFmtId="9" fontId="22" fillId="0" borderId="0" applyFont="0" applyFill="0" applyBorder="0" applyAlignment="0" applyProtection="0"/>
    <xf numFmtId="0" fontId="3"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7" fillId="0" borderId="0"/>
    <xf numFmtId="0" fontId="5" fillId="0" borderId="0">
      <alignment vertical="center"/>
    </xf>
    <xf numFmtId="0" fontId="5" fillId="0" borderId="0"/>
    <xf numFmtId="44" fontId="13" fillId="0" borderId="0" applyFont="0" applyFill="0" applyBorder="0" applyAlignment="0" applyProtection="0"/>
    <xf numFmtId="0" fontId="36" fillId="0" borderId="0" applyNumberFormat="0">
      <protection locked="0"/>
    </xf>
    <xf numFmtId="38" fontId="36" fillId="39" borderId="0" applyNumberFormat="0" applyBorder="0" applyAlignment="0" applyProtection="0"/>
    <xf numFmtId="10" fontId="36" fillId="40" borderId="18" applyNumberFormat="0" applyBorder="0" applyAlignment="0" applyProtection="0"/>
    <xf numFmtId="0" fontId="36" fillId="39" borderId="0"/>
    <xf numFmtId="3" fontId="36" fillId="39" borderId="0" applyNumberFormat="0"/>
    <xf numFmtId="0" fontId="36" fillId="47" borderId="24" applyNumberFormat="0" applyFont="0" applyBorder="0" applyAlignment="0" applyProtection="0">
      <alignment horizontal="center"/>
    </xf>
    <xf numFmtId="0" fontId="36" fillId="33" borderId="24" applyNumberFormat="0" applyFont="0" applyBorder="0" applyAlignment="0" applyProtection="0">
      <alignment horizontal="center"/>
    </xf>
    <xf numFmtId="37" fontId="36" fillId="67" borderId="0" applyNumberFormat="0" applyBorder="0" applyAlignment="0" applyProtection="0"/>
    <xf numFmtId="37" fontId="36" fillId="0" borderId="0"/>
    <xf numFmtId="0" fontId="3" fillId="0" borderId="0"/>
    <xf numFmtId="0" fontId="3" fillId="0" borderId="0"/>
    <xf numFmtId="37" fontId="8"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43" fontId="2"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0" fontId="96" fillId="0" borderId="0"/>
  </cellStyleXfs>
  <cellXfs count="488">
    <xf numFmtId="0" fontId="0" fillId="0" borderId="0" xfId="0"/>
    <xf numFmtId="0" fontId="0" fillId="0" borderId="0" xfId="0" applyAlignment="1">
      <alignment horizontal="left" indent="1"/>
    </xf>
    <xf numFmtId="0" fontId="0" fillId="0" borderId="0" xfId="0" applyAlignment="1">
      <alignment horizontal="left"/>
    </xf>
    <xf numFmtId="41" fontId="0" fillId="0" borderId="0" xfId="0" applyNumberFormat="1"/>
    <xf numFmtId="43" fontId="0" fillId="0" borderId="0" xfId="0" applyNumberFormat="1"/>
    <xf numFmtId="0" fontId="0" fillId="0" borderId="0" xfId="0" applyAlignment="1">
      <alignment horizontal="left" indent="3"/>
    </xf>
    <xf numFmtId="0" fontId="0" fillId="0" borderId="0" xfId="0" applyAlignment="1">
      <alignment horizontal="center"/>
    </xf>
    <xf numFmtId="37" fontId="8" fillId="0" borderId="0" xfId="1" applyNumberFormat="1" applyFont="1" applyProtection="1"/>
    <xf numFmtId="0" fontId="3" fillId="0" borderId="0" xfId="0" applyFont="1"/>
    <xf numFmtId="0" fontId="3" fillId="0" borderId="0" xfId="1" applyFont="1" applyAlignment="1">
      <alignment horizontal="center"/>
    </xf>
    <xf numFmtId="166" fontId="8" fillId="0" borderId="0" xfId="1" applyNumberFormat="1" applyFont="1" applyFill="1"/>
    <xf numFmtId="0" fontId="3" fillId="0" borderId="0" xfId="1" applyFont="1"/>
    <xf numFmtId="43" fontId="0" fillId="0" borderId="1" xfId="0" applyNumberFormat="1" applyBorder="1"/>
    <xf numFmtId="0" fontId="8" fillId="0" borderId="0" xfId="1" applyFont="1" applyFill="1" applyAlignment="1">
      <alignment horizontal="center"/>
    </xf>
    <xf numFmtId="0" fontId="11" fillId="0" borderId="0" xfId="1" applyFont="1" applyFill="1" applyAlignment="1">
      <alignment horizontal="center"/>
    </xf>
    <xf numFmtId="43" fontId="10" fillId="0" borderId="0" xfId="2" applyFont="1" applyFill="1"/>
    <xf numFmtId="0" fontId="0" fillId="0" borderId="0" xfId="0" applyFont="1"/>
    <xf numFmtId="17" fontId="10" fillId="0" borderId="0" xfId="1" applyNumberFormat="1" applyFont="1" applyFill="1" applyAlignment="1">
      <alignment horizontal="center"/>
    </xf>
    <xf numFmtId="0" fontId="10" fillId="0" borderId="0" xfId="1" applyFont="1" applyFill="1" applyAlignment="1">
      <alignment horizontal="center"/>
    </xf>
    <xf numFmtId="43" fontId="10" fillId="0" borderId="0" xfId="2" applyFont="1" applyFill="1" applyAlignment="1">
      <alignment horizontal="center"/>
    </xf>
    <xf numFmtId="0" fontId="10" fillId="0" borderId="0" xfId="1" applyFont="1" applyFill="1"/>
    <xf numFmtId="0" fontId="8" fillId="0" borderId="0" xfId="1" applyFont="1" applyFill="1"/>
    <xf numFmtId="43" fontId="10" fillId="0" borderId="0" xfId="2" quotePrefix="1" applyFont="1" applyFill="1" applyAlignment="1">
      <alignment horizontal="center"/>
    </xf>
    <xf numFmtId="0" fontId="0" fillId="0" borderId="0" xfId="1" applyFont="1" applyAlignment="1">
      <alignment horizontal="center"/>
    </xf>
    <xf numFmtId="168" fontId="0" fillId="0" borderId="0" xfId="1" applyNumberFormat="1" applyFont="1"/>
    <xf numFmtId="43" fontId="0" fillId="0" borderId="0" xfId="2" applyNumberFormat="1" applyFont="1"/>
    <xf numFmtId="165" fontId="0" fillId="0" borderId="0" xfId="1" applyNumberFormat="1" applyFont="1"/>
    <xf numFmtId="0" fontId="0" fillId="0" borderId="0" xfId="1" applyFont="1"/>
    <xf numFmtId="165" fontId="0" fillId="0" borderId="0" xfId="2" applyNumberFormat="1" applyFont="1"/>
    <xf numFmtId="2" fontId="0" fillId="0" borderId="0" xfId="1" applyNumberFormat="1" applyFont="1"/>
    <xf numFmtId="165" fontId="0" fillId="0" borderId="0" xfId="0" applyNumberFormat="1" applyFont="1"/>
    <xf numFmtId="165" fontId="8" fillId="0" borderId="0" xfId="1" applyNumberFormat="1" applyFont="1" applyFill="1"/>
    <xf numFmtId="165" fontId="10" fillId="0" borderId="0" xfId="1" applyNumberFormat="1" applyFont="1" applyFill="1" applyAlignment="1">
      <alignment horizontal="center"/>
    </xf>
    <xf numFmtId="165" fontId="10" fillId="0" borderId="0" xfId="2" quotePrefix="1" applyNumberFormat="1" applyFont="1" applyFill="1" applyAlignment="1">
      <alignment horizontal="center"/>
    </xf>
    <xf numFmtId="42" fontId="0" fillId="0" borderId="2" xfId="3" applyNumberFormat="1" applyFont="1" applyBorder="1"/>
    <xf numFmtId="0" fontId="8" fillId="0" borderId="0" xfId="1" applyFont="1"/>
    <xf numFmtId="0" fontId="12" fillId="0" borderId="0" xfId="1" applyFont="1" applyBorder="1"/>
    <xf numFmtId="37" fontId="12" fillId="0" borderId="0" xfId="1" applyNumberFormat="1" applyFont="1" applyFill="1" applyBorder="1" applyAlignment="1" applyProtection="1">
      <alignment horizontal="center"/>
    </xf>
    <xf numFmtId="37" fontId="10" fillId="0" borderId="0" xfId="1" applyNumberFormat="1" applyFont="1" applyFill="1" applyAlignment="1" applyProtection="1">
      <alignment horizontal="center"/>
    </xf>
    <xf numFmtId="0" fontId="8" fillId="0" borderId="0" xfId="1" applyFont="1" applyBorder="1" applyAlignment="1">
      <alignment horizontal="right"/>
    </xf>
    <xf numFmtId="37" fontId="8" fillId="0" borderId="0" xfId="1" applyNumberFormat="1" applyFont="1" applyBorder="1" applyProtection="1"/>
    <xf numFmtId="37" fontId="10" fillId="0" borderId="0" xfId="1" applyNumberFormat="1" applyFont="1" applyFill="1" applyProtection="1"/>
    <xf numFmtId="14" fontId="0" fillId="0" borderId="0" xfId="1" applyNumberFormat="1" applyFont="1"/>
    <xf numFmtId="37" fontId="8" fillId="0" borderId="0" xfId="1" applyNumberFormat="1" applyFont="1" applyFill="1" applyBorder="1" applyProtection="1"/>
    <xf numFmtId="171" fontId="8" fillId="0" borderId="0" xfId="7" applyNumberFormat="1" applyFont="1" applyFill="1" applyBorder="1" applyProtection="1"/>
    <xf numFmtId="167" fontId="8" fillId="0" borderId="0" xfId="1" applyNumberFormat="1" applyFont="1" applyFill="1" applyBorder="1" applyProtection="1"/>
    <xf numFmtId="0" fontId="8" fillId="0" borderId="0" xfId="1" applyFont="1" applyFill="1" applyBorder="1"/>
    <xf numFmtId="39" fontId="8" fillId="0" borderId="1" xfId="1" applyNumberFormat="1" applyFont="1" applyFill="1" applyBorder="1" applyProtection="1"/>
    <xf numFmtId="0" fontId="10" fillId="0" borderId="0" xfId="1" quotePrefix="1" applyFont="1" applyFill="1" applyAlignment="1">
      <alignment horizontal="center"/>
    </xf>
    <xf numFmtId="167" fontId="10" fillId="0" borderId="0" xfId="1" applyNumberFormat="1" applyFont="1" applyFill="1" applyAlignment="1" applyProtection="1">
      <alignment horizontal="center"/>
    </xf>
    <xf numFmtId="0" fontId="15" fillId="0" borderId="0" xfId="1" applyFont="1" applyFill="1" applyAlignment="1" applyProtection="1">
      <alignment horizontal="center"/>
      <protection locked="0"/>
    </xf>
    <xf numFmtId="169" fontId="8" fillId="0" borderId="0" xfId="3" applyNumberFormat="1" applyFont="1" applyFill="1" applyProtection="1"/>
    <xf numFmtId="39" fontId="8" fillId="0" borderId="0" xfId="1" applyNumberFormat="1" applyFont="1" applyFill="1" applyProtection="1"/>
    <xf numFmtId="0" fontId="8" fillId="0" borderId="0" xfId="1" quotePrefix="1" applyFont="1" applyFill="1"/>
    <xf numFmtId="43" fontId="8" fillId="0" borderId="0" xfId="2" applyFont="1" applyFill="1" applyProtection="1"/>
    <xf numFmtId="169" fontId="0" fillId="0" borderId="2" xfId="3" applyNumberFormat="1" applyFont="1" applyBorder="1"/>
    <xf numFmtId="37" fontId="8" fillId="0" borderId="0" xfId="1" applyNumberFormat="1" applyFont="1" applyFill="1" applyAlignment="1" applyProtection="1">
      <alignment horizontal="left"/>
    </xf>
    <xf numFmtId="0" fontId="4" fillId="0" borderId="0" xfId="1" applyFont="1" applyAlignment="1">
      <alignment horizontal="center"/>
    </xf>
    <xf numFmtId="0" fontId="4" fillId="0" borderId="0" xfId="1" applyFont="1"/>
    <xf numFmtId="0" fontId="4" fillId="0" borderId="0" xfId="1" quotePrefix="1" applyFont="1" applyBorder="1" applyAlignment="1">
      <alignment horizontal="center"/>
    </xf>
    <xf numFmtId="43" fontId="0" fillId="0" borderId="0" xfId="2" applyFont="1"/>
    <xf numFmtId="0" fontId="11" fillId="0" borderId="0" xfId="1" applyFont="1" applyFill="1" applyAlignment="1" applyProtection="1">
      <alignment horizontal="center"/>
      <protection locked="0"/>
    </xf>
    <xf numFmtId="0" fontId="10" fillId="0" borderId="0" xfId="1" quotePrefix="1" applyFont="1" applyFill="1" applyAlignment="1" applyProtection="1">
      <alignment horizontal="center"/>
      <protection locked="0"/>
    </xf>
    <xf numFmtId="164" fontId="0" fillId="0" borderId="0" xfId="1" applyNumberFormat="1" applyFont="1" applyAlignment="1">
      <alignment horizontal="left"/>
    </xf>
    <xf numFmtId="169" fontId="0" fillId="0" borderId="3" xfId="3" applyNumberFormat="1" applyFont="1" applyBorder="1"/>
    <xf numFmtId="44" fontId="0" fillId="0" borderId="3" xfId="3" applyNumberFormat="1" applyFont="1" applyBorder="1"/>
    <xf numFmtId="43" fontId="0" fillId="0" borderId="3" xfId="2" applyNumberFormat="1" applyFont="1" applyBorder="1"/>
    <xf numFmtId="0" fontId="4" fillId="0" borderId="0" xfId="1" applyFont="1" applyBorder="1"/>
    <xf numFmtId="0" fontId="0" fillId="0" borderId="0" xfId="1" applyFont="1" applyBorder="1"/>
    <xf numFmtId="0" fontId="0" fillId="0" borderId="0" xfId="1" applyFont="1" applyBorder="1" applyAlignment="1">
      <alignment horizontal="center"/>
    </xf>
    <xf numFmtId="165" fontId="0" fillId="0" borderId="0" xfId="1" applyNumberFormat="1" applyFont="1" applyBorder="1" applyAlignment="1">
      <alignment horizontal="center"/>
    </xf>
    <xf numFmtId="165" fontId="8" fillId="0" borderId="0" xfId="4" applyNumberFormat="1" applyFont="1" applyFill="1"/>
    <xf numFmtId="0" fontId="10" fillId="0" borderId="0" xfId="1" applyFont="1" applyAlignment="1">
      <alignment horizontal="center"/>
    </xf>
    <xf numFmtId="0" fontId="11" fillId="0" borderId="0" xfId="1" applyFont="1" applyAlignment="1">
      <alignment horizontal="center"/>
    </xf>
    <xf numFmtId="173" fontId="10" fillId="0" borderId="0" xfId="1" applyNumberFormat="1" applyFont="1" applyFill="1" applyAlignment="1" applyProtection="1">
      <alignment horizontal="center"/>
    </xf>
    <xf numFmtId="0" fontId="10" fillId="0" borderId="0" xfId="1" applyFont="1" applyFill="1" applyAlignment="1" applyProtection="1">
      <alignment horizontal="center"/>
      <protection locked="0"/>
    </xf>
    <xf numFmtId="0" fontId="8" fillId="0" borderId="0" xfId="1" applyFont="1" applyFill="1" applyProtection="1">
      <protection locked="0"/>
    </xf>
    <xf numFmtId="43" fontId="8" fillId="0" borderId="0" xfId="2" applyFont="1" applyFill="1" applyAlignment="1"/>
    <xf numFmtId="43" fontId="0" fillId="0" borderId="0" xfId="2" applyFont="1" applyAlignment="1">
      <alignment horizontal="right"/>
    </xf>
    <xf numFmtId="0" fontId="8" fillId="0" borderId="0" xfId="1" applyFont="1" applyFill="1" applyAlignment="1"/>
    <xf numFmtId="14" fontId="10" fillId="0" borderId="0" xfId="1" applyNumberFormat="1" applyFont="1" applyFill="1"/>
    <xf numFmtId="14" fontId="10" fillId="0" borderId="0" xfId="1" applyNumberFormat="1" applyFont="1" applyFill="1" applyAlignment="1" applyProtection="1">
      <alignment horizontal="center"/>
      <protection locked="0"/>
    </xf>
    <xf numFmtId="14" fontId="8" fillId="0" borderId="0" xfId="1" applyNumberFormat="1" applyFont="1" applyFill="1"/>
    <xf numFmtId="0" fontId="8" fillId="0" borderId="0" xfId="1" applyFont="1" applyFill="1" applyAlignment="1" applyProtection="1">
      <alignment horizontal="center"/>
      <protection locked="0"/>
    </xf>
    <xf numFmtId="10" fontId="8" fillId="0" borderId="0" xfId="1" applyNumberFormat="1" applyFont="1" applyFill="1" applyProtection="1"/>
    <xf numFmtId="40" fontId="8" fillId="0" borderId="0" xfId="1" applyNumberFormat="1" applyFont="1" applyFill="1"/>
    <xf numFmtId="14" fontId="15" fillId="0" borderId="0" xfId="1" applyNumberFormat="1" applyFont="1" applyFill="1"/>
    <xf numFmtId="14" fontId="0" fillId="0" borderId="0" xfId="0" applyNumberFormat="1" applyFont="1"/>
    <xf numFmtId="169" fontId="0" fillId="0" borderId="0" xfId="1" applyNumberFormat="1" applyFont="1"/>
    <xf numFmtId="174" fontId="8" fillId="0" borderId="0" xfId="1" applyNumberFormat="1" applyFont="1" applyFill="1" applyAlignment="1" applyProtection="1">
      <alignment horizontal="left"/>
    </xf>
    <xf numFmtId="0" fontId="4" fillId="0" borderId="0" xfId="1" quotePrefix="1" applyFont="1" applyAlignment="1">
      <alignment horizontal="center"/>
    </xf>
    <xf numFmtId="10" fontId="0" fillId="0" borderId="0" xfId="7" applyNumberFormat="1" applyFont="1"/>
    <xf numFmtId="37" fontId="10" fillId="0" borderId="0" xfId="1" applyNumberFormat="1" applyFont="1" applyAlignment="1" applyProtection="1">
      <alignment horizontal="center"/>
    </xf>
    <xf numFmtId="43" fontId="87" fillId="0" borderId="0" xfId="2" applyFont="1" applyFill="1" applyBorder="1" applyProtection="1">
      <protection locked="0"/>
    </xf>
    <xf numFmtId="41" fontId="0" fillId="0" borderId="0" xfId="0" applyNumberFormat="1" applyFill="1"/>
    <xf numFmtId="169" fontId="8" fillId="0" borderId="0" xfId="1" applyNumberFormat="1" applyFont="1" applyFill="1" applyBorder="1" applyProtection="1">
      <protection locked="0"/>
    </xf>
    <xf numFmtId="0" fontId="0" fillId="0" borderId="0" xfId="0" applyFill="1"/>
    <xf numFmtId="0" fontId="10" fillId="0" borderId="0" xfId="1" applyFont="1" applyFill="1" applyBorder="1" applyAlignment="1">
      <alignment horizontal="center"/>
    </xf>
    <xf numFmtId="0" fontId="88" fillId="0" borderId="0" xfId="1" applyFont="1" applyFill="1" applyAlignment="1"/>
    <xf numFmtId="165" fontId="89" fillId="0" borderId="0" xfId="4" applyNumberFormat="1" applyFont="1" applyFill="1" applyAlignment="1">
      <alignment horizontal="center"/>
    </xf>
    <xf numFmtId="170" fontId="10" fillId="0" borderId="0" xfId="1" applyNumberFormat="1" applyFont="1" applyFill="1" applyAlignment="1">
      <alignment horizontal="center"/>
    </xf>
    <xf numFmtId="44" fontId="10" fillId="0" borderId="0" xfId="5" applyFont="1" applyFill="1" applyAlignment="1">
      <alignment horizontal="center"/>
    </xf>
    <xf numFmtId="165" fontId="10" fillId="0" borderId="0" xfId="4" applyNumberFormat="1" applyFont="1" applyFill="1" applyAlignment="1">
      <alignment horizontal="center"/>
    </xf>
    <xf numFmtId="0" fontId="11" fillId="0" borderId="0" xfId="1" applyFont="1" applyFill="1" applyBorder="1" applyAlignment="1">
      <alignment horizontal="center"/>
    </xf>
    <xf numFmtId="0" fontId="89" fillId="0" borderId="0" xfId="1" applyFont="1" applyFill="1" applyBorder="1" applyAlignment="1">
      <alignment horizontal="center"/>
    </xf>
    <xf numFmtId="170" fontId="89" fillId="0" borderId="0" xfId="1" applyNumberFormat="1" applyFont="1" applyFill="1" applyAlignment="1">
      <alignment horizontal="center"/>
    </xf>
    <xf numFmtId="44" fontId="89" fillId="0" borderId="0" xfId="5" applyFont="1" applyFill="1" applyAlignment="1">
      <alignment horizontal="center"/>
    </xf>
    <xf numFmtId="0" fontId="10" fillId="0" borderId="0" xfId="1" quotePrefix="1" applyFont="1" applyFill="1" applyBorder="1" applyAlignment="1">
      <alignment horizontal="center"/>
    </xf>
    <xf numFmtId="165" fontId="10" fillId="0" borderId="0" xfId="4" quotePrefix="1" applyNumberFormat="1" applyFont="1" applyFill="1" applyBorder="1" applyAlignment="1">
      <alignment horizontal="center"/>
    </xf>
    <xf numFmtId="170" fontId="8" fillId="0" borderId="0" xfId="12" applyNumberFormat="1" applyFont="1" applyFill="1" applyAlignment="1">
      <alignment horizontal="center"/>
    </xf>
    <xf numFmtId="44" fontId="8" fillId="0" borderId="0" xfId="5" applyFont="1" applyFill="1" applyAlignment="1">
      <alignment horizontal="center"/>
    </xf>
    <xf numFmtId="0" fontId="8" fillId="0" borderId="0" xfId="12" applyFont="1" applyFill="1" applyBorder="1" applyAlignment="1">
      <alignment horizontal="left"/>
    </xf>
    <xf numFmtId="172" fontId="8" fillId="0" borderId="0" xfId="12" applyNumberFormat="1" applyFont="1" applyFill="1" applyAlignment="1">
      <alignment horizontal="center"/>
    </xf>
    <xf numFmtId="169" fontId="91" fillId="68" borderId="0" xfId="3" applyNumberFormat="1" applyFont="1" applyFill="1"/>
    <xf numFmtId="169" fontId="91" fillId="68" borderId="0" xfId="2" applyNumberFormat="1" applyFont="1" applyFill="1"/>
    <xf numFmtId="0" fontId="91" fillId="68" borderId="0" xfId="1" applyFont="1" applyFill="1"/>
    <xf numFmtId="0" fontId="4" fillId="0" borderId="0" xfId="1" applyFont="1" applyFill="1"/>
    <xf numFmtId="185" fontId="91" fillId="68" borderId="0" xfId="1" applyNumberFormat="1" applyFont="1" applyFill="1" applyAlignment="1">
      <alignment horizontal="center"/>
    </xf>
    <xf numFmtId="185" fontId="8" fillId="0" borderId="0" xfId="1" applyNumberFormat="1" applyFont="1" applyFill="1" applyAlignment="1" applyProtection="1">
      <alignment horizontal="center"/>
    </xf>
    <xf numFmtId="185" fontId="91" fillId="68" borderId="0" xfId="1" applyNumberFormat="1" applyFont="1" applyFill="1" applyAlignment="1" applyProtection="1">
      <alignment horizontal="center"/>
    </xf>
    <xf numFmtId="43" fontId="0" fillId="0" borderId="0" xfId="572" applyNumberFormat="1" applyFont="1"/>
    <xf numFmtId="169" fontId="91" fillId="68" borderId="0" xfId="573" applyNumberFormat="1" applyFont="1" applyFill="1"/>
    <xf numFmtId="169" fontId="0" fillId="0" borderId="0" xfId="573" applyNumberFormat="1" applyFont="1"/>
    <xf numFmtId="186" fontId="8" fillId="0" borderId="0" xfId="1" applyNumberFormat="1" applyFont="1" applyFill="1" applyAlignment="1" applyProtection="1">
      <alignment horizontal="center"/>
    </xf>
    <xf numFmtId="186" fontId="91" fillId="68" borderId="0" xfId="1" applyNumberFormat="1" applyFont="1" applyFill="1" applyAlignment="1" applyProtection="1">
      <alignment horizontal="center"/>
    </xf>
    <xf numFmtId="169" fontId="0" fillId="0" borderId="0" xfId="573" applyNumberFormat="1" applyFont="1" applyAlignment="1">
      <alignment horizontal="right"/>
    </xf>
    <xf numFmtId="169" fontId="91" fillId="68" borderId="0" xfId="573" applyNumberFormat="1" applyFont="1" applyFill="1" applyBorder="1"/>
    <xf numFmtId="169" fontId="91" fillId="68" borderId="0" xfId="573" applyNumberFormat="1" applyFont="1" applyFill="1" applyBorder="1" applyProtection="1">
      <protection locked="0"/>
    </xf>
    <xf numFmtId="0" fontId="91" fillId="68" borderId="0" xfId="12" applyFont="1" applyFill="1" applyBorder="1" applyAlignment="1">
      <alignment horizontal="left"/>
    </xf>
    <xf numFmtId="169" fontId="88" fillId="0" borderId="0" xfId="573" applyNumberFormat="1" applyFont="1" applyFill="1" applyAlignment="1">
      <alignment horizontal="right"/>
    </xf>
    <xf numFmtId="169" fontId="8" fillId="0" borderId="2" xfId="573" applyNumberFormat="1" applyFont="1" applyFill="1" applyBorder="1" applyAlignment="1">
      <alignment horizontal="right"/>
    </xf>
    <xf numFmtId="187" fontId="91" fillId="68" borderId="0" xfId="12" applyNumberFormat="1" applyFont="1" applyFill="1" applyAlignment="1">
      <alignment horizontal="center"/>
    </xf>
    <xf numFmtId="187" fontId="91" fillId="68" borderId="0" xfId="1" applyNumberFormat="1" applyFont="1" applyFill="1" applyAlignment="1">
      <alignment horizontal="center"/>
    </xf>
    <xf numFmtId="169" fontId="0" fillId="0" borderId="2" xfId="573" applyNumberFormat="1" applyFont="1" applyBorder="1"/>
    <xf numFmtId="169" fontId="91" fillId="68" borderId="3" xfId="3" applyNumberFormat="1" applyFont="1" applyFill="1" applyBorder="1"/>
    <xf numFmtId="43" fontId="0" fillId="0" borderId="0" xfId="572" applyFont="1" applyAlignment="1">
      <alignment horizontal="center"/>
    </xf>
    <xf numFmtId="43" fontId="0" fillId="0" borderId="0" xfId="572" applyFont="1"/>
    <xf numFmtId="186" fontId="91" fillId="68" borderId="0" xfId="1" applyNumberFormat="1" applyFont="1" applyFill="1" applyAlignment="1">
      <alignment horizontal="center"/>
    </xf>
    <xf numFmtId="169" fontId="91" fillId="68" borderId="1" xfId="573" applyNumberFormat="1" applyFont="1" applyFill="1" applyBorder="1"/>
    <xf numFmtId="44" fontId="0" fillId="0" borderId="3" xfId="573" applyFont="1" applyBorder="1"/>
    <xf numFmtId="169" fontId="0" fillId="0" borderId="1" xfId="573" applyNumberFormat="1" applyFont="1" applyBorder="1"/>
    <xf numFmtId="41" fontId="4" fillId="0" borderId="0" xfId="0" applyNumberFormat="1" applyFont="1" applyAlignment="1">
      <alignment horizontal="center"/>
    </xf>
    <xf numFmtId="0" fontId="0" fillId="0" borderId="0" xfId="0" applyFill="1" applyAlignment="1">
      <alignment horizontal="left" indent="1"/>
    </xf>
    <xf numFmtId="169" fontId="8" fillId="0" borderId="0" xfId="573" applyNumberFormat="1" applyFont="1" applyFill="1"/>
    <xf numFmtId="43" fontId="4" fillId="0" borderId="3" xfId="572" applyFont="1" applyBorder="1"/>
    <xf numFmtId="0" fontId="92" fillId="0" borderId="0" xfId="0" applyFont="1"/>
    <xf numFmtId="0" fontId="92" fillId="0" borderId="0" xfId="0" applyFont="1" applyAlignment="1">
      <alignment horizontal="right"/>
    </xf>
    <xf numFmtId="0" fontId="0" fillId="0" borderId="0" xfId="0" applyFont="1" applyAlignment="1">
      <alignment horizontal="center"/>
    </xf>
    <xf numFmtId="0" fontId="0" fillId="0" borderId="0" xfId="0" applyFont="1" applyFill="1" applyAlignment="1">
      <alignment horizontal="center"/>
    </xf>
    <xf numFmtId="0" fontId="16" fillId="0" borderId="0" xfId="0" applyFont="1"/>
    <xf numFmtId="0" fontId="16" fillId="0" borderId="0" xfId="1" applyFont="1"/>
    <xf numFmtId="169" fontId="0" fillId="0" borderId="0" xfId="3" applyNumberFormat="1" applyFont="1" applyBorder="1"/>
    <xf numFmtId="43" fontId="4" fillId="0" borderId="0" xfId="572" applyFont="1" applyBorder="1"/>
    <xf numFmtId="0" fontId="8" fillId="0" borderId="0" xfId="0" applyFont="1" applyAlignment="1">
      <alignment horizontal="left"/>
    </xf>
    <xf numFmtId="0" fontId="0" fillId="0" borderId="0" xfId="0" applyFont="1" applyFill="1"/>
    <xf numFmtId="169" fontId="0" fillId="0" borderId="1" xfId="573" applyNumberFormat="1" applyFont="1" applyFill="1" applyBorder="1"/>
    <xf numFmtId="43" fontId="0" fillId="0" borderId="0" xfId="572" applyNumberFormat="1" applyFont="1" applyFill="1"/>
    <xf numFmtId="0" fontId="5" fillId="0" borderId="0" xfId="572" applyNumberFormat="1" applyFont="1" applyFill="1" applyAlignment="1">
      <alignment horizontal="center"/>
    </xf>
    <xf numFmtId="0" fontId="5" fillId="0" borderId="0" xfId="1" applyFont="1" applyFill="1" applyAlignment="1">
      <alignment horizontal="center"/>
    </xf>
    <xf numFmtId="185" fontId="5" fillId="0" borderId="0" xfId="1" applyNumberFormat="1" applyFont="1" applyFill="1" applyAlignment="1">
      <alignment horizontal="center"/>
    </xf>
    <xf numFmtId="43" fontId="5" fillId="0" borderId="0" xfId="572" applyNumberFormat="1" applyFont="1" applyFill="1"/>
    <xf numFmtId="169" fontId="5" fillId="0" borderId="0" xfId="573" applyNumberFormat="1" applyFont="1" applyFill="1"/>
    <xf numFmtId="10" fontId="5" fillId="0" borderId="0" xfId="7" applyNumberFormat="1" applyFont="1" applyFill="1"/>
    <xf numFmtId="43" fontId="5" fillId="0" borderId="0" xfId="572" applyFont="1" applyFill="1"/>
    <xf numFmtId="0" fontId="9" fillId="0" borderId="0" xfId="0" applyFont="1" applyFill="1"/>
    <xf numFmtId="0" fontId="5" fillId="0" borderId="0" xfId="0" applyFont="1" applyFill="1"/>
    <xf numFmtId="0" fontId="5" fillId="0" borderId="0" xfId="1" applyFont="1" applyFill="1" applyAlignment="1">
      <alignment horizontal="right"/>
    </xf>
    <xf numFmtId="0" fontId="8" fillId="0" borderId="0" xfId="0" applyFont="1" applyAlignment="1">
      <alignment horizontal="left" indent="2"/>
    </xf>
    <xf numFmtId="0" fontId="0" fillId="0" borderId="0" xfId="0" applyFont="1" applyFill="1" applyAlignment="1">
      <alignment horizontal="left" indent="2"/>
    </xf>
    <xf numFmtId="0" fontId="0" fillId="0" borderId="0" xfId="0" applyFont="1" applyFill="1" applyAlignment="1">
      <alignment horizontal="left"/>
    </xf>
    <xf numFmtId="0" fontId="3" fillId="0" borderId="0" xfId="1" applyFont="1" applyFill="1" applyAlignment="1">
      <alignment horizontal="left"/>
    </xf>
    <xf numFmtId="0" fontId="4" fillId="0" borderId="0" xfId="1" applyFont="1" applyFill="1" applyAlignment="1">
      <alignment horizontal="center"/>
    </xf>
    <xf numFmtId="0" fontId="0" fillId="0" borderId="0" xfId="1" applyFont="1" applyFill="1" applyAlignment="1">
      <alignment horizontal="center"/>
    </xf>
    <xf numFmtId="185" fontId="91" fillId="0" borderId="0" xfId="1" applyNumberFormat="1" applyFont="1" applyFill="1" applyAlignment="1" applyProtection="1">
      <alignment horizontal="center"/>
    </xf>
    <xf numFmtId="43" fontId="0" fillId="0" borderId="0" xfId="2" applyNumberFormat="1" applyFont="1" applyFill="1"/>
    <xf numFmtId="169" fontId="91" fillId="0" borderId="0" xfId="2" applyNumberFormat="1" applyFont="1" applyFill="1"/>
    <xf numFmtId="169" fontId="0" fillId="0" borderId="0" xfId="1" applyNumberFormat="1" applyFont="1" applyFill="1"/>
    <xf numFmtId="0" fontId="16" fillId="0" borderId="0" xfId="0" applyFont="1" applyFill="1"/>
    <xf numFmtId="43" fontId="8" fillId="0" borderId="0" xfId="572" applyNumberFormat="1" applyFont="1" applyFill="1" applyAlignment="1" applyProtection="1">
      <alignment horizontal="center"/>
    </xf>
    <xf numFmtId="186" fontId="91" fillId="0" borderId="0" xfId="1" applyNumberFormat="1" applyFont="1" applyFill="1" applyAlignment="1" applyProtection="1">
      <alignment horizontal="center"/>
    </xf>
    <xf numFmtId="43" fontId="0" fillId="0" borderId="0" xfId="2" applyFont="1" applyFill="1" applyAlignment="1">
      <alignment horizontal="right"/>
    </xf>
    <xf numFmtId="0" fontId="11" fillId="0" borderId="0" xfId="12" applyFont="1" applyFill="1" applyBorder="1" applyAlignment="1">
      <alignment horizontal="left"/>
    </xf>
    <xf numFmtId="0" fontId="10" fillId="0" borderId="0" xfId="1" quotePrefix="1" applyFont="1" applyFill="1" applyBorder="1" applyAlignment="1">
      <alignment horizontal="center" wrapText="1"/>
    </xf>
    <xf numFmtId="14" fontId="91" fillId="68" borderId="0" xfId="12" applyNumberFormat="1" applyFont="1" applyFill="1" applyAlignment="1">
      <alignment horizontal="center"/>
    </xf>
    <xf numFmtId="0" fontId="94" fillId="0" borderId="0" xfId="1" applyFont="1"/>
    <xf numFmtId="0" fontId="0" fillId="0" borderId="0" xfId="0" applyFont="1" applyAlignment="1">
      <alignment horizontal="left"/>
    </xf>
    <xf numFmtId="10" fontId="8" fillId="0" borderId="0" xfId="7" applyNumberFormat="1" applyFont="1" applyFill="1" applyBorder="1"/>
    <xf numFmtId="39" fontId="8" fillId="0" borderId="0" xfId="1" applyNumberFormat="1" applyFont="1" applyFill="1"/>
    <xf numFmtId="187" fontId="0" fillId="0" borderId="0" xfId="0" applyNumberFormat="1" applyFont="1" applyFill="1" applyBorder="1" applyAlignment="1">
      <alignment horizontal="center"/>
    </xf>
    <xf numFmtId="165" fontId="0" fillId="0" borderId="0" xfId="572" applyNumberFormat="1" applyFont="1" applyFill="1" applyBorder="1" applyAlignment="1">
      <alignment horizontal="center"/>
    </xf>
    <xf numFmtId="0" fontId="8" fillId="0" borderId="0" xfId="1" applyFont="1" applyFill="1" applyBorder="1" applyAlignment="1"/>
    <xf numFmtId="0" fontId="0" fillId="0" borderId="0" xfId="0" applyFont="1" applyFill="1" applyBorder="1" applyAlignment="1"/>
    <xf numFmtId="0" fontId="91" fillId="68" borderId="0" xfId="0" applyFont="1" applyFill="1" applyAlignment="1">
      <alignment horizontal="center"/>
    </xf>
    <xf numFmtId="187" fontId="91" fillId="68" borderId="0" xfId="0" applyNumberFormat="1" applyFont="1" applyFill="1" applyAlignment="1">
      <alignment horizontal="center"/>
    </xf>
    <xf numFmtId="0" fontId="0" fillId="0" borderId="5" xfId="0" applyFont="1" applyBorder="1"/>
    <xf numFmtId="43" fontId="10" fillId="0" borderId="0" xfId="2" quotePrefix="1" applyFont="1" applyFill="1" applyAlignment="1">
      <alignment horizontal="center" wrapText="1"/>
    </xf>
    <xf numFmtId="0" fontId="91" fillId="68" borderId="0" xfId="1" applyFont="1" applyFill="1" applyAlignment="1">
      <alignment wrapText="1"/>
    </xf>
    <xf numFmtId="43" fontId="0" fillId="0" borderId="0" xfId="2" applyFont="1" applyAlignment="1">
      <alignment vertical="top"/>
    </xf>
    <xf numFmtId="169" fontId="91" fillId="68" borderId="0" xfId="573" applyNumberFormat="1" applyFont="1" applyFill="1" applyAlignment="1">
      <alignment vertical="top"/>
    </xf>
    <xf numFmtId="43" fontId="91" fillId="68" borderId="0" xfId="1" applyNumberFormat="1" applyFont="1" applyFill="1" applyAlignment="1">
      <alignment horizontal="center" vertical="top"/>
    </xf>
    <xf numFmtId="0" fontId="0" fillId="0" borderId="0" xfId="0" applyFont="1" applyAlignment="1">
      <alignment vertical="top" wrapText="1"/>
    </xf>
    <xf numFmtId="43" fontId="10" fillId="0" borderId="0" xfId="2" quotePrefix="1" applyFont="1" applyFill="1" applyAlignment="1">
      <alignment horizontal="center" vertical="top" wrapText="1"/>
    </xf>
    <xf numFmtId="0" fontId="0" fillId="0" borderId="0" xfId="0" applyFont="1" applyAlignment="1">
      <alignment horizontal="left" vertical="top" wrapText="1"/>
    </xf>
    <xf numFmtId="187" fontId="91" fillId="68" borderId="0" xfId="0" applyNumberFormat="1" applyFont="1" applyFill="1" applyAlignment="1">
      <alignment horizontal="center" vertical="top" wrapText="1"/>
    </xf>
    <xf numFmtId="43" fontId="0" fillId="0" borderId="0" xfId="572" applyFont="1" applyAlignment="1">
      <alignment vertical="top" wrapText="1"/>
    </xf>
    <xf numFmtId="169" fontId="91" fillId="68" borderId="0" xfId="573" applyNumberFormat="1" applyFont="1" applyFill="1" applyAlignment="1">
      <alignment vertical="top" wrapText="1"/>
    </xf>
    <xf numFmtId="0" fontId="0" fillId="0" borderId="0" xfId="1" applyFont="1" applyAlignment="1">
      <alignment horizontal="center" vertical="top" wrapText="1"/>
    </xf>
    <xf numFmtId="43" fontId="4" fillId="0" borderId="2" xfId="2" applyFont="1" applyBorder="1" applyAlignment="1">
      <alignment vertical="top" wrapText="1"/>
    </xf>
    <xf numFmtId="169" fontId="0" fillId="0" borderId="2" xfId="1" applyNumberFormat="1" applyFont="1" applyBorder="1" applyAlignment="1">
      <alignment vertical="top" wrapText="1"/>
    </xf>
    <xf numFmtId="0" fontId="11" fillId="0" borderId="0" xfId="1" applyFont="1" applyAlignment="1">
      <alignment horizontal="center" vertical="top" wrapText="1"/>
    </xf>
    <xf numFmtId="0" fontId="4" fillId="0" borderId="0" xfId="1" quotePrefix="1" applyFont="1" applyBorder="1" applyAlignment="1">
      <alignment horizontal="center" vertical="top" wrapText="1"/>
    </xf>
    <xf numFmtId="43" fontId="4" fillId="0" borderId="2" xfId="572" applyFont="1" applyBorder="1" applyAlignment="1">
      <alignment vertical="top" wrapText="1"/>
    </xf>
    <xf numFmtId="42" fontId="91" fillId="68" borderId="0" xfId="573" applyNumberFormat="1" applyFont="1" applyFill="1" applyAlignment="1"/>
    <xf numFmtId="14" fontId="10" fillId="0" borderId="0" xfId="1" quotePrefix="1" applyNumberFormat="1" applyFont="1" applyFill="1" applyAlignment="1" applyProtection="1">
      <alignment horizontal="center"/>
      <protection locked="0"/>
    </xf>
    <xf numFmtId="0" fontId="0" fillId="0" borderId="0" xfId="0" applyFont="1" applyAlignment="1">
      <alignment horizontal="left" indent="4"/>
    </xf>
    <xf numFmtId="165" fontId="93" fillId="0" borderId="0" xfId="1" applyNumberFormat="1" applyFont="1" applyBorder="1" applyAlignment="1">
      <alignment horizontal="center" wrapText="1"/>
    </xf>
    <xf numFmtId="0" fontId="4" fillId="0" borderId="0" xfId="1" quotePrefix="1" applyFont="1" applyFill="1" applyBorder="1" applyAlignment="1">
      <alignment horizontal="center"/>
    </xf>
    <xf numFmtId="0" fontId="94" fillId="0" borderId="0" xfId="0" applyFont="1"/>
    <xf numFmtId="0" fontId="91" fillId="68" borderId="0" xfId="1" applyNumberFormat="1" applyFont="1" applyFill="1" applyAlignment="1">
      <alignment horizontal="left"/>
    </xf>
    <xf numFmtId="168" fontId="0" fillId="0" borderId="0" xfId="1" applyNumberFormat="1" applyFont="1" applyAlignment="1">
      <alignment horizontal="left"/>
    </xf>
    <xf numFmtId="40" fontId="0" fillId="0" borderId="0" xfId="1" applyNumberFormat="1" applyFont="1" applyBorder="1"/>
    <xf numFmtId="0" fontId="95" fillId="0" borderId="0" xfId="1" applyFont="1" applyFill="1"/>
    <xf numFmtId="0" fontId="8" fillId="0" borderId="0" xfId="1" applyFont="1" applyFill="1" applyAlignment="1">
      <alignment horizontal="left"/>
    </xf>
    <xf numFmtId="42" fontId="0" fillId="0" borderId="0" xfId="3" applyNumberFormat="1" applyFont="1" applyBorder="1"/>
    <xf numFmtId="169" fontId="8" fillId="0" borderId="0" xfId="573" applyNumberFormat="1" applyFont="1" applyFill="1" applyProtection="1"/>
    <xf numFmtId="0" fontId="0" fillId="0" borderId="0" xfId="1" applyFont="1" applyAlignment="1">
      <alignment horizontal="left"/>
    </xf>
    <xf numFmtId="169" fontId="0" fillId="0" borderId="0" xfId="0" applyNumberFormat="1" applyFont="1"/>
    <xf numFmtId="0" fontId="94" fillId="0" borderId="0" xfId="0" applyFont="1" applyFill="1"/>
    <xf numFmtId="43" fontId="0" fillId="0" borderId="1" xfId="572" applyFont="1" applyBorder="1"/>
    <xf numFmtId="10" fontId="8" fillId="0" borderId="1" xfId="7" applyNumberFormat="1" applyFont="1" applyFill="1" applyBorder="1" applyAlignment="1">
      <alignment horizontal="right"/>
    </xf>
    <xf numFmtId="0" fontId="0" fillId="0" borderId="0" xfId="0" applyFont="1" applyFill="1" applyAlignment="1">
      <alignment vertical="top"/>
    </xf>
    <xf numFmtId="0" fontId="0" fillId="0" borderId="0" xfId="0" applyFont="1" applyFill="1" applyAlignment="1">
      <alignment vertical="top" wrapText="1"/>
    </xf>
    <xf numFmtId="0" fontId="91" fillId="68" borderId="0" xfId="1" applyFont="1" applyFill="1" applyAlignment="1">
      <alignment horizontal="left" vertical="top"/>
    </xf>
    <xf numFmtId="0" fontId="0" fillId="0" borderId="0" xfId="1" applyFont="1" applyAlignment="1">
      <alignment horizontal="center" vertical="top"/>
    </xf>
    <xf numFmtId="43" fontId="0" fillId="0" borderId="0" xfId="572" applyNumberFormat="1" applyFont="1" applyAlignment="1">
      <alignment horizontal="center"/>
    </xf>
    <xf numFmtId="0" fontId="0" fillId="0" borderId="0" xfId="0" applyAlignment="1">
      <alignment horizontal="center"/>
    </xf>
    <xf numFmtId="37" fontId="8" fillId="0" borderId="0" xfId="1" applyNumberFormat="1" applyFont="1" applyAlignment="1" applyProtection="1">
      <alignment horizontal="center"/>
    </xf>
    <xf numFmtId="0" fontId="0" fillId="0" borderId="0" xfId="0" applyFont="1" applyAlignment="1"/>
    <xf numFmtId="165" fontId="0" fillId="0" borderId="0" xfId="1" applyNumberFormat="1" applyFont="1" applyAlignment="1"/>
    <xf numFmtId="165" fontId="0" fillId="0" borderId="0" xfId="0" applyNumberFormat="1" applyFont="1" applyAlignment="1"/>
    <xf numFmtId="0" fontId="8" fillId="0" borderId="0" xfId="0" applyFont="1"/>
    <xf numFmtId="37" fontId="8" fillId="0" borderId="0" xfId="1" applyNumberFormat="1" applyFont="1" applyAlignment="1" applyProtection="1"/>
    <xf numFmtId="43" fontId="8" fillId="0" borderId="0" xfId="572" applyFont="1" applyFill="1" applyProtection="1">
      <protection locked="0"/>
    </xf>
    <xf numFmtId="37" fontId="15" fillId="0" borderId="0" xfId="1" applyNumberFormat="1" applyFont="1" applyFill="1" applyAlignment="1" applyProtection="1">
      <alignment horizontal="left"/>
      <protection locked="0"/>
    </xf>
    <xf numFmtId="43" fontId="4" fillId="0" borderId="2" xfId="572" applyFont="1" applyBorder="1"/>
    <xf numFmtId="43" fontId="8" fillId="0" borderId="0" xfId="572" applyFont="1" applyFill="1"/>
    <xf numFmtId="43" fontId="91" fillId="68" borderId="0" xfId="572" applyFont="1" applyFill="1" applyAlignment="1" applyProtection="1">
      <alignment horizontal="center"/>
    </xf>
    <xf numFmtId="43" fontId="0" fillId="0" borderId="2" xfId="572" applyFont="1" applyBorder="1" applyAlignment="1">
      <alignment horizontal="center"/>
    </xf>
    <xf numFmtId="43" fontId="10" fillId="0" borderId="2" xfId="572" applyFont="1" applyFill="1" applyBorder="1" applyAlignment="1" applyProtection="1">
      <alignment horizontal="center"/>
    </xf>
    <xf numFmtId="169" fontId="91" fillId="68" borderId="0" xfId="573" applyNumberFormat="1" applyFont="1" applyFill="1" applyAlignment="1" applyProtection="1">
      <alignment horizontal="center"/>
    </xf>
    <xf numFmtId="169" fontId="8" fillId="0" borderId="0" xfId="573" applyNumberFormat="1" applyFont="1" applyFill="1" applyAlignment="1" applyProtection="1">
      <alignment horizontal="center"/>
    </xf>
    <xf numFmtId="169" fontId="8" fillId="0" borderId="0" xfId="1" applyNumberFormat="1" applyFont="1" applyFill="1" applyAlignment="1" applyProtection="1">
      <alignment horizontal="center"/>
    </xf>
    <xf numFmtId="169" fontId="8" fillId="0" borderId="2" xfId="573" applyNumberFormat="1" applyFont="1" applyFill="1" applyBorder="1" applyAlignment="1" applyProtection="1">
      <alignment horizontal="center"/>
    </xf>
    <xf numFmtId="165" fontId="10" fillId="0" borderId="0" xfId="2" applyNumberFormat="1" applyFont="1" applyFill="1" applyAlignment="1">
      <alignment horizontal="center"/>
    </xf>
    <xf numFmtId="0" fontId="0" fillId="0" borderId="0" xfId="0" applyFont="1" applyAlignment="1">
      <alignment horizontal="right"/>
    </xf>
    <xf numFmtId="0" fontId="0" fillId="0" borderId="0" xfId="1" applyFont="1" applyFill="1" applyAlignment="1">
      <alignment horizontal="center" vertical="top"/>
    </xf>
    <xf numFmtId="0" fontId="91" fillId="0" borderId="0" xfId="1" applyFont="1" applyFill="1" applyAlignment="1">
      <alignment horizontal="left" vertical="top"/>
    </xf>
    <xf numFmtId="0" fontId="91" fillId="0" borderId="0" xfId="1" applyFont="1" applyFill="1" applyAlignment="1">
      <alignment wrapText="1"/>
    </xf>
    <xf numFmtId="43" fontId="91" fillId="0" borderId="0" xfId="1" applyNumberFormat="1" applyFont="1" applyFill="1" applyAlignment="1">
      <alignment horizontal="center" vertical="top"/>
    </xf>
    <xf numFmtId="169" fontId="91" fillId="68" borderId="0" xfId="573" applyNumberFormat="1" applyFont="1" applyFill="1" applyBorder="1" applyAlignment="1">
      <alignment vertical="top"/>
    </xf>
    <xf numFmtId="43" fontId="3" fillId="0" borderId="0" xfId="2" applyFont="1" applyBorder="1" applyAlignment="1">
      <alignment vertical="top"/>
    </xf>
    <xf numFmtId="43" fontId="4" fillId="0" borderId="0" xfId="2" applyFont="1" applyFill="1" applyBorder="1" applyAlignment="1">
      <alignment vertical="top"/>
    </xf>
    <xf numFmtId="169" fontId="91" fillId="0" borderId="0" xfId="573" applyNumberFormat="1" applyFont="1" applyFill="1" applyBorder="1" applyAlignment="1">
      <alignment vertical="top"/>
    </xf>
    <xf numFmtId="43" fontId="4" fillId="0" borderId="2" xfId="2" applyFont="1" applyBorder="1"/>
    <xf numFmtId="43" fontId="10" fillId="0" borderId="2" xfId="2" applyFont="1" applyFill="1" applyBorder="1" applyProtection="1">
      <protection locked="0"/>
    </xf>
    <xf numFmtId="169" fontId="8" fillId="0" borderId="2" xfId="573" applyNumberFormat="1" applyFont="1" applyFill="1" applyBorder="1" applyProtection="1">
      <protection locked="0"/>
    </xf>
    <xf numFmtId="43" fontId="4" fillId="0" borderId="2" xfId="2" applyNumberFormat="1" applyFont="1" applyBorder="1"/>
    <xf numFmtId="0" fontId="4" fillId="0" borderId="0" xfId="0" applyFont="1" applyAlignment="1">
      <alignment horizontal="centerContinuous"/>
    </xf>
    <xf numFmtId="0" fontId="0" fillId="0" borderId="0" xfId="0" applyFont="1" applyAlignment="1">
      <alignment horizontal="centerContinuous"/>
    </xf>
    <xf numFmtId="0" fontId="4" fillId="0" borderId="5" xfId="0" applyFont="1" applyBorder="1" applyAlignment="1">
      <alignment horizontal="centerContinuous"/>
    </xf>
    <xf numFmtId="43" fontId="0" fillId="0" borderId="0" xfId="572" applyFont="1" applyFill="1"/>
    <xf numFmtId="165" fontId="0" fillId="0" borderId="0" xfId="0" applyNumberFormat="1" applyFont="1" applyFill="1"/>
    <xf numFmtId="165" fontId="93" fillId="0" borderId="0" xfId="1" applyNumberFormat="1" applyFont="1" applyFill="1" applyBorder="1" applyAlignment="1">
      <alignment horizontal="center" wrapText="1"/>
    </xf>
    <xf numFmtId="0" fontId="0" fillId="0" borderId="0" xfId="1" applyFont="1" applyFill="1" applyAlignment="1">
      <alignment horizontal="left"/>
    </xf>
    <xf numFmtId="10" fontId="8" fillId="0" borderId="0" xfId="576" applyNumberFormat="1" applyFont="1" applyFill="1" applyAlignment="1">
      <alignment horizontal="center"/>
    </xf>
    <xf numFmtId="43" fontId="8" fillId="0" borderId="0" xfId="572" applyFont="1" applyFill="1" applyProtection="1"/>
    <xf numFmtId="43" fontId="10" fillId="0" borderId="2" xfId="572" applyFont="1" applyFill="1" applyBorder="1" applyAlignment="1">
      <alignment horizontal="right"/>
    </xf>
    <xf numFmtId="44" fontId="5" fillId="0" borderId="0" xfId="573" applyFont="1" applyFill="1" applyAlignment="1">
      <alignment horizontal="center"/>
    </xf>
    <xf numFmtId="0" fontId="3" fillId="0" borderId="0" xfId="577" applyFont="1"/>
    <xf numFmtId="165" fontId="3" fillId="0" borderId="0" xfId="577" applyNumberFormat="1" applyFont="1"/>
    <xf numFmtId="169" fontId="91" fillId="68" borderId="0" xfId="579" applyNumberFormat="1" applyFont="1" applyFill="1"/>
    <xf numFmtId="44" fontId="89" fillId="0" borderId="0" xfId="1" applyNumberFormat="1" applyFont="1" applyFill="1" applyAlignment="1" applyProtection="1">
      <alignment horizontal="center"/>
      <protection locked="0"/>
    </xf>
    <xf numFmtId="43" fontId="0" fillId="0" borderId="0" xfId="0" applyNumberFormat="1" applyFill="1"/>
    <xf numFmtId="0" fontId="0" fillId="0" borderId="0" xfId="0" applyFill="1" applyAlignment="1">
      <alignment horizontal="center"/>
    </xf>
    <xf numFmtId="0" fontId="0" fillId="0" borderId="0" xfId="0" applyFill="1" applyAlignment="1">
      <alignment horizontal="left" indent="3"/>
    </xf>
    <xf numFmtId="0" fontId="89" fillId="0" borderId="0" xfId="1" applyFont="1" applyFill="1" applyAlignment="1">
      <alignment horizontal="center"/>
    </xf>
    <xf numFmtId="43" fontId="3" fillId="0" borderId="0" xfId="578" applyFont="1"/>
    <xf numFmtId="43" fontId="3" fillId="0" borderId="0" xfId="2" applyNumberFormat="1" applyFont="1"/>
    <xf numFmtId="169" fontId="3" fillId="0" borderId="0" xfId="579" applyNumberFormat="1" applyFont="1"/>
    <xf numFmtId="168" fontId="3" fillId="0" borderId="0" xfId="1" applyNumberFormat="1" applyFont="1"/>
    <xf numFmtId="2" fontId="3" fillId="0" borderId="0" xfId="1" applyNumberFormat="1" applyFont="1"/>
    <xf numFmtId="165" fontId="3" fillId="0" borderId="0" xfId="2" applyNumberFormat="1" applyFont="1"/>
    <xf numFmtId="168" fontId="3" fillId="0" borderId="0" xfId="1" applyNumberFormat="1" applyFont="1" applyAlignment="1">
      <alignment horizontal="left"/>
    </xf>
    <xf numFmtId="42" fontId="3" fillId="0" borderId="2" xfId="3" applyNumberFormat="1" applyFont="1" applyBorder="1"/>
    <xf numFmtId="169" fontId="3" fillId="0" borderId="2" xfId="579" applyNumberFormat="1" applyFont="1" applyBorder="1"/>
    <xf numFmtId="40" fontId="3" fillId="0" borderId="0" xfId="1" applyNumberFormat="1" applyFont="1" applyBorder="1"/>
    <xf numFmtId="42" fontId="3" fillId="0" borderId="0" xfId="3" applyNumberFormat="1" applyFont="1" applyBorder="1"/>
    <xf numFmtId="0" fontId="3" fillId="0" borderId="0" xfId="1" applyFont="1" applyAlignment="1">
      <alignment horizontal="left"/>
    </xf>
    <xf numFmtId="0" fontId="89" fillId="0" borderId="0" xfId="1" applyFont="1" applyAlignment="1">
      <alignment horizontal="center"/>
    </xf>
    <xf numFmtId="0" fontId="93" fillId="0" borderId="0" xfId="1" applyFont="1" applyAlignment="1">
      <alignment horizontal="center"/>
    </xf>
    <xf numFmtId="173" fontId="89" fillId="0" borderId="0" xfId="1" applyNumberFormat="1" applyFont="1" applyFill="1" applyAlignment="1" applyProtection="1">
      <alignment horizontal="center"/>
    </xf>
    <xf numFmtId="0" fontId="89" fillId="0" borderId="0" xfId="1" applyFont="1" applyFill="1" applyAlignment="1" applyProtection="1">
      <alignment horizontal="center"/>
      <protection locked="0"/>
    </xf>
    <xf numFmtId="0" fontId="89" fillId="0" borderId="0" xfId="1" applyFont="1" applyFill="1" applyAlignment="1" applyProtection="1">
      <alignment horizontal="center"/>
    </xf>
    <xf numFmtId="37" fontId="89" fillId="0" borderId="0" xfId="1" applyNumberFormat="1" applyFont="1" applyFill="1" applyBorder="1" applyAlignment="1" applyProtection="1">
      <alignment horizontal="center"/>
    </xf>
    <xf numFmtId="17" fontId="89" fillId="0" borderId="0" xfId="1" applyNumberFormat="1" applyFont="1" applyFill="1" applyAlignment="1">
      <alignment horizontal="center"/>
    </xf>
    <xf numFmtId="165" fontId="89" fillId="0" borderId="0" xfId="2" applyNumberFormat="1" applyFont="1" applyFill="1" applyAlignment="1">
      <alignment horizontal="center"/>
    </xf>
    <xf numFmtId="165" fontId="89" fillId="0" borderId="0" xfId="1" applyNumberFormat="1" applyFont="1" applyFill="1" applyAlignment="1">
      <alignment horizontal="center"/>
    </xf>
    <xf numFmtId="37" fontId="89" fillId="0" borderId="0" xfId="1" applyNumberFormat="1" applyFont="1" applyBorder="1" applyAlignment="1" applyProtection="1">
      <alignment horizontal="center"/>
    </xf>
    <xf numFmtId="0" fontId="93" fillId="0" borderId="0" xfId="0" applyFont="1" applyBorder="1" applyAlignment="1">
      <alignment horizontal="center"/>
    </xf>
    <xf numFmtId="41" fontId="93" fillId="0" borderId="0" xfId="0" applyNumberFormat="1" applyFont="1" applyBorder="1" applyAlignment="1">
      <alignment horizontal="center"/>
    </xf>
    <xf numFmtId="43" fontId="93" fillId="0" borderId="0" xfId="0" applyNumberFormat="1" applyFont="1" applyBorder="1" applyAlignment="1">
      <alignment horizontal="center"/>
    </xf>
    <xf numFmtId="0" fontId="3" fillId="0" borderId="0" xfId="574" applyFont="1" applyProtection="1"/>
    <xf numFmtId="0" fontId="3" fillId="0" borderId="0" xfId="574" applyNumberFormat="1" applyFont="1" applyFill="1" applyAlignment="1" applyProtection="1"/>
    <xf numFmtId="0" fontId="3" fillId="0" borderId="0" xfId="574" applyFont="1"/>
    <xf numFmtId="14" fontId="8" fillId="0" borderId="0" xfId="574" applyNumberFormat="1" applyFont="1" applyFill="1" applyBorder="1" applyAlignment="1" applyProtection="1">
      <alignment horizontal="centerContinuous"/>
    </xf>
    <xf numFmtId="0" fontId="3" fillId="0" borderId="0" xfId="574" applyFont="1" applyAlignment="1" applyProtection="1">
      <alignment horizontal="left"/>
    </xf>
    <xf numFmtId="44" fontId="98" fillId="70" borderId="37" xfId="574" applyNumberFormat="1" applyFont="1" applyFill="1" applyBorder="1" applyAlignment="1" applyProtection="1">
      <alignment horizontal="left"/>
    </xf>
    <xf numFmtId="0" fontId="99" fillId="70" borderId="38" xfId="574" applyFont="1" applyFill="1" applyBorder="1" applyProtection="1"/>
    <xf numFmtId="0" fontId="99" fillId="70" borderId="38" xfId="574" applyFont="1" applyFill="1" applyBorder="1" applyAlignment="1" applyProtection="1">
      <alignment horizontal="left"/>
    </xf>
    <xf numFmtId="0" fontId="99" fillId="70" borderId="39" xfId="574" applyFont="1" applyFill="1" applyBorder="1" applyProtection="1"/>
    <xf numFmtId="0" fontId="3" fillId="71" borderId="20" xfId="574" applyFont="1" applyFill="1" applyBorder="1" applyProtection="1"/>
    <xf numFmtId="0" fontId="3" fillId="71" borderId="0" xfId="574" applyFont="1" applyFill="1" applyBorder="1" applyProtection="1"/>
    <xf numFmtId="0" fontId="3" fillId="71" borderId="0" xfId="574" applyFont="1" applyFill="1" applyBorder="1" applyAlignment="1" applyProtection="1">
      <alignment horizontal="left"/>
    </xf>
    <xf numFmtId="0" fontId="3" fillId="71" borderId="11" xfId="574" applyFont="1" applyFill="1" applyBorder="1" applyProtection="1"/>
    <xf numFmtId="0" fontId="3" fillId="71" borderId="40" xfId="574" applyFont="1" applyFill="1" applyBorder="1" applyProtection="1"/>
    <xf numFmtId="0" fontId="3" fillId="71" borderId="41" xfId="574" applyFont="1" applyFill="1" applyBorder="1" applyProtection="1"/>
    <xf numFmtId="0" fontId="3" fillId="71" borderId="41" xfId="574" applyFont="1" applyFill="1" applyBorder="1" applyAlignment="1" applyProtection="1">
      <alignment horizontal="left"/>
    </xf>
    <xf numFmtId="0" fontId="3" fillId="71" borderId="42" xfId="574" applyFont="1" applyFill="1" applyBorder="1" applyProtection="1"/>
    <xf numFmtId="0" fontId="3" fillId="0" borderId="0" xfId="574" applyFont="1" applyFill="1"/>
    <xf numFmtId="0" fontId="3" fillId="71" borderId="43" xfId="574" applyFont="1" applyFill="1" applyBorder="1" applyProtection="1"/>
    <xf numFmtId="184" fontId="3" fillId="71" borderId="0" xfId="574" applyNumberFormat="1" applyFont="1" applyFill="1" applyBorder="1" applyAlignment="1" applyProtection="1">
      <alignment horizontal="left"/>
    </xf>
    <xf numFmtId="14" fontId="97" fillId="69" borderId="36" xfId="574" applyNumberFormat="1" applyFont="1" applyFill="1" applyBorder="1" applyAlignment="1" applyProtection="1">
      <alignment horizontal="center"/>
    </xf>
    <xf numFmtId="14" fontId="8" fillId="69" borderId="36" xfId="574" applyNumberFormat="1" applyFont="1" applyFill="1" applyBorder="1" applyAlignment="1" applyProtection="1">
      <alignment horizontal="center"/>
    </xf>
    <xf numFmtId="0" fontId="3" fillId="71" borderId="44" xfId="574" applyFont="1" applyFill="1" applyBorder="1" applyProtection="1"/>
    <xf numFmtId="0" fontId="3" fillId="71" borderId="47" xfId="574" applyFont="1" applyFill="1" applyBorder="1" applyProtection="1"/>
    <xf numFmtId="0" fontId="3" fillId="71" borderId="48" xfId="574" applyFont="1" applyFill="1" applyBorder="1" applyProtection="1"/>
    <xf numFmtId="0" fontId="3" fillId="71" borderId="48" xfId="574" applyFont="1" applyFill="1" applyBorder="1" applyAlignment="1" applyProtection="1">
      <alignment horizontal="left"/>
    </xf>
    <xf numFmtId="0" fontId="3" fillId="71" borderId="49" xfId="574" applyFont="1" applyFill="1" applyBorder="1" applyProtection="1"/>
    <xf numFmtId="0" fontId="3" fillId="71" borderId="50" xfId="574" applyFont="1" applyFill="1" applyBorder="1" applyProtection="1"/>
    <xf numFmtId="0" fontId="3" fillId="71" borderId="1" xfId="574" applyFont="1" applyFill="1" applyBorder="1" applyProtection="1"/>
    <xf numFmtId="0" fontId="3" fillId="71" borderId="1" xfId="574" applyFont="1" applyFill="1" applyBorder="1" applyAlignment="1" applyProtection="1">
      <alignment horizontal="left"/>
    </xf>
    <xf numFmtId="0" fontId="3" fillId="71" borderId="51" xfId="574" applyFont="1" applyFill="1" applyBorder="1" applyProtection="1"/>
    <xf numFmtId="0" fontId="3" fillId="0" borderId="0" xfId="574" applyNumberFormat="1" applyFont="1" applyFill="1" applyAlignment="1" applyProtection="1">
      <alignment horizontal="left"/>
    </xf>
    <xf numFmtId="0" fontId="4" fillId="71" borderId="0" xfId="574" applyFont="1" applyFill="1" applyBorder="1" applyProtection="1"/>
    <xf numFmtId="0" fontId="93" fillId="71" borderId="0" xfId="574" applyFont="1" applyFill="1" applyBorder="1" applyAlignment="1" applyProtection="1">
      <alignment horizontal="center"/>
    </xf>
    <xf numFmtId="184" fontId="3" fillId="71" borderId="0" xfId="574" applyNumberFormat="1" applyFont="1" applyFill="1" applyBorder="1" applyAlignment="1" applyProtection="1">
      <alignment horizontal="left" indent="1"/>
    </xf>
    <xf numFmtId="43" fontId="97" fillId="69" borderId="52" xfId="575" applyFont="1" applyFill="1" applyBorder="1" applyAlignment="1" applyProtection="1">
      <alignment horizontal="center"/>
    </xf>
    <xf numFmtId="43" fontId="97" fillId="69" borderId="36" xfId="575" applyFont="1" applyFill="1" applyBorder="1" applyAlignment="1" applyProtection="1">
      <alignment horizontal="center"/>
    </xf>
    <xf numFmtId="184" fontId="4" fillId="71" borderId="0" xfId="574" applyNumberFormat="1" applyFont="1" applyFill="1" applyBorder="1" applyAlignment="1" applyProtection="1">
      <alignment horizontal="left"/>
    </xf>
    <xf numFmtId="0" fontId="10" fillId="0" borderId="0" xfId="574" applyFont="1" applyProtection="1"/>
    <xf numFmtId="0" fontId="101" fillId="71" borderId="0" xfId="574" applyFont="1" applyFill="1" applyBorder="1" applyProtection="1"/>
    <xf numFmtId="187" fontId="8" fillId="0" borderId="0" xfId="12" applyNumberFormat="1" applyFont="1" applyFill="1" applyAlignment="1">
      <alignment horizontal="center"/>
    </xf>
    <xf numFmtId="43" fontId="10" fillId="0" borderId="0" xfId="2" quotePrefix="1" applyFont="1" applyFill="1" applyAlignment="1">
      <alignment horizontal="center" vertical="top"/>
    </xf>
    <xf numFmtId="0" fontId="4" fillId="0" borderId="0" xfId="1" quotePrefix="1" applyFont="1" applyBorder="1" applyAlignment="1">
      <alignment horizontal="center" vertical="top"/>
    </xf>
    <xf numFmtId="165" fontId="4" fillId="0" borderId="0" xfId="1" quotePrefix="1" applyNumberFormat="1" applyFont="1" applyBorder="1" applyAlignment="1">
      <alignment horizontal="center" vertical="top"/>
    </xf>
    <xf numFmtId="168" fontId="0" fillId="0" borderId="0" xfId="1" applyNumberFormat="1" applyFont="1" applyFill="1" applyAlignment="1">
      <alignment horizontal="left"/>
    </xf>
    <xf numFmtId="0" fontId="0" fillId="0" borderId="0" xfId="1" applyFont="1" applyFill="1"/>
    <xf numFmtId="168" fontId="0" fillId="0" borderId="0" xfId="1" applyNumberFormat="1" applyFont="1" applyFill="1"/>
    <xf numFmtId="40" fontId="0" fillId="0" borderId="0" xfId="1" applyNumberFormat="1" applyFont="1" applyFill="1" applyBorder="1"/>
    <xf numFmtId="188" fontId="91" fillId="68" borderId="0" xfId="1" applyNumberFormat="1" applyFont="1" applyFill="1" applyAlignment="1">
      <alignment horizontal="center"/>
    </xf>
    <xf numFmtId="189" fontId="91" fillId="68" borderId="0" xfId="1" applyNumberFormat="1" applyFont="1" applyFill="1" applyAlignment="1">
      <alignment horizontal="center"/>
    </xf>
    <xf numFmtId="186" fontId="0" fillId="0" borderId="0" xfId="0" applyNumberFormat="1" applyFont="1"/>
    <xf numFmtId="43" fontId="0" fillId="0" borderId="2" xfId="572" applyFont="1" applyBorder="1"/>
    <xf numFmtId="43" fontId="8" fillId="0" borderId="0" xfId="572" applyFont="1" applyFill="1" applyBorder="1" applyProtection="1"/>
    <xf numFmtId="0" fontId="92" fillId="0" borderId="0" xfId="0" applyFont="1" applyFill="1"/>
    <xf numFmtId="44" fontId="91" fillId="68" borderId="0" xfId="573" applyNumberFormat="1" applyFont="1" applyFill="1"/>
    <xf numFmtId="44" fontId="0" fillId="0" borderId="0" xfId="1" applyNumberFormat="1" applyFont="1"/>
    <xf numFmtId="44" fontId="0" fillId="0" borderId="2" xfId="573" applyNumberFormat="1" applyFont="1" applyBorder="1"/>
    <xf numFmtId="44" fontId="0" fillId="0" borderId="0" xfId="0" applyNumberFormat="1" applyFont="1"/>
    <xf numFmtId="44" fontId="0" fillId="0" borderId="0" xfId="2" applyNumberFormat="1" applyFont="1"/>
    <xf numFmtId="44" fontId="0" fillId="0" borderId="2" xfId="3" applyNumberFormat="1" applyFont="1" applyBorder="1"/>
    <xf numFmtId="44" fontId="91" fillId="68" borderId="0" xfId="573" applyFont="1" applyFill="1"/>
    <xf numFmtId="44" fontId="0" fillId="0" borderId="0" xfId="573" applyFont="1"/>
    <xf numFmtId="44" fontId="0" fillId="0" borderId="2" xfId="573" applyFont="1" applyBorder="1"/>
    <xf numFmtId="169" fontId="0" fillId="0" borderId="0" xfId="573" applyNumberFormat="1" applyFont="1" applyAlignment="1">
      <alignment horizontal="center"/>
    </xf>
    <xf numFmtId="169" fontId="91" fillId="68" borderId="0" xfId="573" applyNumberFormat="1" applyFont="1" applyFill="1" applyAlignment="1">
      <alignment horizontal="center"/>
    </xf>
    <xf numFmtId="169" fontId="0" fillId="0" borderId="2" xfId="573" applyNumberFormat="1" applyFont="1" applyBorder="1" applyAlignment="1">
      <alignment horizontal="center"/>
    </xf>
    <xf numFmtId="0" fontId="91" fillId="68" borderId="0" xfId="1" applyNumberFormat="1" applyFont="1" applyFill="1" applyAlignment="1">
      <alignment horizontal="center"/>
    </xf>
    <xf numFmtId="10" fontId="8" fillId="0" borderId="0" xfId="576" applyNumberFormat="1" applyFont="1" applyFill="1" applyBorder="1" applyProtection="1"/>
    <xf numFmtId="0" fontId="8" fillId="0" borderId="0" xfId="1" applyFont="1" applyFill="1" applyBorder="1" applyAlignment="1">
      <alignment horizontal="right"/>
    </xf>
    <xf numFmtId="169" fontId="0" fillId="0" borderId="0" xfId="573" applyNumberFormat="1" applyFont="1" applyAlignment="1">
      <alignment vertical="top" wrapText="1"/>
    </xf>
    <xf numFmtId="169" fontId="0" fillId="0" borderId="2" xfId="573" applyNumberFormat="1" applyFont="1" applyBorder="1" applyAlignment="1">
      <alignment vertical="top" wrapText="1"/>
    </xf>
    <xf numFmtId="169" fontId="4" fillId="0" borderId="0" xfId="573" quotePrefix="1" applyNumberFormat="1" applyFont="1" applyBorder="1" applyAlignment="1">
      <alignment horizontal="center" vertical="top" wrapText="1"/>
    </xf>
    <xf numFmtId="169" fontId="91" fillId="68" borderId="2" xfId="573" applyNumberFormat="1" applyFont="1" applyFill="1" applyBorder="1" applyAlignment="1">
      <alignment vertical="top" wrapText="1"/>
    </xf>
    <xf numFmtId="169" fontId="0" fillId="0" borderId="0" xfId="573" applyNumberFormat="1" applyFont="1" applyAlignment="1">
      <alignment vertical="top"/>
    </xf>
    <xf numFmtId="169" fontId="0" fillId="0" borderId="0" xfId="573" applyNumberFormat="1" applyFont="1" applyBorder="1" applyAlignment="1">
      <alignment vertical="top"/>
    </xf>
    <xf numFmtId="169" fontId="0" fillId="0" borderId="0" xfId="573" applyNumberFormat="1" applyFont="1" applyFill="1" applyBorder="1" applyAlignment="1">
      <alignment vertical="top"/>
    </xf>
    <xf numFmtId="0" fontId="0" fillId="0" borderId="0" xfId="0" applyFont="1" applyAlignment="1">
      <alignment horizontal="center" vertical="top" wrapText="1"/>
    </xf>
    <xf numFmtId="0" fontId="0" fillId="0" borderId="5" xfId="0" applyFont="1" applyBorder="1" applyAlignment="1">
      <alignment horizontal="center"/>
    </xf>
    <xf numFmtId="0" fontId="95" fillId="0" borderId="0" xfId="1" applyFont="1" applyBorder="1"/>
    <xf numFmtId="0" fontId="102" fillId="0" borderId="0" xfId="0" applyFont="1" applyFill="1"/>
    <xf numFmtId="43" fontId="3" fillId="0" borderId="2" xfId="572" applyFont="1" applyBorder="1"/>
    <xf numFmtId="14" fontId="8" fillId="0" borderId="0" xfId="12" applyNumberFormat="1" applyFont="1" applyFill="1" applyAlignment="1">
      <alignment horizontal="center"/>
    </xf>
    <xf numFmtId="0" fontId="3" fillId="0" borderId="0" xfId="577" applyFont="1" applyAlignment="1">
      <alignment horizontal="center"/>
    </xf>
    <xf numFmtId="2" fontId="3" fillId="0" borderId="0" xfId="1" applyNumberFormat="1" applyFont="1" applyAlignment="1">
      <alignment horizontal="center"/>
    </xf>
    <xf numFmtId="168" fontId="3" fillId="0" borderId="0" xfId="1" applyNumberFormat="1" applyFont="1" applyAlignment="1">
      <alignment horizontal="center"/>
    </xf>
    <xf numFmtId="185" fontId="91" fillId="68" borderId="0" xfId="1" applyNumberFormat="1" applyFont="1" applyFill="1" applyAlignment="1">
      <alignment horizontal="left"/>
    </xf>
    <xf numFmtId="0" fontId="102" fillId="72" borderId="0" xfId="0" applyFont="1" applyFill="1" applyAlignment="1">
      <alignment horizontal="center"/>
    </xf>
    <xf numFmtId="10" fontId="0" fillId="0" borderId="2" xfId="576" applyNumberFormat="1" applyFont="1" applyBorder="1"/>
    <xf numFmtId="0" fontId="4" fillId="0" borderId="0" xfId="0" applyFont="1" applyAlignment="1">
      <alignment horizontal="center"/>
    </xf>
    <xf numFmtId="14" fontId="8" fillId="0" borderId="0" xfId="572" applyNumberFormat="1" applyFont="1" applyFill="1" applyAlignment="1">
      <alignment horizontal="center"/>
    </xf>
    <xf numFmtId="0" fontId="95" fillId="0" borderId="0" xfId="1" applyFont="1" applyAlignment="1">
      <alignment horizontal="left"/>
    </xf>
    <xf numFmtId="0" fontId="95" fillId="0" borderId="0" xfId="1" applyFont="1" applyAlignment="1">
      <alignment horizontal="left" vertical="top" wrapText="1"/>
    </xf>
    <xf numFmtId="170" fontId="89" fillId="0" borderId="0" xfId="1" applyNumberFormat="1" applyFont="1" applyFill="1" applyAlignment="1">
      <alignment horizontal="center" wrapText="1"/>
    </xf>
    <xf numFmtId="169" fontId="8" fillId="0" borderId="3" xfId="3" applyNumberFormat="1" applyFont="1" applyFill="1" applyBorder="1"/>
    <xf numFmtId="0" fontId="0" fillId="0" borderId="0" xfId="0" applyBorder="1"/>
    <xf numFmtId="41" fontId="4" fillId="0" borderId="0" xfId="0" quotePrefix="1" applyNumberFormat="1" applyFont="1" applyAlignment="1">
      <alignment horizontal="center"/>
    </xf>
    <xf numFmtId="44" fontId="0" fillId="0" borderId="4" xfId="573" applyFont="1" applyBorder="1"/>
    <xf numFmtId="0" fontId="91" fillId="0" borderId="0" xfId="12" applyFont="1" applyFill="1" applyBorder="1" applyAlignment="1">
      <alignment horizontal="left"/>
    </xf>
    <xf numFmtId="43" fontId="8" fillId="0" borderId="0" xfId="572" applyFont="1" applyFill="1" applyAlignment="1">
      <alignment horizontal="center"/>
    </xf>
    <xf numFmtId="0" fontId="8" fillId="0" borderId="0" xfId="0" applyFont="1" applyFill="1"/>
    <xf numFmtId="0" fontId="4" fillId="0" borderId="0" xfId="1" quotePrefix="1" applyFont="1" applyFill="1" applyBorder="1" applyAlignment="1">
      <alignment horizontal="center" vertical="top"/>
    </xf>
    <xf numFmtId="169" fontId="0" fillId="0" borderId="53" xfId="573" applyNumberFormat="1" applyFont="1" applyBorder="1"/>
    <xf numFmtId="0" fontId="0" fillId="0" borderId="0" xfId="0" applyFill="1" applyAlignment="1">
      <alignment horizontal="left"/>
    </xf>
    <xf numFmtId="169" fontId="0" fillId="0" borderId="4" xfId="573" applyNumberFormat="1" applyFont="1" applyFill="1" applyBorder="1"/>
    <xf numFmtId="42" fontId="0" fillId="0" borderId="1" xfId="0" applyNumberFormat="1" applyBorder="1"/>
    <xf numFmtId="169" fontId="0" fillId="0" borderId="0" xfId="573" applyNumberFormat="1" applyFont="1" applyBorder="1"/>
    <xf numFmtId="0" fontId="0" fillId="0" borderId="0" xfId="1" applyFont="1" applyFill="1" applyBorder="1" applyAlignment="1">
      <alignment horizontal="center"/>
    </xf>
    <xf numFmtId="0" fontId="3" fillId="0" borderId="0" xfId="577" applyFont="1" applyFill="1"/>
    <xf numFmtId="0" fontId="3" fillId="0" borderId="0" xfId="577" applyFont="1" applyFill="1" applyAlignment="1">
      <alignment horizontal="center"/>
    </xf>
    <xf numFmtId="43" fontId="4" fillId="0" borderId="3" xfId="0" applyNumberFormat="1" applyFont="1" applyBorder="1"/>
    <xf numFmtId="0" fontId="103" fillId="68" borderId="2" xfId="0" applyFont="1" applyFill="1" applyBorder="1"/>
    <xf numFmtId="43" fontId="4" fillId="0" borderId="3" xfId="572" applyFont="1" applyFill="1" applyBorder="1"/>
    <xf numFmtId="43" fontId="10" fillId="0" borderId="2" xfId="1" applyNumberFormat="1" applyFont="1" applyFill="1" applyBorder="1"/>
    <xf numFmtId="169" fontId="3" fillId="0" borderId="2" xfId="573" applyNumberFormat="1" applyFont="1" applyBorder="1"/>
    <xf numFmtId="165" fontId="0" fillId="0" borderId="0" xfId="0" applyNumberFormat="1" applyFont="1" applyFill="1" applyAlignment="1"/>
    <xf numFmtId="43" fontId="97" fillId="69" borderId="49" xfId="575" applyFont="1" applyFill="1" applyBorder="1" applyAlignment="1" applyProtection="1">
      <alignment horizontal="center"/>
    </xf>
    <xf numFmtId="43" fontId="97" fillId="69" borderId="54" xfId="575" applyFont="1" applyFill="1" applyBorder="1" applyAlignment="1" applyProtection="1">
      <alignment horizontal="center"/>
    </xf>
    <xf numFmtId="43" fontId="97" fillId="69" borderId="55" xfId="575" applyFont="1" applyFill="1" applyBorder="1" applyAlignment="1" applyProtection="1">
      <alignment horizontal="center"/>
    </xf>
    <xf numFmtId="0" fontId="102" fillId="0" borderId="0" xfId="574" applyFont="1" applyFill="1"/>
    <xf numFmtId="43" fontId="8" fillId="0" borderId="0" xfId="4" applyNumberFormat="1" applyFont="1" applyFill="1"/>
    <xf numFmtId="0" fontId="3" fillId="0" borderId="0" xfId="1" applyFont="1" applyFill="1" applyAlignment="1">
      <alignment horizontal="center"/>
    </xf>
    <xf numFmtId="43" fontId="0" fillId="0" borderId="0" xfId="0" applyNumberFormat="1" applyFont="1"/>
    <xf numFmtId="169" fontId="8" fillId="0" borderId="53" xfId="3" applyNumberFormat="1" applyFont="1" applyBorder="1"/>
    <xf numFmtId="10" fontId="0" fillId="0" borderId="0" xfId="576" applyNumberFormat="1" applyFont="1" applyBorder="1"/>
    <xf numFmtId="169" fontId="105" fillId="0" borderId="0" xfId="3" applyNumberFormat="1" applyFont="1" applyBorder="1"/>
    <xf numFmtId="43" fontId="106" fillId="0" borderId="0" xfId="572" applyFont="1" applyBorder="1"/>
    <xf numFmtId="43" fontId="0" fillId="0" borderId="0" xfId="572" applyFont="1" applyBorder="1"/>
    <xf numFmtId="187" fontId="91" fillId="0" borderId="0" xfId="0" applyNumberFormat="1" applyFont="1" applyFill="1" applyAlignment="1">
      <alignment horizontal="center" vertical="top" wrapText="1"/>
    </xf>
    <xf numFmtId="43" fontId="4" fillId="0" borderId="53" xfId="572" applyFont="1" applyFill="1" applyBorder="1" applyAlignment="1">
      <alignment vertical="top" wrapText="1"/>
    </xf>
    <xf numFmtId="169" fontId="91" fillId="0" borderId="53" xfId="573" applyNumberFormat="1" applyFont="1" applyFill="1" applyBorder="1" applyAlignment="1">
      <alignment vertical="top" wrapText="1"/>
    </xf>
    <xf numFmtId="169" fontId="0" fillId="0" borderId="53" xfId="573" applyNumberFormat="1" applyFont="1" applyFill="1" applyBorder="1" applyAlignment="1">
      <alignment vertical="top" wrapText="1"/>
    </xf>
    <xf numFmtId="0" fontId="0" fillId="0" borderId="0" xfId="0" applyFont="1" applyFill="1" applyAlignment="1">
      <alignment horizontal="center" vertical="top" wrapText="1"/>
    </xf>
    <xf numFmtId="0" fontId="4" fillId="0" borderId="0" xfId="0" applyFont="1" applyFill="1"/>
    <xf numFmtId="14" fontId="0" fillId="0" borderId="0" xfId="0" applyNumberFormat="1" applyFont="1" applyFill="1"/>
    <xf numFmtId="0" fontId="102" fillId="0" borderId="0" xfId="0" applyFont="1" applyFill="1" applyAlignment="1">
      <alignment vertical="top"/>
    </xf>
    <xf numFmtId="0" fontId="102" fillId="0" borderId="0" xfId="577" applyFont="1" applyFill="1"/>
    <xf numFmtId="0" fontId="103" fillId="68" borderId="3" xfId="0" applyFont="1" applyFill="1" applyBorder="1"/>
    <xf numFmtId="0" fontId="103" fillId="0" borderId="56" xfId="0" applyFont="1" applyFill="1" applyBorder="1"/>
    <xf numFmtId="39" fontId="10" fillId="0" borderId="3" xfId="1" applyNumberFormat="1" applyFont="1" applyFill="1" applyBorder="1" applyProtection="1"/>
    <xf numFmtId="43" fontId="4" fillId="0" borderId="2" xfId="2" applyFont="1" applyBorder="1" applyAlignment="1">
      <alignment horizontal="right"/>
    </xf>
    <xf numFmtId="43" fontId="8" fillId="0" borderId="2" xfId="572" applyFont="1" applyFill="1" applyBorder="1" applyAlignment="1" applyProtection="1">
      <alignment horizontal="center"/>
    </xf>
    <xf numFmtId="43" fontId="4" fillId="0" borderId="2" xfId="572" applyFont="1" applyFill="1" applyBorder="1"/>
    <xf numFmtId="43" fontId="107" fillId="0" borderId="0" xfId="572" applyFont="1" applyBorder="1"/>
    <xf numFmtId="43" fontId="104" fillId="68" borderId="0" xfId="572" applyFont="1" applyFill="1" applyBorder="1"/>
    <xf numFmtId="169" fontId="91" fillId="68" borderId="0" xfId="3" applyNumberFormat="1" applyFont="1" applyFill="1" applyBorder="1"/>
    <xf numFmtId="43" fontId="4" fillId="0" borderId="3" xfId="2" applyNumberFormat="1" applyFont="1" applyBorder="1"/>
    <xf numFmtId="43" fontId="3" fillId="0" borderId="0" xfId="572" applyFont="1"/>
    <xf numFmtId="43" fontId="3" fillId="0" borderId="0" xfId="572" applyFont="1" applyBorder="1"/>
    <xf numFmtId="187" fontId="91" fillId="0" borderId="0" xfId="12" applyNumberFormat="1" applyFont="1" applyFill="1" applyAlignment="1">
      <alignment horizontal="center"/>
    </xf>
    <xf numFmtId="42" fontId="91" fillId="0" borderId="0" xfId="573" applyNumberFormat="1" applyFont="1" applyFill="1" applyAlignment="1"/>
    <xf numFmtId="43" fontId="0" fillId="0" borderId="1" xfId="572" applyFont="1" applyFill="1" applyBorder="1"/>
    <xf numFmtId="169" fontId="0" fillId="0" borderId="0" xfId="573" applyNumberFormat="1" applyFont="1" applyFill="1"/>
    <xf numFmtId="186" fontId="8" fillId="0" borderId="0" xfId="1" applyNumberFormat="1" applyFont="1" applyFill="1" applyAlignment="1">
      <alignment horizontal="center"/>
    </xf>
    <xf numFmtId="43" fontId="97" fillId="69" borderId="36" xfId="572" applyNumberFormat="1" applyFont="1" applyFill="1" applyBorder="1" applyAlignment="1" applyProtection="1">
      <alignment horizontal="center"/>
    </xf>
    <xf numFmtId="43" fontId="97" fillId="69" borderId="54" xfId="572" applyNumberFormat="1" applyFont="1" applyFill="1" applyBorder="1" applyAlignment="1" applyProtection="1">
      <alignment horizontal="center"/>
    </xf>
    <xf numFmtId="43" fontId="97" fillId="69" borderId="52" xfId="575" applyNumberFormat="1" applyFont="1" applyFill="1" applyBorder="1" applyAlignment="1" applyProtection="1">
      <alignment horizontal="center"/>
    </xf>
    <xf numFmtId="43" fontId="97" fillId="69" borderId="49" xfId="575" applyNumberFormat="1" applyFont="1" applyFill="1" applyBorder="1" applyAlignment="1" applyProtection="1">
      <alignment horizontal="center"/>
    </xf>
    <xf numFmtId="43" fontId="100" fillId="69" borderId="52" xfId="575" applyNumberFormat="1" applyFont="1" applyFill="1" applyBorder="1" applyAlignment="1" applyProtection="1">
      <alignment horizontal="center"/>
    </xf>
    <xf numFmtId="43" fontId="87" fillId="69" borderId="52" xfId="575" applyNumberFormat="1" applyFont="1" applyFill="1" applyBorder="1" applyAlignment="1" applyProtection="1">
      <alignment horizontal="center"/>
    </xf>
    <xf numFmtId="43" fontId="87" fillId="69" borderId="49" xfId="575" applyNumberFormat="1" applyFont="1" applyFill="1" applyBorder="1" applyAlignment="1" applyProtection="1">
      <alignment horizontal="center"/>
    </xf>
    <xf numFmtId="43" fontId="97" fillId="69" borderId="52" xfId="575" applyFont="1" applyFill="1" applyBorder="1" applyAlignment="1" applyProtection="1">
      <alignment horizontal="right"/>
    </xf>
    <xf numFmtId="43" fontId="97" fillId="69" borderId="49" xfId="575" applyFont="1" applyFill="1" applyBorder="1" applyAlignment="1" applyProtection="1">
      <alignment horizontal="right"/>
    </xf>
    <xf numFmtId="43" fontId="97" fillId="69" borderId="54" xfId="572" applyNumberFormat="1" applyFont="1" applyFill="1" applyBorder="1" applyAlignment="1" applyProtection="1">
      <alignment horizontal="right"/>
    </xf>
    <xf numFmtId="43" fontId="97" fillId="69" borderId="45" xfId="575" applyFont="1" applyFill="1" applyBorder="1" applyAlignment="1" applyProtection="1">
      <alignment horizontal="center"/>
    </xf>
    <xf numFmtId="43" fontId="97" fillId="69" borderId="46" xfId="575" applyFont="1" applyFill="1" applyBorder="1" applyAlignment="1" applyProtection="1">
      <alignment horizontal="center"/>
    </xf>
    <xf numFmtId="0" fontId="93" fillId="71" borderId="0" xfId="574" applyFont="1" applyFill="1" applyBorder="1" applyAlignment="1" applyProtection="1">
      <alignment horizontal="center"/>
    </xf>
    <xf numFmtId="43" fontId="93"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center"/>
    </xf>
    <xf numFmtId="43" fontId="4" fillId="0" borderId="0" xfId="0" applyNumberFormat="1" applyFont="1" applyAlignment="1">
      <alignment horizontal="center"/>
    </xf>
    <xf numFmtId="0" fontId="4" fillId="0" borderId="0" xfId="577" applyFont="1" applyAlignment="1">
      <alignment horizontal="center"/>
    </xf>
    <xf numFmtId="0" fontId="4" fillId="0" borderId="5" xfId="577" applyFont="1" applyBorder="1" applyAlignment="1">
      <alignment horizontal="center"/>
    </xf>
    <xf numFmtId="0" fontId="89" fillId="0" borderId="0" xfId="1" applyFont="1" applyBorder="1" applyAlignment="1">
      <alignment horizontal="center" wrapText="1"/>
    </xf>
    <xf numFmtId="0" fontId="89" fillId="0" borderId="0" xfId="1" applyFont="1" applyFill="1" applyBorder="1" applyAlignment="1">
      <alignment horizontal="center" wrapText="1"/>
    </xf>
    <xf numFmtId="0" fontId="88" fillId="0" borderId="0" xfId="1" applyFont="1" applyBorder="1" applyAlignment="1">
      <alignment horizontal="center" wrapText="1"/>
    </xf>
    <xf numFmtId="0" fontId="88" fillId="0" borderId="0" xfId="1" applyFont="1" applyFill="1" applyBorder="1" applyAlignment="1">
      <alignment horizontal="center" wrapText="1"/>
    </xf>
  </cellXfs>
  <cellStyles count="582">
    <cellStyle name="20% - Accent1 10" xfId="18" xr:uid="{00000000-0005-0000-0000-000000000000}"/>
    <cellStyle name="20% - Accent1 11" xfId="19" xr:uid="{00000000-0005-0000-0000-000001000000}"/>
    <cellStyle name="20% - Accent1 12" xfId="20" xr:uid="{00000000-0005-0000-0000-000002000000}"/>
    <cellStyle name="20% - Accent1 13" xfId="21" xr:uid="{00000000-0005-0000-0000-000003000000}"/>
    <cellStyle name="20% - Accent1 14" xfId="22" xr:uid="{00000000-0005-0000-0000-000004000000}"/>
    <cellStyle name="20% - Accent1 15" xfId="23" xr:uid="{00000000-0005-0000-0000-000005000000}"/>
    <cellStyle name="20% - Accent1 16" xfId="24" xr:uid="{00000000-0005-0000-0000-000006000000}"/>
    <cellStyle name="20% - Accent1 17" xfId="25" xr:uid="{00000000-0005-0000-0000-000007000000}"/>
    <cellStyle name="20% - Accent1 18" xfId="26" xr:uid="{00000000-0005-0000-0000-000008000000}"/>
    <cellStyle name="20% - Accent1 19" xfId="27" xr:uid="{00000000-0005-0000-0000-000009000000}"/>
    <cellStyle name="20% - Accent1 2" xfId="28" xr:uid="{00000000-0005-0000-0000-00000A000000}"/>
    <cellStyle name="20% - Accent1 20" xfId="29" xr:uid="{00000000-0005-0000-0000-00000B000000}"/>
    <cellStyle name="20% - Accent1 3" xfId="30" xr:uid="{00000000-0005-0000-0000-00000C000000}"/>
    <cellStyle name="20% - Accent1 4" xfId="31" xr:uid="{00000000-0005-0000-0000-00000D000000}"/>
    <cellStyle name="20% - Accent1 5" xfId="32" xr:uid="{00000000-0005-0000-0000-00000E000000}"/>
    <cellStyle name="20% - Accent1 6" xfId="33" xr:uid="{00000000-0005-0000-0000-00000F000000}"/>
    <cellStyle name="20% - Accent1 7" xfId="34" xr:uid="{00000000-0005-0000-0000-000010000000}"/>
    <cellStyle name="20% - Accent1 8" xfId="35" xr:uid="{00000000-0005-0000-0000-000011000000}"/>
    <cellStyle name="20% - Accent1 9" xfId="36" xr:uid="{00000000-0005-0000-0000-000012000000}"/>
    <cellStyle name="20% - Accent2 10" xfId="37" xr:uid="{00000000-0005-0000-0000-000013000000}"/>
    <cellStyle name="20% - Accent2 11" xfId="38" xr:uid="{00000000-0005-0000-0000-000014000000}"/>
    <cellStyle name="20% - Accent2 12" xfId="39" xr:uid="{00000000-0005-0000-0000-000015000000}"/>
    <cellStyle name="20% - Accent2 13" xfId="40" xr:uid="{00000000-0005-0000-0000-000016000000}"/>
    <cellStyle name="20% - Accent2 14" xfId="41" xr:uid="{00000000-0005-0000-0000-000017000000}"/>
    <cellStyle name="20% - Accent2 15" xfId="42" xr:uid="{00000000-0005-0000-0000-000018000000}"/>
    <cellStyle name="20% - Accent2 16" xfId="43" xr:uid="{00000000-0005-0000-0000-000019000000}"/>
    <cellStyle name="20% - Accent2 17" xfId="44" xr:uid="{00000000-0005-0000-0000-00001A000000}"/>
    <cellStyle name="20% - Accent2 18" xfId="45" xr:uid="{00000000-0005-0000-0000-00001B000000}"/>
    <cellStyle name="20% - Accent2 19" xfId="46" xr:uid="{00000000-0005-0000-0000-00001C000000}"/>
    <cellStyle name="20% - Accent2 2" xfId="47" xr:uid="{00000000-0005-0000-0000-00001D000000}"/>
    <cellStyle name="20% - Accent2 20" xfId="48" xr:uid="{00000000-0005-0000-0000-00001E000000}"/>
    <cellStyle name="20% - Accent2 3" xfId="49" xr:uid="{00000000-0005-0000-0000-00001F000000}"/>
    <cellStyle name="20% - Accent2 4" xfId="50" xr:uid="{00000000-0005-0000-0000-000020000000}"/>
    <cellStyle name="20% - Accent2 5" xfId="51" xr:uid="{00000000-0005-0000-0000-000021000000}"/>
    <cellStyle name="20% - Accent2 6" xfId="52" xr:uid="{00000000-0005-0000-0000-000022000000}"/>
    <cellStyle name="20% - Accent2 7" xfId="53" xr:uid="{00000000-0005-0000-0000-000023000000}"/>
    <cellStyle name="20% - Accent2 8" xfId="54" xr:uid="{00000000-0005-0000-0000-000024000000}"/>
    <cellStyle name="20% - Accent2 9" xfId="55" xr:uid="{00000000-0005-0000-0000-000025000000}"/>
    <cellStyle name="20% - Accent3 10" xfId="56" xr:uid="{00000000-0005-0000-0000-000026000000}"/>
    <cellStyle name="20% - Accent3 11" xfId="57" xr:uid="{00000000-0005-0000-0000-000027000000}"/>
    <cellStyle name="20% - Accent3 12" xfId="58" xr:uid="{00000000-0005-0000-0000-000028000000}"/>
    <cellStyle name="20% - Accent3 13" xfId="59" xr:uid="{00000000-0005-0000-0000-000029000000}"/>
    <cellStyle name="20% - Accent3 14" xfId="60" xr:uid="{00000000-0005-0000-0000-00002A000000}"/>
    <cellStyle name="20% - Accent3 15" xfId="61" xr:uid="{00000000-0005-0000-0000-00002B000000}"/>
    <cellStyle name="20% - Accent3 16" xfId="62" xr:uid="{00000000-0005-0000-0000-00002C000000}"/>
    <cellStyle name="20% - Accent3 17" xfId="63" xr:uid="{00000000-0005-0000-0000-00002D000000}"/>
    <cellStyle name="20% - Accent3 18" xfId="64" xr:uid="{00000000-0005-0000-0000-00002E000000}"/>
    <cellStyle name="20% - Accent3 19" xfId="65" xr:uid="{00000000-0005-0000-0000-00002F000000}"/>
    <cellStyle name="20% - Accent3 2" xfId="66" xr:uid="{00000000-0005-0000-0000-000030000000}"/>
    <cellStyle name="20% - Accent3 20" xfId="67" xr:uid="{00000000-0005-0000-0000-000031000000}"/>
    <cellStyle name="20% - Accent3 3" xfId="68" xr:uid="{00000000-0005-0000-0000-000032000000}"/>
    <cellStyle name="20% - Accent3 4" xfId="69" xr:uid="{00000000-0005-0000-0000-000033000000}"/>
    <cellStyle name="20% - Accent3 5" xfId="70" xr:uid="{00000000-0005-0000-0000-000034000000}"/>
    <cellStyle name="20% - Accent3 6" xfId="71" xr:uid="{00000000-0005-0000-0000-000035000000}"/>
    <cellStyle name="20% - Accent3 7" xfId="72" xr:uid="{00000000-0005-0000-0000-000036000000}"/>
    <cellStyle name="20% - Accent3 8" xfId="73" xr:uid="{00000000-0005-0000-0000-000037000000}"/>
    <cellStyle name="20% - Accent3 9" xfId="74" xr:uid="{00000000-0005-0000-0000-000038000000}"/>
    <cellStyle name="20% - Accent4 10" xfId="75" xr:uid="{00000000-0005-0000-0000-000039000000}"/>
    <cellStyle name="20% - Accent4 11" xfId="76" xr:uid="{00000000-0005-0000-0000-00003A000000}"/>
    <cellStyle name="20% - Accent4 12" xfId="77" xr:uid="{00000000-0005-0000-0000-00003B000000}"/>
    <cellStyle name="20% - Accent4 13" xfId="78" xr:uid="{00000000-0005-0000-0000-00003C000000}"/>
    <cellStyle name="20% - Accent4 14" xfId="79" xr:uid="{00000000-0005-0000-0000-00003D000000}"/>
    <cellStyle name="20% - Accent4 15" xfId="80" xr:uid="{00000000-0005-0000-0000-00003E000000}"/>
    <cellStyle name="20% - Accent4 16" xfId="81" xr:uid="{00000000-0005-0000-0000-00003F000000}"/>
    <cellStyle name="20% - Accent4 17" xfId="82" xr:uid="{00000000-0005-0000-0000-000040000000}"/>
    <cellStyle name="20% - Accent4 18" xfId="83" xr:uid="{00000000-0005-0000-0000-000041000000}"/>
    <cellStyle name="20% - Accent4 19" xfId="84" xr:uid="{00000000-0005-0000-0000-000042000000}"/>
    <cellStyle name="20% - Accent4 2" xfId="85" xr:uid="{00000000-0005-0000-0000-000043000000}"/>
    <cellStyle name="20% - Accent4 20" xfId="86" xr:uid="{00000000-0005-0000-0000-000044000000}"/>
    <cellStyle name="20% - Accent4 3" xfId="87" xr:uid="{00000000-0005-0000-0000-000045000000}"/>
    <cellStyle name="20% - Accent4 4" xfId="88" xr:uid="{00000000-0005-0000-0000-000046000000}"/>
    <cellStyle name="20% - Accent4 5" xfId="89" xr:uid="{00000000-0005-0000-0000-000047000000}"/>
    <cellStyle name="20% - Accent4 6" xfId="90" xr:uid="{00000000-0005-0000-0000-000048000000}"/>
    <cellStyle name="20% - Accent4 7" xfId="91" xr:uid="{00000000-0005-0000-0000-000049000000}"/>
    <cellStyle name="20% - Accent4 8" xfId="92" xr:uid="{00000000-0005-0000-0000-00004A000000}"/>
    <cellStyle name="20% - Accent4 9" xfId="93" xr:uid="{00000000-0005-0000-0000-00004B000000}"/>
    <cellStyle name="20% - Accent5 10" xfId="94" xr:uid="{00000000-0005-0000-0000-00004C000000}"/>
    <cellStyle name="20% - Accent5 11" xfId="95" xr:uid="{00000000-0005-0000-0000-00004D000000}"/>
    <cellStyle name="20% - Accent5 12" xfId="96" xr:uid="{00000000-0005-0000-0000-00004E000000}"/>
    <cellStyle name="20% - Accent5 13" xfId="97" xr:uid="{00000000-0005-0000-0000-00004F000000}"/>
    <cellStyle name="20% - Accent5 14" xfId="98" xr:uid="{00000000-0005-0000-0000-000050000000}"/>
    <cellStyle name="20% - Accent5 15" xfId="99" xr:uid="{00000000-0005-0000-0000-000051000000}"/>
    <cellStyle name="20% - Accent5 16" xfId="100" xr:uid="{00000000-0005-0000-0000-000052000000}"/>
    <cellStyle name="20% - Accent5 17" xfId="101" xr:uid="{00000000-0005-0000-0000-000053000000}"/>
    <cellStyle name="20% - Accent5 18" xfId="102" xr:uid="{00000000-0005-0000-0000-000054000000}"/>
    <cellStyle name="20% - Accent5 19" xfId="103" xr:uid="{00000000-0005-0000-0000-000055000000}"/>
    <cellStyle name="20% - Accent5 2" xfId="104" xr:uid="{00000000-0005-0000-0000-000056000000}"/>
    <cellStyle name="20% - Accent5 20" xfId="105" xr:uid="{00000000-0005-0000-0000-000057000000}"/>
    <cellStyle name="20% - Accent5 3" xfId="106" xr:uid="{00000000-0005-0000-0000-000058000000}"/>
    <cellStyle name="20% - Accent5 4" xfId="107" xr:uid="{00000000-0005-0000-0000-000059000000}"/>
    <cellStyle name="20% - Accent5 5" xfId="108" xr:uid="{00000000-0005-0000-0000-00005A000000}"/>
    <cellStyle name="20% - Accent5 6" xfId="109" xr:uid="{00000000-0005-0000-0000-00005B000000}"/>
    <cellStyle name="20% - Accent5 7" xfId="110" xr:uid="{00000000-0005-0000-0000-00005C000000}"/>
    <cellStyle name="20% - Accent5 8" xfId="111" xr:uid="{00000000-0005-0000-0000-00005D000000}"/>
    <cellStyle name="20% - Accent5 9" xfId="112" xr:uid="{00000000-0005-0000-0000-00005E000000}"/>
    <cellStyle name="20% - Accent6 10" xfId="113" xr:uid="{00000000-0005-0000-0000-00005F000000}"/>
    <cellStyle name="20% - Accent6 11" xfId="114" xr:uid="{00000000-0005-0000-0000-000060000000}"/>
    <cellStyle name="20% - Accent6 12" xfId="115" xr:uid="{00000000-0005-0000-0000-000061000000}"/>
    <cellStyle name="20% - Accent6 13" xfId="116" xr:uid="{00000000-0005-0000-0000-000062000000}"/>
    <cellStyle name="20% - Accent6 14" xfId="117" xr:uid="{00000000-0005-0000-0000-000063000000}"/>
    <cellStyle name="20% - Accent6 15" xfId="118" xr:uid="{00000000-0005-0000-0000-000064000000}"/>
    <cellStyle name="20% - Accent6 16" xfId="119" xr:uid="{00000000-0005-0000-0000-000065000000}"/>
    <cellStyle name="20% - Accent6 17" xfId="120" xr:uid="{00000000-0005-0000-0000-000066000000}"/>
    <cellStyle name="20% - Accent6 18" xfId="121" xr:uid="{00000000-0005-0000-0000-000067000000}"/>
    <cellStyle name="20% - Accent6 19" xfId="122" xr:uid="{00000000-0005-0000-0000-000068000000}"/>
    <cellStyle name="20% - Accent6 2" xfId="123" xr:uid="{00000000-0005-0000-0000-000069000000}"/>
    <cellStyle name="20% - Accent6 20" xfId="124" xr:uid="{00000000-0005-0000-0000-00006A000000}"/>
    <cellStyle name="20% - Accent6 3" xfId="125" xr:uid="{00000000-0005-0000-0000-00006B000000}"/>
    <cellStyle name="20% - Accent6 4" xfId="126" xr:uid="{00000000-0005-0000-0000-00006C000000}"/>
    <cellStyle name="20% - Accent6 5" xfId="127" xr:uid="{00000000-0005-0000-0000-00006D000000}"/>
    <cellStyle name="20% - Accent6 6" xfId="128" xr:uid="{00000000-0005-0000-0000-00006E000000}"/>
    <cellStyle name="20% - Accent6 7" xfId="129" xr:uid="{00000000-0005-0000-0000-00006F000000}"/>
    <cellStyle name="20% - Accent6 8" xfId="130" xr:uid="{00000000-0005-0000-0000-000070000000}"/>
    <cellStyle name="20% - Accent6 9" xfId="131" xr:uid="{00000000-0005-0000-0000-000071000000}"/>
    <cellStyle name="40% - Accent1 10" xfId="132" xr:uid="{00000000-0005-0000-0000-000072000000}"/>
    <cellStyle name="40% - Accent1 11" xfId="133" xr:uid="{00000000-0005-0000-0000-000073000000}"/>
    <cellStyle name="40% - Accent1 12" xfId="134" xr:uid="{00000000-0005-0000-0000-000074000000}"/>
    <cellStyle name="40% - Accent1 13" xfId="135" xr:uid="{00000000-0005-0000-0000-000075000000}"/>
    <cellStyle name="40% - Accent1 14" xfId="136" xr:uid="{00000000-0005-0000-0000-000076000000}"/>
    <cellStyle name="40% - Accent1 15" xfId="137" xr:uid="{00000000-0005-0000-0000-000077000000}"/>
    <cellStyle name="40% - Accent1 16" xfId="138" xr:uid="{00000000-0005-0000-0000-000078000000}"/>
    <cellStyle name="40% - Accent1 17" xfId="139" xr:uid="{00000000-0005-0000-0000-000079000000}"/>
    <cellStyle name="40% - Accent1 18" xfId="140" xr:uid="{00000000-0005-0000-0000-00007A000000}"/>
    <cellStyle name="40% - Accent1 19" xfId="141" xr:uid="{00000000-0005-0000-0000-00007B000000}"/>
    <cellStyle name="40% - Accent1 2" xfId="142" xr:uid="{00000000-0005-0000-0000-00007C000000}"/>
    <cellStyle name="40% - Accent1 20" xfId="143" xr:uid="{00000000-0005-0000-0000-00007D000000}"/>
    <cellStyle name="40% - Accent1 3" xfId="144" xr:uid="{00000000-0005-0000-0000-00007E000000}"/>
    <cellStyle name="40% - Accent1 4" xfId="145" xr:uid="{00000000-0005-0000-0000-00007F000000}"/>
    <cellStyle name="40% - Accent1 5" xfId="146" xr:uid="{00000000-0005-0000-0000-000080000000}"/>
    <cellStyle name="40% - Accent1 6" xfId="147" xr:uid="{00000000-0005-0000-0000-000081000000}"/>
    <cellStyle name="40% - Accent1 7" xfId="148" xr:uid="{00000000-0005-0000-0000-000082000000}"/>
    <cellStyle name="40% - Accent1 8" xfId="149" xr:uid="{00000000-0005-0000-0000-000083000000}"/>
    <cellStyle name="40% - Accent1 9" xfId="150" xr:uid="{00000000-0005-0000-0000-000084000000}"/>
    <cellStyle name="40% - Accent2 10" xfId="151" xr:uid="{00000000-0005-0000-0000-000085000000}"/>
    <cellStyle name="40% - Accent2 11" xfId="152" xr:uid="{00000000-0005-0000-0000-000086000000}"/>
    <cellStyle name="40% - Accent2 12" xfId="153" xr:uid="{00000000-0005-0000-0000-000087000000}"/>
    <cellStyle name="40% - Accent2 13" xfId="154" xr:uid="{00000000-0005-0000-0000-000088000000}"/>
    <cellStyle name="40% - Accent2 14" xfId="155" xr:uid="{00000000-0005-0000-0000-000089000000}"/>
    <cellStyle name="40% - Accent2 15" xfId="156" xr:uid="{00000000-0005-0000-0000-00008A000000}"/>
    <cellStyle name="40% - Accent2 16" xfId="157" xr:uid="{00000000-0005-0000-0000-00008B000000}"/>
    <cellStyle name="40% - Accent2 17" xfId="158" xr:uid="{00000000-0005-0000-0000-00008C000000}"/>
    <cellStyle name="40% - Accent2 18" xfId="159" xr:uid="{00000000-0005-0000-0000-00008D000000}"/>
    <cellStyle name="40% - Accent2 19" xfId="160" xr:uid="{00000000-0005-0000-0000-00008E000000}"/>
    <cellStyle name="40% - Accent2 2" xfId="161" xr:uid="{00000000-0005-0000-0000-00008F000000}"/>
    <cellStyle name="40% - Accent2 20" xfId="162" xr:uid="{00000000-0005-0000-0000-000090000000}"/>
    <cellStyle name="40% - Accent2 3" xfId="163" xr:uid="{00000000-0005-0000-0000-000091000000}"/>
    <cellStyle name="40% - Accent2 4" xfId="164" xr:uid="{00000000-0005-0000-0000-000092000000}"/>
    <cellStyle name="40% - Accent2 5" xfId="165" xr:uid="{00000000-0005-0000-0000-000093000000}"/>
    <cellStyle name="40% - Accent2 6" xfId="166" xr:uid="{00000000-0005-0000-0000-000094000000}"/>
    <cellStyle name="40% - Accent2 7" xfId="167" xr:uid="{00000000-0005-0000-0000-000095000000}"/>
    <cellStyle name="40% - Accent2 8" xfId="168" xr:uid="{00000000-0005-0000-0000-000096000000}"/>
    <cellStyle name="40% - Accent2 9" xfId="169" xr:uid="{00000000-0005-0000-0000-000097000000}"/>
    <cellStyle name="40% - Accent3 10" xfId="170" xr:uid="{00000000-0005-0000-0000-000098000000}"/>
    <cellStyle name="40% - Accent3 11" xfId="171" xr:uid="{00000000-0005-0000-0000-000099000000}"/>
    <cellStyle name="40% - Accent3 12" xfId="172" xr:uid="{00000000-0005-0000-0000-00009A000000}"/>
    <cellStyle name="40% - Accent3 13" xfId="173" xr:uid="{00000000-0005-0000-0000-00009B000000}"/>
    <cellStyle name="40% - Accent3 14" xfId="174" xr:uid="{00000000-0005-0000-0000-00009C000000}"/>
    <cellStyle name="40% - Accent3 15" xfId="175" xr:uid="{00000000-0005-0000-0000-00009D000000}"/>
    <cellStyle name="40% - Accent3 16" xfId="176" xr:uid="{00000000-0005-0000-0000-00009E000000}"/>
    <cellStyle name="40% - Accent3 17" xfId="177" xr:uid="{00000000-0005-0000-0000-00009F000000}"/>
    <cellStyle name="40% - Accent3 18" xfId="178" xr:uid="{00000000-0005-0000-0000-0000A0000000}"/>
    <cellStyle name="40% - Accent3 19" xfId="179" xr:uid="{00000000-0005-0000-0000-0000A1000000}"/>
    <cellStyle name="40% - Accent3 2" xfId="180" xr:uid="{00000000-0005-0000-0000-0000A2000000}"/>
    <cellStyle name="40% - Accent3 20" xfId="181" xr:uid="{00000000-0005-0000-0000-0000A3000000}"/>
    <cellStyle name="40% - Accent3 3" xfId="182" xr:uid="{00000000-0005-0000-0000-0000A4000000}"/>
    <cellStyle name="40% - Accent3 4" xfId="183" xr:uid="{00000000-0005-0000-0000-0000A5000000}"/>
    <cellStyle name="40% - Accent3 5" xfId="184" xr:uid="{00000000-0005-0000-0000-0000A6000000}"/>
    <cellStyle name="40% - Accent3 6" xfId="185" xr:uid="{00000000-0005-0000-0000-0000A7000000}"/>
    <cellStyle name="40% - Accent3 7" xfId="186" xr:uid="{00000000-0005-0000-0000-0000A8000000}"/>
    <cellStyle name="40% - Accent3 8" xfId="187" xr:uid="{00000000-0005-0000-0000-0000A9000000}"/>
    <cellStyle name="40% - Accent3 9" xfId="188" xr:uid="{00000000-0005-0000-0000-0000AA000000}"/>
    <cellStyle name="40% - Accent4 10" xfId="189" xr:uid="{00000000-0005-0000-0000-0000AB000000}"/>
    <cellStyle name="40% - Accent4 11" xfId="190" xr:uid="{00000000-0005-0000-0000-0000AC000000}"/>
    <cellStyle name="40% - Accent4 12" xfId="191" xr:uid="{00000000-0005-0000-0000-0000AD000000}"/>
    <cellStyle name="40% - Accent4 13" xfId="192" xr:uid="{00000000-0005-0000-0000-0000AE000000}"/>
    <cellStyle name="40% - Accent4 14" xfId="193" xr:uid="{00000000-0005-0000-0000-0000AF000000}"/>
    <cellStyle name="40% - Accent4 15" xfId="194" xr:uid="{00000000-0005-0000-0000-0000B0000000}"/>
    <cellStyle name="40% - Accent4 16" xfId="195" xr:uid="{00000000-0005-0000-0000-0000B1000000}"/>
    <cellStyle name="40% - Accent4 17" xfId="196" xr:uid="{00000000-0005-0000-0000-0000B2000000}"/>
    <cellStyle name="40% - Accent4 18" xfId="197" xr:uid="{00000000-0005-0000-0000-0000B3000000}"/>
    <cellStyle name="40% - Accent4 19" xfId="198" xr:uid="{00000000-0005-0000-0000-0000B4000000}"/>
    <cellStyle name="40% - Accent4 2" xfId="199" xr:uid="{00000000-0005-0000-0000-0000B5000000}"/>
    <cellStyle name="40% - Accent4 20" xfId="200" xr:uid="{00000000-0005-0000-0000-0000B6000000}"/>
    <cellStyle name="40% - Accent4 3" xfId="201" xr:uid="{00000000-0005-0000-0000-0000B7000000}"/>
    <cellStyle name="40% - Accent4 4" xfId="202" xr:uid="{00000000-0005-0000-0000-0000B8000000}"/>
    <cellStyle name="40% - Accent4 5" xfId="203" xr:uid="{00000000-0005-0000-0000-0000B9000000}"/>
    <cellStyle name="40% - Accent4 6" xfId="204" xr:uid="{00000000-0005-0000-0000-0000BA000000}"/>
    <cellStyle name="40% - Accent4 7" xfId="205" xr:uid="{00000000-0005-0000-0000-0000BB000000}"/>
    <cellStyle name="40% - Accent4 8" xfId="206" xr:uid="{00000000-0005-0000-0000-0000BC000000}"/>
    <cellStyle name="40% - Accent4 9" xfId="207" xr:uid="{00000000-0005-0000-0000-0000BD000000}"/>
    <cellStyle name="40% - Accent5 10" xfId="208" xr:uid="{00000000-0005-0000-0000-0000BE000000}"/>
    <cellStyle name="40% - Accent5 11" xfId="209" xr:uid="{00000000-0005-0000-0000-0000BF000000}"/>
    <cellStyle name="40% - Accent5 12" xfId="210" xr:uid="{00000000-0005-0000-0000-0000C0000000}"/>
    <cellStyle name="40% - Accent5 13" xfId="211" xr:uid="{00000000-0005-0000-0000-0000C1000000}"/>
    <cellStyle name="40% - Accent5 14" xfId="212" xr:uid="{00000000-0005-0000-0000-0000C2000000}"/>
    <cellStyle name="40% - Accent5 15" xfId="213" xr:uid="{00000000-0005-0000-0000-0000C3000000}"/>
    <cellStyle name="40% - Accent5 16" xfId="214" xr:uid="{00000000-0005-0000-0000-0000C4000000}"/>
    <cellStyle name="40% - Accent5 17" xfId="215" xr:uid="{00000000-0005-0000-0000-0000C5000000}"/>
    <cellStyle name="40% - Accent5 18" xfId="216" xr:uid="{00000000-0005-0000-0000-0000C6000000}"/>
    <cellStyle name="40% - Accent5 19" xfId="217" xr:uid="{00000000-0005-0000-0000-0000C7000000}"/>
    <cellStyle name="40% - Accent5 2" xfId="218" xr:uid="{00000000-0005-0000-0000-0000C8000000}"/>
    <cellStyle name="40% - Accent5 20" xfId="219" xr:uid="{00000000-0005-0000-0000-0000C9000000}"/>
    <cellStyle name="40% - Accent5 3" xfId="220" xr:uid="{00000000-0005-0000-0000-0000CA000000}"/>
    <cellStyle name="40% - Accent5 4" xfId="221" xr:uid="{00000000-0005-0000-0000-0000CB000000}"/>
    <cellStyle name="40% - Accent5 5" xfId="222" xr:uid="{00000000-0005-0000-0000-0000CC000000}"/>
    <cellStyle name="40% - Accent5 6" xfId="223" xr:uid="{00000000-0005-0000-0000-0000CD000000}"/>
    <cellStyle name="40% - Accent5 7" xfId="224" xr:uid="{00000000-0005-0000-0000-0000CE000000}"/>
    <cellStyle name="40% - Accent5 8" xfId="225" xr:uid="{00000000-0005-0000-0000-0000CF000000}"/>
    <cellStyle name="40% - Accent5 9" xfId="226" xr:uid="{00000000-0005-0000-0000-0000D0000000}"/>
    <cellStyle name="40% - Accent6 10" xfId="227" xr:uid="{00000000-0005-0000-0000-0000D1000000}"/>
    <cellStyle name="40% - Accent6 11" xfId="228" xr:uid="{00000000-0005-0000-0000-0000D2000000}"/>
    <cellStyle name="40% - Accent6 12" xfId="229" xr:uid="{00000000-0005-0000-0000-0000D3000000}"/>
    <cellStyle name="40% - Accent6 13" xfId="230" xr:uid="{00000000-0005-0000-0000-0000D4000000}"/>
    <cellStyle name="40% - Accent6 14" xfId="231" xr:uid="{00000000-0005-0000-0000-0000D5000000}"/>
    <cellStyle name="40% - Accent6 15" xfId="232" xr:uid="{00000000-0005-0000-0000-0000D6000000}"/>
    <cellStyle name="40% - Accent6 16" xfId="233" xr:uid="{00000000-0005-0000-0000-0000D7000000}"/>
    <cellStyle name="40% - Accent6 17" xfId="234" xr:uid="{00000000-0005-0000-0000-0000D8000000}"/>
    <cellStyle name="40% - Accent6 18" xfId="235" xr:uid="{00000000-0005-0000-0000-0000D9000000}"/>
    <cellStyle name="40% - Accent6 19" xfId="236" xr:uid="{00000000-0005-0000-0000-0000DA000000}"/>
    <cellStyle name="40% - Accent6 2" xfId="237" xr:uid="{00000000-0005-0000-0000-0000DB000000}"/>
    <cellStyle name="40% - Accent6 20" xfId="238" xr:uid="{00000000-0005-0000-0000-0000DC000000}"/>
    <cellStyle name="40% - Accent6 3" xfId="239" xr:uid="{00000000-0005-0000-0000-0000DD000000}"/>
    <cellStyle name="40% - Accent6 4" xfId="240" xr:uid="{00000000-0005-0000-0000-0000DE000000}"/>
    <cellStyle name="40% - Accent6 5" xfId="241" xr:uid="{00000000-0005-0000-0000-0000DF000000}"/>
    <cellStyle name="40% - Accent6 6" xfId="242" xr:uid="{00000000-0005-0000-0000-0000E0000000}"/>
    <cellStyle name="40% - Accent6 7" xfId="243" xr:uid="{00000000-0005-0000-0000-0000E1000000}"/>
    <cellStyle name="40% - Accent6 8" xfId="244" xr:uid="{00000000-0005-0000-0000-0000E2000000}"/>
    <cellStyle name="40% - Accent6 9" xfId="245" xr:uid="{00000000-0005-0000-0000-0000E3000000}"/>
    <cellStyle name="60% - Accent1 2" xfId="246" xr:uid="{00000000-0005-0000-0000-0000E4000000}"/>
    <cellStyle name="60% - Accent2 2" xfId="247" xr:uid="{00000000-0005-0000-0000-0000E5000000}"/>
    <cellStyle name="60% - Accent3 2" xfId="248" xr:uid="{00000000-0005-0000-0000-0000E6000000}"/>
    <cellStyle name="60% - Accent4 2" xfId="249" xr:uid="{00000000-0005-0000-0000-0000E7000000}"/>
    <cellStyle name="60% - Accent5 2" xfId="250" xr:uid="{00000000-0005-0000-0000-0000E8000000}"/>
    <cellStyle name="60% - Accent6 2" xfId="251" xr:uid="{00000000-0005-0000-0000-0000E9000000}"/>
    <cellStyle name="Accent1 2" xfId="252" xr:uid="{00000000-0005-0000-0000-0000EA000000}"/>
    <cellStyle name="Accent2 2" xfId="253" xr:uid="{00000000-0005-0000-0000-0000EB000000}"/>
    <cellStyle name="Accent3 2" xfId="254" xr:uid="{00000000-0005-0000-0000-0000EC000000}"/>
    <cellStyle name="Accent4 2" xfId="255" xr:uid="{00000000-0005-0000-0000-0000ED000000}"/>
    <cellStyle name="Accent5 2" xfId="256" xr:uid="{00000000-0005-0000-0000-0000EE000000}"/>
    <cellStyle name="Accent6 2" xfId="257" xr:uid="{00000000-0005-0000-0000-0000EF000000}"/>
    <cellStyle name="Actual Date" xfId="258" xr:uid="{00000000-0005-0000-0000-0000F0000000}"/>
    <cellStyle name="Affinity Input" xfId="259" xr:uid="{00000000-0005-0000-0000-0000F1000000}"/>
    <cellStyle name="Bad 2" xfId="260" xr:uid="{00000000-0005-0000-0000-0000F2000000}"/>
    <cellStyle name="Body" xfId="261" xr:uid="{00000000-0005-0000-0000-0000F3000000}"/>
    <cellStyle name="Calculation 2" xfId="262" xr:uid="{00000000-0005-0000-0000-0000F4000000}"/>
    <cellStyle name="Check Cell 2" xfId="263" xr:uid="{00000000-0005-0000-0000-0000F5000000}"/>
    <cellStyle name="ColumnAttributeAbovePrompt" xfId="264" xr:uid="{00000000-0005-0000-0000-0000F6000000}"/>
    <cellStyle name="ColumnAttributePrompt" xfId="265" xr:uid="{00000000-0005-0000-0000-0000F7000000}"/>
    <cellStyle name="ColumnAttributeValue" xfId="266" xr:uid="{00000000-0005-0000-0000-0000F8000000}"/>
    <cellStyle name="ColumnHeadingPrompt" xfId="267" xr:uid="{00000000-0005-0000-0000-0000F9000000}"/>
    <cellStyle name="ColumnHeadingValue" xfId="268" xr:uid="{00000000-0005-0000-0000-0000FA000000}"/>
    <cellStyle name="Comma" xfId="572" builtinId="3"/>
    <cellStyle name="Comma [0] 2" xfId="16" xr:uid="{00000000-0005-0000-0000-0000FC000000}"/>
    <cellStyle name="Comma [0] 3" xfId="269" xr:uid="{00000000-0005-0000-0000-0000FD000000}"/>
    <cellStyle name="Comma 10" xfId="529" xr:uid="{00000000-0005-0000-0000-0000FE000000}"/>
    <cellStyle name="Comma 11" xfId="530" xr:uid="{00000000-0005-0000-0000-0000FF000000}"/>
    <cellStyle name="Comma 12" xfId="531" xr:uid="{00000000-0005-0000-0000-000000010000}"/>
    <cellStyle name="Comma 13" xfId="527" xr:uid="{00000000-0005-0000-0000-000001010000}"/>
    <cellStyle name="Comma 14" xfId="575" xr:uid="{00000000-0005-0000-0000-000002010000}"/>
    <cellStyle name="Comma 2" xfId="6" xr:uid="{00000000-0005-0000-0000-000003010000}"/>
    <cellStyle name="Comma 2 2" xfId="271" xr:uid="{00000000-0005-0000-0000-000004010000}"/>
    <cellStyle name="Comma 2 2 2" xfId="272" xr:uid="{00000000-0005-0000-0000-000005010000}"/>
    <cellStyle name="Comma 2 3" xfId="270" xr:uid="{00000000-0005-0000-0000-000006010000}"/>
    <cellStyle name="Comma 2 4" xfId="578" xr:uid="{00000000-0005-0000-0000-000007010000}"/>
    <cellStyle name="Comma 3" xfId="4" xr:uid="{00000000-0005-0000-0000-000008010000}"/>
    <cellStyle name="Comma 3 2" xfId="532" xr:uid="{00000000-0005-0000-0000-000009010000}"/>
    <cellStyle name="Comma 4" xfId="2" xr:uid="{00000000-0005-0000-0000-00000A010000}"/>
    <cellStyle name="Comma 4 2" xfId="274" xr:uid="{00000000-0005-0000-0000-00000B010000}"/>
    <cellStyle name="Comma 4 3" xfId="273" xr:uid="{00000000-0005-0000-0000-00000C010000}"/>
    <cellStyle name="Comma 4 4" xfId="553" xr:uid="{00000000-0005-0000-0000-00000D010000}"/>
    <cellStyle name="Comma 5" xfId="275" xr:uid="{00000000-0005-0000-0000-00000E010000}"/>
    <cellStyle name="Comma 5 2" xfId="276" xr:uid="{00000000-0005-0000-0000-00000F010000}"/>
    <cellStyle name="Comma 6" xfId="277" xr:uid="{00000000-0005-0000-0000-000010010000}"/>
    <cellStyle name="Comma 6 2" xfId="278" xr:uid="{00000000-0005-0000-0000-000011010000}"/>
    <cellStyle name="Comma 7" xfId="279" xr:uid="{00000000-0005-0000-0000-000012010000}"/>
    <cellStyle name="Comma 8" xfId="523" xr:uid="{00000000-0005-0000-0000-000013010000}"/>
    <cellStyle name="Comma 9" xfId="533" xr:uid="{00000000-0005-0000-0000-000014010000}"/>
    <cellStyle name="CommaBlank" xfId="280" xr:uid="{00000000-0005-0000-0000-000015010000}"/>
    <cellStyle name="ContentsHyperlink" xfId="281" xr:uid="{00000000-0005-0000-0000-000016010000}"/>
    <cellStyle name="costper" xfId="282" xr:uid="{00000000-0005-0000-0000-000017010000}"/>
    <cellStyle name="Currency" xfId="573" builtinId="4"/>
    <cellStyle name="Currency [0] 2" xfId="283" xr:uid="{00000000-0005-0000-0000-000019010000}"/>
    <cellStyle name="Currency [2]" xfId="284" xr:uid="{00000000-0005-0000-0000-00001A010000}"/>
    <cellStyle name="Currency 10" xfId="285" xr:uid="{00000000-0005-0000-0000-00001B010000}"/>
    <cellStyle name="Currency 11" xfId="286" xr:uid="{00000000-0005-0000-0000-00001C010000}"/>
    <cellStyle name="Currency 12" xfId="524" xr:uid="{00000000-0005-0000-0000-00001D010000}"/>
    <cellStyle name="Currency 13" xfId="534" xr:uid="{00000000-0005-0000-0000-00001E010000}"/>
    <cellStyle name="Currency 14" xfId="535" xr:uid="{00000000-0005-0000-0000-00001F010000}"/>
    <cellStyle name="Currency 15" xfId="536" xr:uid="{00000000-0005-0000-0000-000020010000}"/>
    <cellStyle name="Currency 16" xfId="537" xr:uid="{00000000-0005-0000-0000-000021010000}"/>
    <cellStyle name="Currency 17" xfId="526" xr:uid="{00000000-0005-0000-0000-000022010000}"/>
    <cellStyle name="Currency 2" xfId="5" xr:uid="{00000000-0005-0000-0000-000023010000}"/>
    <cellStyle name="Currency 2 2" xfId="288" xr:uid="{00000000-0005-0000-0000-000024010000}"/>
    <cellStyle name="Currency 2 2 2" xfId="538" xr:uid="{00000000-0005-0000-0000-000025010000}"/>
    <cellStyle name="Currency 2 3" xfId="287" xr:uid="{00000000-0005-0000-0000-000026010000}"/>
    <cellStyle name="Currency 2 3 2" xfId="559" xr:uid="{00000000-0005-0000-0000-000027010000}"/>
    <cellStyle name="Currency 2 3 3" xfId="539" xr:uid="{00000000-0005-0000-0000-000028010000}"/>
    <cellStyle name="Currency 2 4" xfId="540" xr:uid="{00000000-0005-0000-0000-000029010000}"/>
    <cellStyle name="Currency 2 5" xfId="579" xr:uid="{00000000-0005-0000-0000-00002A010000}"/>
    <cellStyle name="Currency 3" xfId="3" xr:uid="{00000000-0005-0000-0000-00002B010000}"/>
    <cellStyle name="Currency 3 2" xfId="289" xr:uid="{00000000-0005-0000-0000-00002C010000}"/>
    <cellStyle name="Currency 3 3" xfId="554" xr:uid="{00000000-0005-0000-0000-00002D010000}"/>
    <cellStyle name="Currency 4" xfId="290" xr:uid="{00000000-0005-0000-0000-00002E010000}"/>
    <cellStyle name="Currency 5" xfId="291" xr:uid="{00000000-0005-0000-0000-00002F010000}"/>
    <cellStyle name="Currency 6" xfId="292" xr:uid="{00000000-0005-0000-0000-000030010000}"/>
    <cellStyle name="Currency 7" xfId="293" xr:uid="{00000000-0005-0000-0000-000031010000}"/>
    <cellStyle name="Currency 8" xfId="294" xr:uid="{00000000-0005-0000-0000-000032010000}"/>
    <cellStyle name="Currency 9" xfId="295" xr:uid="{00000000-0005-0000-0000-000033010000}"/>
    <cellStyle name="Currency Space" xfId="296" xr:uid="{00000000-0005-0000-0000-000034010000}"/>
    <cellStyle name="Custom - Style1" xfId="297" xr:uid="{00000000-0005-0000-0000-000035010000}"/>
    <cellStyle name="Custom - Style8" xfId="298" xr:uid="{00000000-0005-0000-0000-000036010000}"/>
    <cellStyle name="Data   - Style2" xfId="299" xr:uid="{00000000-0005-0000-0000-000037010000}"/>
    <cellStyle name="Date" xfId="300" xr:uid="{00000000-0005-0000-0000-000038010000}"/>
    <cellStyle name="Edit" xfId="301" xr:uid="{00000000-0005-0000-0000-000039010000}"/>
    <cellStyle name="Edit 2" xfId="560" xr:uid="{00000000-0005-0000-0000-00003A010000}"/>
    <cellStyle name="Engine" xfId="302" xr:uid="{00000000-0005-0000-0000-00003B010000}"/>
    <cellStyle name="Explanatory Text 2" xfId="303" xr:uid="{00000000-0005-0000-0000-00003C010000}"/>
    <cellStyle name="Fixed" xfId="304" xr:uid="{00000000-0005-0000-0000-00003D010000}"/>
    <cellStyle name="Good 2" xfId="305" xr:uid="{00000000-0005-0000-0000-00003E010000}"/>
    <cellStyle name="Grey" xfId="306" xr:uid="{00000000-0005-0000-0000-00003F010000}"/>
    <cellStyle name="Grey 2" xfId="561" xr:uid="{00000000-0005-0000-0000-000040010000}"/>
    <cellStyle name="HEADER" xfId="307" xr:uid="{00000000-0005-0000-0000-000041010000}"/>
    <cellStyle name="Header1" xfId="308" xr:uid="{00000000-0005-0000-0000-000042010000}"/>
    <cellStyle name="Header2" xfId="309" xr:uid="{00000000-0005-0000-0000-000043010000}"/>
    <cellStyle name="heading" xfId="310" xr:uid="{00000000-0005-0000-0000-000044010000}"/>
    <cellStyle name="Heading 1 2" xfId="311" xr:uid="{00000000-0005-0000-0000-000045010000}"/>
    <cellStyle name="Heading 2 2" xfId="312" xr:uid="{00000000-0005-0000-0000-000046010000}"/>
    <cellStyle name="Heading 3 2" xfId="313" xr:uid="{00000000-0005-0000-0000-000047010000}"/>
    <cellStyle name="Heading 4 2" xfId="314" xr:uid="{00000000-0005-0000-0000-000048010000}"/>
    <cellStyle name="Heading1" xfId="315" xr:uid="{00000000-0005-0000-0000-000049010000}"/>
    <cellStyle name="Heading2" xfId="316" xr:uid="{00000000-0005-0000-0000-00004A010000}"/>
    <cellStyle name="HIGHLIGHT" xfId="317" xr:uid="{00000000-0005-0000-0000-00004B010000}"/>
    <cellStyle name="Hyperlink 2" xfId="318" xr:uid="{00000000-0005-0000-0000-00004C010000}"/>
    <cellStyle name="Hyperlink 3" xfId="319" xr:uid="{00000000-0005-0000-0000-00004D010000}"/>
    <cellStyle name="Input [yellow]" xfId="320" xr:uid="{00000000-0005-0000-0000-00004E010000}"/>
    <cellStyle name="Input [yellow] 2" xfId="562" xr:uid="{00000000-0005-0000-0000-00004F010000}"/>
    <cellStyle name="Input 2" xfId="321" xr:uid="{00000000-0005-0000-0000-000050010000}"/>
    <cellStyle name="ITALIC - Style2" xfId="322" xr:uid="{00000000-0005-0000-0000-000051010000}"/>
    <cellStyle name="kirkdollars" xfId="323" xr:uid="{00000000-0005-0000-0000-000052010000}"/>
    <cellStyle name="Labels - Style3" xfId="324" xr:uid="{00000000-0005-0000-0000-000053010000}"/>
    <cellStyle name="Large Page Heading" xfId="325" xr:uid="{00000000-0005-0000-0000-000054010000}"/>
    <cellStyle name="LineItemPrompt" xfId="326" xr:uid="{00000000-0005-0000-0000-000055010000}"/>
    <cellStyle name="LineItemValue" xfId="327" xr:uid="{00000000-0005-0000-0000-000056010000}"/>
    <cellStyle name="Lines" xfId="328" xr:uid="{00000000-0005-0000-0000-000057010000}"/>
    <cellStyle name="Lines 2" xfId="563" xr:uid="{00000000-0005-0000-0000-000058010000}"/>
    <cellStyle name="Linked Cell 2" xfId="329" xr:uid="{00000000-0005-0000-0000-000059010000}"/>
    <cellStyle name="MCFMMBTU" xfId="330" xr:uid="{00000000-0005-0000-0000-00005A010000}"/>
    <cellStyle name="Neutral 2" xfId="331" xr:uid="{00000000-0005-0000-0000-00005B010000}"/>
    <cellStyle name="no dec" xfId="332" xr:uid="{00000000-0005-0000-0000-00005C010000}"/>
    <cellStyle name="No Edit" xfId="333" xr:uid="{00000000-0005-0000-0000-00005D010000}"/>
    <cellStyle name="No Edit 2" xfId="564" xr:uid="{00000000-0005-0000-0000-00005E010000}"/>
    <cellStyle name="Normal" xfId="0" builtinId="0"/>
    <cellStyle name="Normal - Style1" xfId="334" xr:uid="{00000000-0005-0000-0000-000060010000}"/>
    <cellStyle name="Normal - Style2" xfId="335" xr:uid="{00000000-0005-0000-0000-000061010000}"/>
    <cellStyle name="Normal - Style3" xfId="336" xr:uid="{00000000-0005-0000-0000-000062010000}"/>
    <cellStyle name="Normal - Style4" xfId="337" xr:uid="{00000000-0005-0000-0000-000063010000}"/>
    <cellStyle name="Normal - Style5" xfId="338" xr:uid="{00000000-0005-0000-0000-000064010000}"/>
    <cellStyle name="Normal - Style6" xfId="339" xr:uid="{00000000-0005-0000-0000-000065010000}"/>
    <cellStyle name="Normal - Style7" xfId="340" xr:uid="{00000000-0005-0000-0000-000066010000}"/>
    <cellStyle name="Normal - Style8" xfId="341" xr:uid="{00000000-0005-0000-0000-000067010000}"/>
    <cellStyle name="Normal 10" xfId="342" xr:uid="{00000000-0005-0000-0000-000068010000}"/>
    <cellStyle name="Normal 11" xfId="343" xr:uid="{00000000-0005-0000-0000-000069010000}"/>
    <cellStyle name="Normal 110" xfId="344" xr:uid="{00000000-0005-0000-0000-00006A010000}"/>
    <cellStyle name="Normal 110 2" xfId="345" xr:uid="{00000000-0005-0000-0000-00006B010000}"/>
    <cellStyle name="Normal 111" xfId="346" xr:uid="{00000000-0005-0000-0000-00006C010000}"/>
    <cellStyle name="Normal 112" xfId="347" xr:uid="{00000000-0005-0000-0000-00006D010000}"/>
    <cellStyle name="Normal 112 2" xfId="348" xr:uid="{00000000-0005-0000-0000-00006E010000}"/>
    <cellStyle name="Normal 12" xfId="349" xr:uid="{00000000-0005-0000-0000-00006F010000}"/>
    <cellStyle name="Normal 121" xfId="581" xr:uid="{00000000-0005-0000-0000-000070010000}"/>
    <cellStyle name="Normal 13" xfId="350" xr:uid="{00000000-0005-0000-0000-000071010000}"/>
    <cellStyle name="Normal 14" xfId="351" xr:uid="{00000000-0005-0000-0000-000072010000}"/>
    <cellStyle name="Normal 15" xfId="352" xr:uid="{00000000-0005-0000-0000-000073010000}"/>
    <cellStyle name="Normal 16" xfId="353" xr:uid="{00000000-0005-0000-0000-000074010000}"/>
    <cellStyle name="Normal 17" xfId="354" xr:uid="{00000000-0005-0000-0000-000075010000}"/>
    <cellStyle name="Normal 18" xfId="355" xr:uid="{00000000-0005-0000-0000-000076010000}"/>
    <cellStyle name="Normal 19" xfId="356" xr:uid="{00000000-0005-0000-0000-000077010000}"/>
    <cellStyle name="Normal 19 3" xfId="357" xr:uid="{00000000-0005-0000-0000-000078010000}"/>
    <cellStyle name="Normal 2" xfId="8" xr:uid="{00000000-0005-0000-0000-000079010000}"/>
    <cellStyle name="Normal 2 2" xfId="11" xr:uid="{00000000-0005-0000-0000-00007A010000}"/>
    <cellStyle name="Normal 2 2 2" xfId="358" xr:uid="{00000000-0005-0000-0000-00007B010000}"/>
    <cellStyle name="Normal 2 2 3" xfId="17" xr:uid="{00000000-0005-0000-0000-00007C010000}"/>
    <cellStyle name="Normal 2 2 4" xfId="557" xr:uid="{00000000-0005-0000-0000-00007D010000}"/>
    <cellStyle name="Normal 2 3" xfId="359" xr:uid="{00000000-0005-0000-0000-00007E010000}"/>
    <cellStyle name="Normal 2 4" xfId="15" xr:uid="{00000000-0005-0000-0000-00007F010000}"/>
    <cellStyle name="Normal 2 5" xfId="14" xr:uid="{00000000-0005-0000-0000-000080010000}"/>
    <cellStyle name="Normal 2 5 2" xfId="558" xr:uid="{00000000-0005-0000-0000-000081010000}"/>
    <cellStyle name="Normal 2 5 3" xfId="528" xr:uid="{00000000-0005-0000-0000-000082010000}"/>
    <cellStyle name="Normal 2 6" xfId="556" xr:uid="{00000000-0005-0000-0000-000083010000}"/>
    <cellStyle name="Normal 2 7" xfId="577" xr:uid="{00000000-0005-0000-0000-000084010000}"/>
    <cellStyle name="Normal 2_WP 25-3-2" xfId="360" xr:uid="{00000000-0005-0000-0000-000085010000}"/>
    <cellStyle name="Normal 20" xfId="361" xr:uid="{00000000-0005-0000-0000-000086010000}"/>
    <cellStyle name="Normal 21" xfId="362" xr:uid="{00000000-0005-0000-0000-000087010000}"/>
    <cellStyle name="Normal 22" xfId="363" xr:uid="{00000000-0005-0000-0000-000088010000}"/>
    <cellStyle name="Normal 23" xfId="364" xr:uid="{00000000-0005-0000-0000-000089010000}"/>
    <cellStyle name="Normal 24" xfId="365" xr:uid="{00000000-0005-0000-0000-00008A010000}"/>
    <cellStyle name="Normal 25" xfId="366" xr:uid="{00000000-0005-0000-0000-00008B010000}"/>
    <cellStyle name="Normal 26" xfId="367" xr:uid="{00000000-0005-0000-0000-00008C010000}"/>
    <cellStyle name="Normal 27" xfId="368" xr:uid="{00000000-0005-0000-0000-00008D010000}"/>
    <cellStyle name="Normal 28" xfId="369" xr:uid="{00000000-0005-0000-0000-00008E010000}"/>
    <cellStyle name="Normal 29" xfId="370" xr:uid="{00000000-0005-0000-0000-00008F010000}"/>
    <cellStyle name="Normal 3" xfId="9" xr:uid="{00000000-0005-0000-0000-000090010000}"/>
    <cellStyle name="Normal 3 2" xfId="371" xr:uid="{00000000-0005-0000-0000-000091010000}"/>
    <cellStyle name="Normal 3 2 2" xfId="541" xr:uid="{00000000-0005-0000-0000-000092010000}"/>
    <cellStyle name="Normal 3 2 3" xfId="580" xr:uid="{00000000-0005-0000-0000-000093010000}"/>
    <cellStyle name="Normal 30" xfId="13" xr:uid="{00000000-0005-0000-0000-000094010000}"/>
    <cellStyle name="Normal 31" xfId="542" xr:uid="{00000000-0005-0000-0000-000095010000}"/>
    <cellStyle name="Normal 32" xfId="372" xr:uid="{00000000-0005-0000-0000-000096010000}"/>
    <cellStyle name="Normal 33" xfId="543" xr:uid="{00000000-0005-0000-0000-000097010000}"/>
    <cellStyle name="Normal 34" xfId="373" xr:uid="{00000000-0005-0000-0000-000098010000}"/>
    <cellStyle name="Normal 35" xfId="374" xr:uid="{00000000-0005-0000-0000-000099010000}"/>
    <cellStyle name="Normal 36" xfId="375" xr:uid="{00000000-0005-0000-0000-00009A010000}"/>
    <cellStyle name="Normal 37" xfId="544" xr:uid="{00000000-0005-0000-0000-00009B010000}"/>
    <cellStyle name="Normal 38" xfId="376" xr:uid="{00000000-0005-0000-0000-00009C010000}"/>
    <cellStyle name="Normal 39" xfId="545" xr:uid="{00000000-0005-0000-0000-00009D010000}"/>
    <cellStyle name="Normal 4" xfId="1" xr:uid="{00000000-0005-0000-0000-00009E010000}"/>
    <cellStyle name="Normal 4 2" xfId="378" xr:uid="{00000000-0005-0000-0000-00009F010000}"/>
    <cellStyle name="Normal 4 3" xfId="377" xr:uid="{00000000-0005-0000-0000-0000A0010000}"/>
    <cellStyle name="Normal 4 4" xfId="552" xr:uid="{00000000-0005-0000-0000-0000A1010000}"/>
    <cellStyle name="Normal 4_VA SAVE PLAN working model 3 year" xfId="379" xr:uid="{00000000-0005-0000-0000-0000A2010000}"/>
    <cellStyle name="Normal 40" xfId="380" xr:uid="{00000000-0005-0000-0000-0000A3010000}"/>
    <cellStyle name="Normal 41" xfId="381" xr:uid="{00000000-0005-0000-0000-0000A4010000}"/>
    <cellStyle name="Normal 42" xfId="382" xr:uid="{00000000-0005-0000-0000-0000A5010000}"/>
    <cellStyle name="Normal 43" xfId="383" xr:uid="{00000000-0005-0000-0000-0000A6010000}"/>
    <cellStyle name="Normal 44" xfId="551" xr:uid="{00000000-0005-0000-0000-0000A7010000}"/>
    <cellStyle name="Normal 45" xfId="569" xr:uid="{00000000-0005-0000-0000-0000A8010000}"/>
    <cellStyle name="Normal 46" xfId="570" xr:uid="{00000000-0005-0000-0000-0000A9010000}"/>
    <cellStyle name="Normal 47" xfId="571" xr:uid="{00000000-0005-0000-0000-0000AA010000}"/>
    <cellStyle name="Normal 48" xfId="521" xr:uid="{00000000-0005-0000-0000-0000AB010000}"/>
    <cellStyle name="Normal 49" xfId="574" xr:uid="{00000000-0005-0000-0000-0000AC010000}"/>
    <cellStyle name="Normal 5" xfId="384" xr:uid="{00000000-0005-0000-0000-0000AD010000}"/>
    <cellStyle name="Normal 5 2" xfId="385" xr:uid="{00000000-0005-0000-0000-0000AE010000}"/>
    <cellStyle name="Normal 6" xfId="386" xr:uid="{00000000-0005-0000-0000-0000AF010000}"/>
    <cellStyle name="Normal 6 2" xfId="387" xr:uid="{00000000-0005-0000-0000-0000B0010000}"/>
    <cellStyle name="Normal 7" xfId="388" xr:uid="{00000000-0005-0000-0000-0000B1010000}"/>
    <cellStyle name="Normal 7 2" xfId="389" xr:uid="{00000000-0005-0000-0000-0000B2010000}"/>
    <cellStyle name="Normal 73" xfId="390" xr:uid="{00000000-0005-0000-0000-0000B3010000}"/>
    <cellStyle name="Normal 77" xfId="391" xr:uid="{00000000-0005-0000-0000-0000B4010000}"/>
    <cellStyle name="Normal 8" xfId="392" xr:uid="{00000000-0005-0000-0000-0000B5010000}"/>
    <cellStyle name="Normal 8 2" xfId="393" xr:uid="{00000000-0005-0000-0000-0000B6010000}"/>
    <cellStyle name="Normal 9" xfId="394" xr:uid="{00000000-0005-0000-0000-0000B7010000}"/>
    <cellStyle name="Normal_Sheet2" xfId="12" xr:uid="{00000000-0005-0000-0000-0000B8010000}"/>
    <cellStyle name="Note 10" xfId="395" xr:uid="{00000000-0005-0000-0000-0000B9010000}"/>
    <cellStyle name="Note 11" xfId="396" xr:uid="{00000000-0005-0000-0000-0000BA010000}"/>
    <cellStyle name="Note 12" xfId="397" xr:uid="{00000000-0005-0000-0000-0000BB010000}"/>
    <cellStyle name="Note 13" xfId="398" xr:uid="{00000000-0005-0000-0000-0000BC010000}"/>
    <cellStyle name="Note 14" xfId="399" xr:uid="{00000000-0005-0000-0000-0000BD010000}"/>
    <cellStyle name="Note 15" xfId="400" xr:uid="{00000000-0005-0000-0000-0000BE010000}"/>
    <cellStyle name="Note 16" xfId="401" xr:uid="{00000000-0005-0000-0000-0000BF010000}"/>
    <cellStyle name="Note 17" xfId="402" xr:uid="{00000000-0005-0000-0000-0000C0010000}"/>
    <cellStyle name="Note 18" xfId="403" xr:uid="{00000000-0005-0000-0000-0000C1010000}"/>
    <cellStyle name="Note 19" xfId="404" xr:uid="{00000000-0005-0000-0000-0000C2010000}"/>
    <cellStyle name="Note 2" xfId="405" xr:uid="{00000000-0005-0000-0000-0000C3010000}"/>
    <cellStyle name="Note 20" xfId="406" xr:uid="{00000000-0005-0000-0000-0000C4010000}"/>
    <cellStyle name="Note 21" xfId="407" xr:uid="{00000000-0005-0000-0000-0000C5010000}"/>
    <cellStyle name="Note 3" xfId="408" xr:uid="{00000000-0005-0000-0000-0000C6010000}"/>
    <cellStyle name="Note 4" xfId="409" xr:uid="{00000000-0005-0000-0000-0000C7010000}"/>
    <cellStyle name="Note 5" xfId="410" xr:uid="{00000000-0005-0000-0000-0000C8010000}"/>
    <cellStyle name="Note 6" xfId="411" xr:uid="{00000000-0005-0000-0000-0000C9010000}"/>
    <cellStyle name="Note 7" xfId="412" xr:uid="{00000000-0005-0000-0000-0000CA010000}"/>
    <cellStyle name="Note 8" xfId="413" xr:uid="{00000000-0005-0000-0000-0000CB010000}"/>
    <cellStyle name="Note 9" xfId="414" xr:uid="{00000000-0005-0000-0000-0000CC010000}"/>
    <cellStyle name="nPlosion" xfId="415" xr:uid="{00000000-0005-0000-0000-0000CD010000}"/>
    <cellStyle name="nvision" xfId="416" xr:uid="{00000000-0005-0000-0000-0000CE010000}"/>
    <cellStyle name="Output 2" xfId="417" xr:uid="{00000000-0005-0000-0000-0000CF010000}"/>
    <cellStyle name="Output Amounts" xfId="418" xr:uid="{00000000-0005-0000-0000-0000D0010000}"/>
    <cellStyle name="Output Column Headings" xfId="419" xr:uid="{00000000-0005-0000-0000-0000D1010000}"/>
    <cellStyle name="Output Line Items" xfId="420" xr:uid="{00000000-0005-0000-0000-0000D2010000}"/>
    <cellStyle name="Output Report Heading" xfId="421" xr:uid="{00000000-0005-0000-0000-0000D3010000}"/>
    <cellStyle name="Output Report Title" xfId="422" xr:uid="{00000000-0005-0000-0000-0000D4010000}"/>
    <cellStyle name="PB Table Heading" xfId="423" xr:uid="{00000000-0005-0000-0000-0000D5010000}"/>
    <cellStyle name="PB Table Highlight1" xfId="424" xr:uid="{00000000-0005-0000-0000-0000D6010000}"/>
    <cellStyle name="PB Table Highlight2" xfId="425" xr:uid="{00000000-0005-0000-0000-0000D7010000}"/>
    <cellStyle name="PB Table Highlight2 2" xfId="565" xr:uid="{00000000-0005-0000-0000-0000D8010000}"/>
    <cellStyle name="PB Table Highlight3" xfId="426" xr:uid="{00000000-0005-0000-0000-0000D9010000}"/>
    <cellStyle name="PB Table Highlight3 2" xfId="566" xr:uid="{00000000-0005-0000-0000-0000DA010000}"/>
    <cellStyle name="PB Table Standard Row" xfId="427" xr:uid="{00000000-0005-0000-0000-0000DB010000}"/>
    <cellStyle name="PB Table Subtotal Row" xfId="428" xr:uid="{00000000-0005-0000-0000-0000DC010000}"/>
    <cellStyle name="PB Table Total Row" xfId="429" xr:uid="{00000000-0005-0000-0000-0000DD010000}"/>
    <cellStyle name="Percent" xfId="576" builtinId="5"/>
    <cellStyle name="Percent [2]" xfId="430" xr:uid="{00000000-0005-0000-0000-0000DF010000}"/>
    <cellStyle name="Percent 10" xfId="431" xr:uid="{00000000-0005-0000-0000-0000E0010000}"/>
    <cellStyle name="Percent 11" xfId="432" xr:uid="{00000000-0005-0000-0000-0000E1010000}"/>
    <cellStyle name="Percent 12" xfId="433" xr:uid="{00000000-0005-0000-0000-0000E2010000}"/>
    <cellStyle name="Percent 13" xfId="434" xr:uid="{00000000-0005-0000-0000-0000E3010000}"/>
    <cellStyle name="Percent 14" xfId="435" xr:uid="{00000000-0005-0000-0000-0000E4010000}"/>
    <cellStyle name="Percent 15" xfId="436" xr:uid="{00000000-0005-0000-0000-0000E5010000}"/>
    <cellStyle name="Percent 16" xfId="525" xr:uid="{00000000-0005-0000-0000-0000E6010000}"/>
    <cellStyle name="Percent 17" xfId="546" xr:uid="{00000000-0005-0000-0000-0000E7010000}"/>
    <cellStyle name="Percent 18" xfId="547" xr:uid="{00000000-0005-0000-0000-0000E8010000}"/>
    <cellStyle name="Percent 19" xfId="548" xr:uid="{00000000-0005-0000-0000-0000E9010000}"/>
    <cellStyle name="Percent 2" xfId="10" xr:uid="{00000000-0005-0000-0000-0000EA010000}"/>
    <cellStyle name="Percent 2 2" xfId="437" xr:uid="{00000000-0005-0000-0000-0000EB010000}"/>
    <cellStyle name="Percent 2 2 2" xfId="549" xr:uid="{00000000-0005-0000-0000-0000EC010000}"/>
    <cellStyle name="Percent 2 3" xfId="438" xr:uid="{00000000-0005-0000-0000-0000ED010000}"/>
    <cellStyle name="Percent 2 3 2" xfId="439" xr:uid="{00000000-0005-0000-0000-0000EE010000}"/>
    <cellStyle name="Percent 20" xfId="550" xr:uid="{00000000-0005-0000-0000-0000EF010000}"/>
    <cellStyle name="Percent 21" xfId="522" xr:uid="{00000000-0005-0000-0000-0000F0010000}"/>
    <cellStyle name="Percent 22" xfId="440" xr:uid="{00000000-0005-0000-0000-0000F1010000}"/>
    <cellStyle name="Percent 3" xfId="7" xr:uid="{00000000-0005-0000-0000-0000F2010000}"/>
    <cellStyle name="Percent 3 2" xfId="442" xr:uid="{00000000-0005-0000-0000-0000F3010000}"/>
    <cellStyle name="Percent 3 3" xfId="441" xr:uid="{00000000-0005-0000-0000-0000F4010000}"/>
    <cellStyle name="Percent 3 4" xfId="555" xr:uid="{00000000-0005-0000-0000-0000F5010000}"/>
    <cellStyle name="Percent 4" xfId="443" xr:uid="{00000000-0005-0000-0000-0000F6010000}"/>
    <cellStyle name="Percent 4 2" xfId="444" xr:uid="{00000000-0005-0000-0000-0000F7010000}"/>
    <cellStyle name="Percent 5" xfId="445" xr:uid="{00000000-0005-0000-0000-0000F8010000}"/>
    <cellStyle name="Percent 5 2" xfId="446" xr:uid="{00000000-0005-0000-0000-0000F9010000}"/>
    <cellStyle name="Percent 6" xfId="447" xr:uid="{00000000-0005-0000-0000-0000FA010000}"/>
    <cellStyle name="Percent 6 2" xfId="448" xr:uid="{00000000-0005-0000-0000-0000FB010000}"/>
    <cellStyle name="Percent 7" xfId="449" xr:uid="{00000000-0005-0000-0000-0000FC010000}"/>
    <cellStyle name="Percent 8" xfId="450" xr:uid="{00000000-0005-0000-0000-0000FD010000}"/>
    <cellStyle name="Percent 9" xfId="451" xr:uid="{00000000-0005-0000-0000-0000FE010000}"/>
    <cellStyle name="PSChar" xfId="452" xr:uid="{00000000-0005-0000-0000-0000FF010000}"/>
    <cellStyle name="PSDate" xfId="453" xr:uid="{00000000-0005-0000-0000-000000020000}"/>
    <cellStyle name="PSDec" xfId="454" xr:uid="{00000000-0005-0000-0000-000001020000}"/>
    <cellStyle name="PSHeading" xfId="455" xr:uid="{00000000-0005-0000-0000-000002020000}"/>
    <cellStyle name="PSInt" xfId="456" xr:uid="{00000000-0005-0000-0000-000003020000}"/>
    <cellStyle name="PSSpacer" xfId="457" xr:uid="{00000000-0005-0000-0000-000004020000}"/>
    <cellStyle name="ReportTitlePrompt" xfId="458" xr:uid="{00000000-0005-0000-0000-000005020000}"/>
    <cellStyle name="ReportTitleValue" xfId="459" xr:uid="{00000000-0005-0000-0000-000006020000}"/>
    <cellStyle name="Reset  - Style4" xfId="460" xr:uid="{00000000-0005-0000-0000-000007020000}"/>
    <cellStyle name="Reset  - Style7" xfId="461" xr:uid="{00000000-0005-0000-0000-000008020000}"/>
    <cellStyle name="RowAcctAbovePrompt" xfId="462" xr:uid="{00000000-0005-0000-0000-000009020000}"/>
    <cellStyle name="RowAcctSOBAbovePrompt" xfId="463" xr:uid="{00000000-0005-0000-0000-00000A020000}"/>
    <cellStyle name="RowAcctSOBValue" xfId="464" xr:uid="{00000000-0005-0000-0000-00000B020000}"/>
    <cellStyle name="RowAcctValue" xfId="465" xr:uid="{00000000-0005-0000-0000-00000C020000}"/>
    <cellStyle name="RowAttrAbovePrompt" xfId="466" xr:uid="{00000000-0005-0000-0000-00000D020000}"/>
    <cellStyle name="RowAttrValue" xfId="467" xr:uid="{00000000-0005-0000-0000-00000E020000}"/>
    <cellStyle name="RowColSetAbovePrompt" xfId="468" xr:uid="{00000000-0005-0000-0000-00000F020000}"/>
    <cellStyle name="RowColSetLeftPrompt" xfId="469" xr:uid="{00000000-0005-0000-0000-000010020000}"/>
    <cellStyle name="RowColSetValue" xfId="470" xr:uid="{00000000-0005-0000-0000-000011020000}"/>
    <cellStyle name="RowLeftPrompt" xfId="471" xr:uid="{00000000-0005-0000-0000-000012020000}"/>
    <cellStyle name="SampleUsingFormatMask" xfId="472" xr:uid="{00000000-0005-0000-0000-000013020000}"/>
    <cellStyle name="SampleWithNoFormatMask" xfId="473" xr:uid="{00000000-0005-0000-0000-000014020000}"/>
    <cellStyle name="SAPBorder" xfId="474" xr:uid="{00000000-0005-0000-0000-000015020000}"/>
    <cellStyle name="SAPDataCell" xfId="475" xr:uid="{00000000-0005-0000-0000-000016020000}"/>
    <cellStyle name="SAPDataTotalCell" xfId="476" xr:uid="{00000000-0005-0000-0000-000017020000}"/>
    <cellStyle name="SAPDimensionCell" xfId="477" xr:uid="{00000000-0005-0000-0000-000018020000}"/>
    <cellStyle name="SAPEditableDataCell" xfId="478" xr:uid="{00000000-0005-0000-0000-000019020000}"/>
    <cellStyle name="SAPEditableDataTotalCell" xfId="479" xr:uid="{00000000-0005-0000-0000-00001A020000}"/>
    <cellStyle name="SAPEmphasized" xfId="480" xr:uid="{00000000-0005-0000-0000-00001B020000}"/>
    <cellStyle name="SAPExceptionLevel1" xfId="481" xr:uid="{00000000-0005-0000-0000-00001C020000}"/>
    <cellStyle name="SAPExceptionLevel2" xfId="482" xr:uid="{00000000-0005-0000-0000-00001D020000}"/>
    <cellStyle name="SAPExceptionLevel3" xfId="483" xr:uid="{00000000-0005-0000-0000-00001E020000}"/>
    <cellStyle name="SAPExceptionLevel4" xfId="484" xr:uid="{00000000-0005-0000-0000-00001F020000}"/>
    <cellStyle name="SAPExceptionLevel5" xfId="485" xr:uid="{00000000-0005-0000-0000-000020020000}"/>
    <cellStyle name="SAPExceptionLevel6" xfId="486" xr:uid="{00000000-0005-0000-0000-000021020000}"/>
    <cellStyle name="SAPExceptionLevel7" xfId="487" xr:uid="{00000000-0005-0000-0000-000022020000}"/>
    <cellStyle name="SAPExceptionLevel8" xfId="488" xr:uid="{00000000-0005-0000-0000-000023020000}"/>
    <cellStyle name="SAPExceptionLevel9" xfId="489" xr:uid="{00000000-0005-0000-0000-000024020000}"/>
    <cellStyle name="SAPHierarchyCell0" xfId="490" xr:uid="{00000000-0005-0000-0000-000025020000}"/>
    <cellStyle name="SAPHierarchyCell1" xfId="491" xr:uid="{00000000-0005-0000-0000-000026020000}"/>
    <cellStyle name="SAPHierarchyCell2" xfId="492" xr:uid="{00000000-0005-0000-0000-000027020000}"/>
    <cellStyle name="SAPHierarchyCell3" xfId="493" xr:uid="{00000000-0005-0000-0000-000028020000}"/>
    <cellStyle name="SAPHierarchyCell4" xfId="494" xr:uid="{00000000-0005-0000-0000-000029020000}"/>
    <cellStyle name="SAPLockedDataCell" xfId="495" xr:uid="{00000000-0005-0000-0000-00002A020000}"/>
    <cellStyle name="SAPLockedDataTotalCell" xfId="496" xr:uid="{00000000-0005-0000-0000-00002B020000}"/>
    <cellStyle name="SAPMemberCell" xfId="497" xr:uid="{00000000-0005-0000-0000-00002C020000}"/>
    <cellStyle name="SAPMemberTotalCell" xfId="498" xr:uid="{00000000-0005-0000-0000-00002D020000}"/>
    <cellStyle name="SAPReadonlyDataCell" xfId="499" xr:uid="{00000000-0005-0000-0000-00002E020000}"/>
    <cellStyle name="SAPReadonlyDataTotalCell" xfId="500" xr:uid="{00000000-0005-0000-0000-00002F020000}"/>
    <cellStyle name="shade - Style1" xfId="501" xr:uid="{00000000-0005-0000-0000-000030020000}"/>
    <cellStyle name="Small Page Heading" xfId="502" xr:uid="{00000000-0005-0000-0000-000031020000}"/>
    <cellStyle name="Table  - Style5" xfId="503" xr:uid="{00000000-0005-0000-0000-000032020000}"/>
    <cellStyle name="Table  - Style6" xfId="504" xr:uid="{00000000-0005-0000-0000-000033020000}"/>
    <cellStyle name="Title  - Style1" xfId="505" xr:uid="{00000000-0005-0000-0000-000034020000}"/>
    <cellStyle name="Title  - Style6" xfId="506" xr:uid="{00000000-0005-0000-0000-000035020000}"/>
    <cellStyle name="Title 2" xfId="507" xr:uid="{00000000-0005-0000-0000-000036020000}"/>
    <cellStyle name="title1" xfId="508" xr:uid="{00000000-0005-0000-0000-000037020000}"/>
    <cellStyle name="Total 2" xfId="509" xr:uid="{00000000-0005-0000-0000-000038020000}"/>
    <cellStyle name="TotCol - Style5" xfId="510" xr:uid="{00000000-0005-0000-0000-000039020000}"/>
    <cellStyle name="TotCol - Style7" xfId="511" xr:uid="{00000000-0005-0000-0000-00003A020000}"/>
    <cellStyle name="TotRow - Style4" xfId="512" xr:uid="{00000000-0005-0000-0000-00003B020000}"/>
    <cellStyle name="TotRow - Style8" xfId="513" xr:uid="{00000000-0005-0000-0000-00003C020000}"/>
    <cellStyle name="Unprot" xfId="514" xr:uid="{00000000-0005-0000-0000-00003D020000}"/>
    <cellStyle name="Unprot 2" xfId="567" xr:uid="{00000000-0005-0000-0000-00003E020000}"/>
    <cellStyle name="Unprot$" xfId="515" xr:uid="{00000000-0005-0000-0000-00003F020000}"/>
    <cellStyle name="Unprot$ 2" xfId="568" xr:uid="{00000000-0005-0000-0000-000040020000}"/>
    <cellStyle name="Unprot_Consol Def Pool FY11 Provision" xfId="516" xr:uid="{00000000-0005-0000-0000-000041020000}"/>
    <cellStyle name="Unprotect" xfId="517" xr:uid="{00000000-0005-0000-0000-000042020000}"/>
    <cellStyle name="UploadThisRowValue" xfId="518" xr:uid="{00000000-0005-0000-0000-000043020000}"/>
    <cellStyle name="Warning Text 2" xfId="519" xr:uid="{00000000-0005-0000-0000-000044020000}"/>
    <cellStyle name="一般_dept code" xfId="520" xr:uid="{00000000-0005-0000-0000-000045020000}"/>
  </cellStyles>
  <dxfs count="0"/>
  <tableStyles count="0" defaultTableStyle="TableStyleMedium2" defaultPivotStyle="PivotStyleLight16"/>
  <colors>
    <mruColors>
      <color rgb="FFFFFF99"/>
      <color rgb="FFFFFF66"/>
      <color rgb="FFB2B2B2"/>
      <color rgb="FF80808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theme" Target="theme/theme1.xml"/><Relationship Id="rId40" Type="http://schemas.openxmlformats.org/officeDocument/2006/relationships/calcChain" Target="calcChain.xml"/><Relationship Id="rId45"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DATA\MEETINGS\10%202000\ProForma%20Disc%20Op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orate\data\USERS\CSpitz\Trends\Con-OpSu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Pure%20Fishing\MODEL%20TO%20BANKS\Pure%20Fishing%20Base%20Case%202003%20Monthly%20Model%20031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Leveraged%20Finance\Diversified%20Industries\Manufacturing%20and%20Ind.%20Tech\P&amp;L%20Coal\P&amp;L%20Coal%202002%20Deal\Credit\Natural%20Gas%20and%20GDP%20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Inv_grad\Energy\RV%20Secondary%20Energy%202005%20Jan%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tatement"/>
      <sheetName val="Disc'd Opns"/>
      <sheetName val="Interest Exp"/>
      <sheetName val="9 30 BS"/>
      <sheetName val="Gain (loss)"/>
      <sheetName val="Est Gain"/>
      <sheetName val="Costs"/>
      <sheetName val="FMI Q4"/>
      <sheetName val="EP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SPICE OPSUM"/>
      <sheetName val="HOSPICE OPSUM BY MON"/>
      <sheetName val="RN &amp; Aides Graph"/>
      <sheetName val="HOSPICE FTE's BY MON"/>
      <sheetName val="CONSOL OPSUM"/>
      <sheetName val="HQ OPSUM"/>
      <sheetName val="FT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Model"/>
      <sheetName val="Bank Case - Blair"/>
      <sheetName val="Bank Case Buildup"/>
      <sheetName val="Net Sales"/>
      <sheetName val="Gross Profit"/>
      <sheetName val="expenses"/>
      <sheetName val="monthly - base case"/>
      <sheetName val="Standalone Base Case"/>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 GDP"/>
      <sheetName val="Real GDP (2)"/>
      <sheetName val="Natural gas"/>
      <sheetName val="Consumption vs. GDP"/>
    </sheetNames>
    <sheetDataSet>
      <sheetData sheetId="0" refreshError="1"/>
      <sheetData sheetId="1" refreshError="1"/>
      <sheetData sheetId="2">
        <row r="3">
          <cell r="A3" t="e">
            <v>#NAME?</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read Sheet"/>
      <sheetName val="Tenor Adjustments"/>
      <sheetName val="Secondary"/>
      <sheetName val="Secondary ENB"/>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C1"/>
  <sheetViews>
    <sheetView workbookViewId="0"/>
  </sheetViews>
  <sheetFormatPr defaultRowHeight="15"/>
  <sheetData>
    <row r="1" spans="1:3">
      <c r="A1" t="s">
        <v>119</v>
      </c>
      <c r="B1" t="s">
        <v>120</v>
      </c>
      <c r="C1" t="s">
        <v>121</v>
      </c>
    </row>
  </sheetData>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D94"/>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8.88671875" style="16"/>
    <col min="2" max="2" width="48.77734375" style="16" customWidth="1"/>
    <col min="3" max="3" width="20.77734375" style="16" customWidth="1"/>
    <col min="4" max="16384" width="8.88671875" style="16"/>
  </cols>
  <sheetData>
    <row r="1" spans="1:4" s="154" customFormat="1" ht="15.75">
      <c r="C1" s="390"/>
    </row>
    <row r="2" spans="1:4" ht="15.75">
      <c r="A2" s="479" t="str">
        <f>'General Inputs'!$B$2</f>
        <v>Louisville Gas and Electric Company</v>
      </c>
      <c r="B2" s="479"/>
      <c r="C2" s="479"/>
    </row>
    <row r="3" spans="1:4" ht="15.75">
      <c r="A3" s="479" t="str">
        <f>'General Inputs'!$D$34&amp;" "&amp;'General Inputs'!$E$34</f>
        <v>Case No. 2018-00295</v>
      </c>
      <c r="B3" s="479"/>
      <c r="C3" s="479"/>
    </row>
    <row r="4" spans="1:4" ht="15.75">
      <c r="A4" s="479" t="str">
        <f>"For the Year Ended "&amp;TEXT('General Inputs'!E28,"Mmmm dd, yyyy")</f>
        <v>For the Year Ended December 31, 2017</v>
      </c>
      <c r="B4" s="479"/>
      <c r="C4" s="479"/>
    </row>
    <row r="5" spans="1:4" ht="16.5" thickBot="1">
      <c r="A5" s="480" t="s">
        <v>1293</v>
      </c>
      <c r="B5" s="480"/>
      <c r="C5" s="480"/>
    </row>
    <row r="8" spans="1:4" ht="20.25">
      <c r="A8" s="18" t="s">
        <v>32</v>
      </c>
      <c r="B8" s="20"/>
      <c r="C8" s="285"/>
    </row>
    <row r="9" spans="1:4" ht="20.25">
      <c r="A9" s="285" t="s">
        <v>26</v>
      </c>
      <c r="B9" s="285" t="s">
        <v>73</v>
      </c>
      <c r="C9" s="285" t="s">
        <v>16</v>
      </c>
    </row>
    <row r="10" spans="1:4" ht="15.75">
      <c r="A10" s="20"/>
      <c r="B10" s="18" t="s">
        <v>40</v>
      </c>
      <c r="C10" s="48" t="s">
        <v>41</v>
      </c>
    </row>
    <row r="11" spans="1:4">
      <c r="A11" s="13"/>
      <c r="B11" s="21"/>
    </row>
    <row r="12" spans="1:4">
      <c r="A12" s="13"/>
      <c r="B12" s="221" t="s">
        <v>222</v>
      </c>
      <c r="C12" s="432"/>
    </row>
    <row r="13" spans="1:4">
      <c r="A13" s="13">
        <v>1</v>
      </c>
      <c r="B13" s="56" t="s">
        <v>1294</v>
      </c>
      <c r="C13" s="455">
        <f>245697085.71</f>
        <v>245697085.71000001</v>
      </c>
      <c r="D13" s="432"/>
    </row>
    <row r="14" spans="1:4">
      <c r="A14" s="13">
        <f>A13+1</f>
        <v>2</v>
      </c>
      <c r="B14" s="56" t="s">
        <v>1295</v>
      </c>
      <c r="C14" s="455">
        <v>0</v>
      </c>
      <c r="D14" s="432"/>
    </row>
    <row r="15" spans="1:4">
      <c r="A15" s="13">
        <f>A14+1</f>
        <v>3</v>
      </c>
      <c r="B15" s="56" t="s">
        <v>1296</v>
      </c>
      <c r="C15" s="433">
        <f>C13-C14</f>
        <v>245697085.71000001</v>
      </c>
      <c r="D15" s="432"/>
    </row>
    <row r="16" spans="1:4" ht="8.1" customHeight="1">
      <c r="A16" s="13"/>
      <c r="B16" s="56"/>
      <c r="C16" s="434"/>
    </row>
    <row r="17" spans="1:4">
      <c r="A17" s="13">
        <f>A15+1</f>
        <v>4</v>
      </c>
      <c r="B17" s="56" t="s">
        <v>1295</v>
      </c>
      <c r="C17" s="151">
        <f>C14</f>
        <v>0</v>
      </c>
      <c r="D17" s="136"/>
    </row>
    <row r="18" spans="1:4" ht="17.25">
      <c r="A18" s="13">
        <f>A17+1</f>
        <v>5</v>
      </c>
      <c r="B18" s="56" t="s">
        <v>1297</v>
      </c>
      <c r="C18" s="454">
        <v>27.84082487832681</v>
      </c>
    </row>
    <row r="19" spans="1:4">
      <c r="A19" s="13">
        <f>A18+1</f>
        <v>6</v>
      </c>
      <c r="B19" s="56" t="s">
        <v>1298</v>
      </c>
      <c r="C19" s="151">
        <f>C17*C18</f>
        <v>0</v>
      </c>
    </row>
    <row r="20" spans="1:4" ht="8.1" customHeight="1">
      <c r="A20" s="13"/>
      <c r="B20" s="56"/>
      <c r="C20" s="151"/>
    </row>
    <row r="21" spans="1:4">
      <c r="A21" s="13">
        <f>A19+1</f>
        <v>7</v>
      </c>
      <c r="B21" s="56" t="s">
        <v>1296</v>
      </c>
      <c r="C21" s="151">
        <f>C15</f>
        <v>245697085.71000001</v>
      </c>
    </row>
    <row r="22" spans="1:4" ht="17.25">
      <c r="A22" s="13">
        <f>A21+1</f>
        <v>8</v>
      </c>
      <c r="B22" s="56" t="s">
        <v>1299</v>
      </c>
      <c r="C22" s="454">
        <f>'Fuel Purchases Summary'!D18</f>
        <v>24.364095599978743</v>
      </c>
    </row>
    <row r="23" spans="1:4">
      <c r="A23" s="13">
        <f>A22+1</f>
        <v>9</v>
      </c>
      <c r="B23" s="56" t="s">
        <v>1298</v>
      </c>
      <c r="C23" s="151">
        <f>C21*C22</f>
        <v>5986187284.8746109</v>
      </c>
    </row>
    <row r="24" spans="1:4" ht="8.1" customHeight="1">
      <c r="A24" s="13"/>
      <c r="B24" s="56"/>
      <c r="C24" s="151"/>
    </row>
    <row r="25" spans="1:4">
      <c r="A25" s="13">
        <f>A23+1</f>
        <v>10</v>
      </c>
      <c r="B25" s="56" t="s">
        <v>1300</v>
      </c>
      <c r="C25" s="151">
        <f>C19+C23</f>
        <v>5986187284.8746109</v>
      </c>
    </row>
    <row r="26" spans="1:4" ht="17.25">
      <c r="A26" s="13">
        <f>A25+1</f>
        <v>11</v>
      </c>
      <c r="B26" s="56" t="s">
        <v>1301</v>
      </c>
      <c r="C26" s="435">
        <f>C13</f>
        <v>245697085.71000001</v>
      </c>
    </row>
    <row r="27" spans="1:4" ht="18">
      <c r="A27" s="13">
        <f>A26+1</f>
        <v>12</v>
      </c>
      <c r="B27" s="56" t="s">
        <v>1302</v>
      </c>
      <c r="C27" s="453">
        <f>ROUND(C25/C26,2)</f>
        <v>24.36</v>
      </c>
    </row>
    <row r="28" spans="1:4" ht="17.25">
      <c r="A28" s="13"/>
      <c r="B28" s="56"/>
      <c r="C28" s="436"/>
    </row>
    <row r="29" spans="1:4">
      <c r="A29" s="13"/>
      <c r="B29" s="221" t="s">
        <v>986</v>
      </c>
    </row>
    <row r="30" spans="1:4">
      <c r="A30" s="13">
        <f>A27+1</f>
        <v>13</v>
      </c>
      <c r="B30" s="56" t="s">
        <v>1294</v>
      </c>
      <c r="C30" s="455">
        <v>48373349.939999998</v>
      </c>
      <c r="D30" s="432"/>
    </row>
    <row r="31" spans="1:4">
      <c r="A31" s="13">
        <f>A30+1</f>
        <v>14</v>
      </c>
      <c r="B31" s="56" t="s">
        <v>1295</v>
      </c>
      <c r="C31" s="455">
        <v>966537.11999999988</v>
      </c>
      <c r="D31" s="432"/>
    </row>
    <row r="32" spans="1:4">
      <c r="A32" s="13">
        <f>A31+1</f>
        <v>15</v>
      </c>
      <c r="B32" s="56" t="s">
        <v>1296</v>
      </c>
      <c r="C32" s="433">
        <f>C30-C31</f>
        <v>47406812.82</v>
      </c>
      <c r="D32" s="432"/>
    </row>
    <row r="33" spans="1:4" ht="8.1" customHeight="1">
      <c r="A33" s="13"/>
      <c r="B33" s="56"/>
      <c r="C33" s="434"/>
    </row>
    <row r="34" spans="1:4">
      <c r="A34" s="13">
        <f>A32+1</f>
        <v>16</v>
      </c>
      <c r="B34" s="56" t="s">
        <v>1295</v>
      </c>
      <c r="C34" s="151">
        <f>C31</f>
        <v>966537.11999999988</v>
      </c>
      <c r="D34" s="136"/>
    </row>
    <row r="35" spans="1:4" ht="17.25">
      <c r="A35" s="13">
        <f>A34+1</f>
        <v>17</v>
      </c>
      <c r="B35" s="56" t="s">
        <v>1297</v>
      </c>
      <c r="C35" s="454">
        <v>44.711961393381841</v>
      </c>
    </row>
    <row r="36" spans="1:4">
      <c r="A36" s="13">
        <f>A35+1</f>
        <v>18</v>
      </c>
      <c r="B36" s="56" t="s">
        <v>1298</v>
      </c>
      <c r="C36" s="151">
        <f>C34*C35</f>
        <v>43215770.394710466</v>
      </c>
    </row>
    <row r="37" spans="1:4" ht="8.1" customHeight="1">
      <c r="A37" s="13"/>
      <c r="B37" s="56"/>
      <c r="C37" s="151"/>
    </row>
    <row r="38" spans="1:4">
      <c r="A38" s="13">
        <f>A36+1</f>
        <v>19</v>
      </c>
      <c r="B38" s="56" t="s">
        <v>1296</v>
      </c>
      <c r="C38" s="151">
        <f>C32</f>
        <v>47406812.82</v>
      </c>
    </row>
    <row r="39" spans="1:4" ht="17.25">
      <c r="A39" s="13">
        <f>A38+1</f>
        <v>20</v>
      </c>
      <c r="B39" s="56" t="s">
        <v>1299</v>
      </c>
      <c r="C39" s="454">
        <f>'Fuel Purchases Summary'!D24</f>
        <v>38.876223532098614</v>
      </c>
    </row>
    <row r="40" spans="1:4">
      <c r="A40" s="13">
        <f>A39+1</f>
        <v>21</v>
      </c>
      <c r="B40" s="56" t="s">
        <v>1298</v>
      </c>
      <c r="C40" s="151">
        <f>C38*C39</f>
        <v>1842997852.1346784</v>
      </c>
    </row>
    <row r="41" spans="1:4" ht="8.1" customHeight="1">
      <c r="A41" s="13"/>
      <c r="B41" s="56"/>
      <c r="C41" s="151"/>
    </row>
    <row r="42" spans="1:4">
      <c r="A42" s="13">
        <f>A40+1</f>
        <v>22</v>
      </c>
      <c r="B42" s="56" t="s">
        <v>1300</v>
      </c>
      <c r="C42" s="151">
        <f>C36+C40</f>
        <v>1886213622.5293889</v>
      </c>
    </row>
    <row r="43" spans="1:4" ht="17.25">
      <c r="A43" s="13">
        <f>A42+1</f>
        <v>23</v>
      </c>
      <c r="B43" s="56" t="s">
        <v>1301</v>
      </c>
      <c r="C43" s="435">
        <f>C30</f>
        <v>48373349.939999998</v>
      </c>
    </row>
    <row r="44" spans="1:4" ht="18">
      <c r="A44" s="13">
        <f>A43+1</f>
        <v>24</v>
      </c>
      <c r="B44" s="56" t="s">
        <v>1302</v>
      </c>
      <c r="C44" s="453">
        <f>ROUND(C42/C43,2)</f>
        <v>38.99</v>
      </c>
    </row>
    <row r="45" spans="1:4" ht="17.25">
      <c r="A45" s="13"/>
      <c r="B45" s="56"/>
      <c r="C45" s="436"/>
    </row>
    <row r="46" spans="1:4">
      <c r="A46" s="13"/>
      <c r="B46" s="221" t="s">
        <v>987</v>
      </c>
    </row>
    <row r="47" spans="1:4">
      <c r="A47" s="13">
        <f>A44+1</f>
        <v>25</v>
      </c>
      <c r="B47" s="56" t="s">
        <v>1294</v>
      </c>
      <c r="C47" s="455">
        <v>238869.24</v>
      </c>
      <c r="D47" s="432"/>
    </row>
    <row r="48" spans="1:4">
      <c r="A48" s="13">
        <f>A47+1</f>
        <v>26</v>
      </c>
      <c r="B48" s="56" t="s">
        <v>1295</v>
      </c>
      <c r="C48" s="455">
        <v>0</v>
      </c>
      <c r="D48" s="432"/>
    </row>
    <row r="49" spans="1:4">
      <c r="A49" s="13">
        <f>A48+1</f>
        <v>27</v>
      </c>
      <c r="B49" s="56" t="s">
        <v>1296</v>
      </c>
      <c r="C49" s="433">
        <f>C47-C48</f>
        <v>238869.24</v>
      </c>
      <c r="D49" s="432"/>
    </row>
    <row r="50" spans="1:4" ht="8.1" customHeight="1">
      <c r="A50" s="13"/>
      <c r="B50" s="56"/>
      <c r="C50" s="434"/>
    </row>
    <row r="51" spans="1:4">
      <c r="A51" s="13">
        <f>A49+1</f>
        <v>28</v>
      </c>
      <c r="B51" s="56" t="s">
        <v>1295</v>
      </c>
      <c r="C51" s="151">
        <f>C48</f>
        <v>0</v>
      </c>
      <c r="D51" s="136"/>
    </row>
    <row r="52" spans="1:4" ht="17.25">
      <c r="A52" s="13">
        <f>A51+1</f>
        <v>29</v>
      </c>
      <c r="B52" s="56" t="s">
        <v>1297</v>
      </c>
      <c r="C52" s="454">
        <v>17.838483266401891</v>
      </c>
    </row>
    <row r="53" spans="1:4">
      <c r="A53" s="13">
        <f>A52+1</f>
        <v>30</v>
      </c>
      <c r="B53" s="56" t="s">
        <v>1298</v>
      </c>
      <c r="C53" s="151">
        <f>C51*C52</f>
        <v>0</v>
      </c>
    </row>
    <row r="54" spans="1:4" ht="8.1" customHeight="1">
      <c r="A54" s="13"/>
      <c r="B54" s="56"/>
      <c r="C54" s="151"/>
    </row>
    <row r="55" spans="1:4">
      <c r="A55" s="13">
        <f>A53+1</f>
        <v>31</v>
      </c>
      <c r="B55" s="56" t="s">
        <v>1296</v>
      </c>
      <c r="C55" s="151">
        <f>C49</f>
        <v>238869.24</v>
      </c>
    </row>
    <row r="56" spans="1:4" ht="17.25">
      <c r="A56" s="13">
        <f>A55+1</f>
        <v>32</v>
      </c>
      <c r="B56" s="56" t="s">
        <v>1299</v>
      </c>
      <c r="C56" s="454">
        <f>'Fuel Purchases Summary'!D30</f>
        <v>8.3991598443537203</v>
      </c>
    </row>
    <row r="57" spans="1:4">
      <c r="A57" s="13">
        <f>A56+1</f>
        <v>33</v>
      </c>
      <c r="B57" s="56" t="s">
        <v>1298</v>
      </c>
      <c r="C57" s="151">
        <f>C55*C56</f>
        <v>2006300.9286592915</v>
      </c>
    </row>
    <row r="58" spans="1:4" ht="8.1" customHeight="1">
      <c r="A58" s="13"/>
      <c r="B58" s="56"/>
      <c r="C58" s="151"/>
    </row>
    <row r="59" spans="1:4">
      <c r="A59" s="13">
        <f>A57+1</f>
        <v>34</v>
      </c>
      <c r="B59" s="56" t="s">
        <v>1300</v>
      </c>
      <c r="C59" s="151">
        <f>C53+C57</f>
        <v>2006300.9286592915</v>
      </c>
    </row>
    <row r="60" spans="1:4" ht="17.25">
      <c r="A60" s="13">
        <f>A59+1</f>
        <v>35</v>
      </c>
      <c r="B60" s="56" t="s">
        <v>1301</v>
      </c>
      <c r="C60" s="435">
        <f>C47</f>
        <v>238869.24</v>
      </c>
    </row>
    <row r="61" spans="1:4" ht="18">
      <c r="A61" s="13">
        <f>A60+1</f>
        <v>36</v>
      </c>
      <c r="B61" s="56" t="s">
        <v>1302</v>
      </c>
      <c r="C61" s="453">
        <f>ROUND(C59/C60,2)</f>
        <v>8.4</v>
      </c>
    </row>
    <row r="62" spans="1:4" ht="17.25">
      <c r="A62" s="13"/>
      <c r="B62" s="56"/>
      <c r="C62" s="436"/>
    </row>
    <row r="63" spans="1:4">
      <c r="A63" s="13"/>
      <c r="B63" s="221" t="s">
        <v>988</v>
      </c>
    </row>
    <row r="64" spans="1:4">
      <c r="A64" s="13">
        <f>A61+1</f>
        <v>37</v>
      </c>
      <c r="B64" s="56" t="s">
        <v>1294</v>
      </c>
      <c r="C64" s="455">
        <v>6685591.3200000003</v>
      </c>
      <c r="D64" s="432"/>
    </row>
    <row r="65" spans="1:4">
      <c r="A65" s="13">
        <f>A64+1</f>
        <v>38</v>
      </c>
      <c r="B65" s="56" t="s">
        <v>1295</v>
      </c>
      <c r="C65" s="455">
        <v>0</v>
      </c>
      <c r="D65" s="432"/>
    </row>
    <row r="66" spans="1:4">
      <c r="A66" s="13">
        <f>A65+1</f>
        <v>39</v>
      </c>
      <c r="B66" s="56" t="s">
        <v>1296</v>
      </c>
      <c r="C66" s="433">
        <f>C64-C65</f>
        <v>6685591.3200000003</v>
      </c>
      <c r="D66" s="432"/>
    </row>
    <row r="67" spans="1:4" ht="8.1" customHeight="1">
      <c r="A67" s="13"/>
      <c r="B67" s="56"/>
      <c r="C67" s="434"/>
    </row>
    <row r="68" spans="1:4">
      <c r="A68" s="13">
        <f>A66+1</f>
        <v>40</v>
      </c>
      <c r="B68" s="56" t="s">
        <v>1295</v>
      </c>
      <c r="C68" s="151">
        <f>C65</f>
        <v>0</v>
      </c>
      <c r="D68" s="136"/>
    </row>
    <row r="69" spans="1:4" ht="17.25">
      <c r="A69" s="13">
        <f>A68+1</f>
        <v>41</v>
      </c>
      <c r="B69" s="56" t="s">
        <v>1297</v>
      </c>
      <c r="C69" s="454">
        <v>27.916023560817848</v>
      </c>
    </row>
    <row r="70" spans="1:4">
      <c r="A70" s="13">
        <f>A69+1</f>
        <v>42</v>
      </c>
      <c r="B70" s="56" t="s">
        <v>1298</v>
      </c>
      <c r="C70" s="151">
        <f>C68*C69</f>
        <v>0</v>
      </c>
    </row>
    <row r="71" spans="1:4" ht="8.1" customHeight="1">
      <c r="A71" s="13"/>
      <c r="B71" s="56"/>
      <c r="C71" s="151"/>
    </row>
    <row r="72" spans="1:4">
      <c r="A72" s="13">
        <f>A70+1</f>
        <v>43</v>
      </c>
      <c r="B72" s="56" t="s">
        <v>1296</v>
      </c>
      <c r="C72" s="151">
        <f>C66</f>
        <v>6685591.3200000003</v>
      </c>
    </row>
    <row r="73" spans="1:4" ht="17.25">
      <c r="A73" s="13">
        <f>A72+1</f>
        <v>44</v>
      </c>
      <c r="B73" s="56" t="s">
        <v>1299</v>
      </c>
      <c r="C73" s="454">
        <f>'Fuel Purchases Summary'!D36</f>
        <v>26.869970982381361</v>
      </c>
    </row>
    <row r="74" spans="1:4">
      <c r="A74" s="13">
        <f>A73+1</f>
        <v>45</v>
      </c>
      <c r="B74" s="56" t="s">
        <v>1298</v>
      </c>
      <c r="C74" s="151">
        <f>C72*C73</f>
        <v>179641644.76846069</v>
      </c>
    </row>
    <row r="75" spans="1:4" ht="8.1" customHeight="1">
      <c r="A75" s="13"/>
      <c r="B75" s="56"/>
      <c r="C75" s="151"/>
    </row>
    <row r="76" spans="1:4">
      <c r="A76" s="13">
        <f>A74+1</f>
        <v>46</v>
      </c>
      <c r="B76" s="56" t="s">
        <v>1300</v>
      </c>
      <c r="C76" s="151">
        <f>C70+C74</f>
        <v>179641644.76846069</v>
      </c>
    </row>
    <row r="77" spans="1:4" ht="17.25">
      <c r="A77" s="13">
        <f>A76+1</f>
        <v>47</v>
      </c>
      <c r="B77" s="56" t="s">
        <v>1301</v>
      </c>
      <c r="C77" s="435">
        <f>C64</f>
        <v>6685591.3200000003</v>
      </c>
    </row>
    <row r="78" spans="1:4" ht="18">
      <c r="A78" s="13">
        <f>A77+1</f>
        <v>48</v>
      </c>
      <c r="B78" s="56" t="s">
        <v>1302</v>
      </c>
      <c r="C78" s="453">
        <f>ROUND(C76/C77,2)</f>
        <v>26.87</v>
      </c>
    </row>
    <row r="79" spans="1:4" ht="17.25">
      <c r="A79" s="13"/>
      <c r="B79" s="56"/>
      <c r="C79" s="436"/>
    </row>
    <row r="82" spans="1:3" s="154" customFormat="1">
      <c r="A82" s="154" t="s">
        <v>290</v>
      </c>
    </row>
    <row r="83" spans="1:3">
      <c r="A83" s="16" t="s">
        <v>295</v>
      </c>
    </row>
    <row r="85" spans="1:3">
      <c r="A85" s="16" t="s">
        <v>1303</v>
      </c>
      <c r="C85" s="52"/>
    </row>
    <row r="86" spans="1:3">
      <c r="B86" s="16" t="s">
        <v>1304</v>
      </c>
    </row>
    <row r="87" spans="1:3">
      <c r="B87" s="16" t="s">
        <v>1305</v>
      </c>
    </row>
    <row r="88" spans="1:3">
      <c r="B88" s="16" t="s">
        <v>1306</v>
      </c>
    </row>
    <row r="89" spans="1:3">
      <c r="B89" s="16" t="s">
        <v>1307</v>
      </c>
    </row>
    <row r="91" spans="1:3">
      <c r="A91" s="16" t="s">
        <v>1308</v>
      </c>
    </row>
    <row r="92" spans="1:3">
      <c r="A92" s="16" t="s">
        <v>1309</v>
      </c>
    </row>
    <row r="93" spans="1:3">
      <c r="A93" s="16" t="s">
        <v>1310</v>
      </c>
    </row>
    <row r="94" spans="1:3">
      <c r="A94" s="16" t="s">
        <v>1311</v>
      </c>
    </row>
  </sheetData>
  <mergeCells count="4">
    <mergeCell ref="A2:C2"/>
    <mergeCell ref="A3:C3"/>
    <mergeCell ref="A4:C4"/>
    <mergeCell ref="A5:C5"/>
  </mergeCells>
  <printOptions horizontalCentered="1"/>
  <pageMargins left="0.7" right="0.7" top="0.75" bottom="0.75" header="0.3" footer="0.3"/>
  <pageSetup scale="63" fitToHeight="2" orientation="portrait" blackAndWhite="1" r:id="rId1"/>
  <rowBreaks count="1" manualBreakCount="1">
    <brk id="62"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4" tint="0.39997558519241921"/>
    <pageSetUpPr fitToPage="1"/>
  </sheetPr>
  <dimension ref="A1:T42"/>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8.88671875" style="16"/>
    <col min="2" max="2" width="28.77734375" style="16" customWidth="1"/>
    <col min="3" max="3" width="16.77734375" style="16" customWidth="1"/>
    <col min="4" max="4" width="11" style="16" customWidth="1"/>
    <col min="5" max="5" width="20.77734375" style="16" customWidth="1"/>
    <col min="6" max="16384" width="8.88671875" style="16"/>
  </cols>
  <sheetData>
    <row r="1" spans="1:5" s="154" customFormat="1" ht="15.75">
      <c r="E1" s="390"/>
    </row>
    <row r="2" spans="1:5" ht="15.75">
      <c r="A2" s="479" t="str">
        <f>'General Inputs'!$B$2</f>
        <v>Louisville Gas and Electric Company</v>
      </c>
      <c r="B2" s="479"/>
      <c r="C2" s="479"/>
      <c r="D2" s="479"/>
      <c r="E2" s="479"/>
    </row>
    <row r="3" spans="1:5" ht="15.75">
      <c r="A3" s="479" t="str">
        <f>'General Inputs'!$D$34&amp;" "&amp;'General Inputs'!$E$34</f>
        <v>Case No. 2018-00295</v>
      </c>
      <c r="B3" s="479"/>
      <c r="C3" s="479"/>
      <c r="D3" s="479"/>
      <c r="E3" s="479"/>
    </row>
    <row r="4" spans="1:5" ht="15.75">
      <c r="A4" s="479" t="str">
        <f>"For the Year Ended "&amp;TEXT('General Inputs'!E28,"Mmmm dd, yyyy")</f>
        <v>For the Year Ended December 31, 2017</v>
      </c>
      <c r="B4" s="479"/>
      <c r="C4" s="479"/>
      <c r="D4" s="479"/>
      <c r="E4" s="479"/>
    </row>
    <row r="5" spans="1:5" ht="16.5" thickBot="1">
      <c r="A5" s="480" t="s">
        <v>1312</v>
      </c>
      <c r="B5" s="480"/>
      <c r="C5" s="480"/>
      <c r="D5" s="480"/>
      <c r="E5" s="480"/>
    </row>
    <row r="9" spans="1:5" ht="15.75">
      <c r="A9" s="20"/>
      <c r="B9" s="20"/>
      <c r="C9" s="20"/>
      <c r="D9" s="49" t="s">
        <v>30</v>
      </c>
      <c r="E9" s="18" t="s">
        <v>31</v>
      </c>
    </row>
    <row r="10" spans="1:5" ht="15.75">
      <c r="A10" s="18" t="s">
        <v>32</v>
      </c>
      <c r="B10" s="20"/>
      <c r="C10" s="18" t="s">
        <v>16</v>
      </c>
      <c r="D10" s="49" t="s">
        <v>33</v>
      </c>
      <c r="E10" s="18" t="s">
        <v>34</v>
      </c>
    </row>
    <row r="11" spans="1:5" ht="20.25">
      <c r="A11" s="285" t="s">
        <v>26</v>
      </c>
      <c r="B11" s="285" t="s">
        <v>73</v>
      </c>
      <c r="C11" s="285" t="s">
        <v>35</v>
      </c>
      <c r="D11" s="285" t="s">
        <v>36</v>
      </c>
      <c r="E11" s="285" t="s">
        <v>37</v>
      </c>
    </row>
    <row r="12" spans="1:5" ht="15.75">
      <c r="A12" s="20"/>
      <c r="B12" s="18" t="s">
        <v>40</v>
      </c>
      <c r="C12" s="48" t="s">
        <v>41</v>
      </c>
      <c r="D12" s="48" t="s">
        <v>42</v>
      </c>
      <c r="E12" s="18" t="s">
        <v>106</v>
      </c>
    </row>
    <row r="13" spans="1:5">
      <c r="A13" s="13"/>
      <c r="B13" s="21"/>
      <c r="C13" s="21"/>
      <c r="D13" s="21"/>
      <c r="E13" s="21"/>
    </row>
    <row r="14" spans="1:5">
      <c r="A14" s="13"/>
      <c r="B14" s="221" t="s">
        <v>222</v>
      </c>
      <c r="C14" s="21"/>
      <c r="D14" s="21"/>
      <c r="E14" s="21"/>
    </row>
    <row r="15" spans="1:5">
      <c r="A15" s="13">
        <v>1</v>
      </c>
      <c r="B15" s="56" t="s">
        <v>38</v>
      </c>
      <c r="C15" s="51">
        <f>Commodity!H1511</f>
        <v>55437219.624563769</v>
      </c>
      <c r="D15" s="275">
        <f>Commodity!G1511</f>
        <v>22.944448003600744</v>
      </c>
      <c r="E15" s="51">
        <f>ROUND(C15*D15,2)</f>
        <v>1271976403.1400001</v>
      </c>
    </row>
    <row r="16" spans="1:5">
      <c r="A16" s="13">
        <f>A15+1</f>
        <v>2</v>
      </c>
      <c r="B16" s="56" t="s">
        <v>39</v>
      </c>
      <c r="C16" s="51">
        <f>Transportation!H2288</f>
        <v>24411389.840000037</v>
      </c>
      <c r="D16" s="363">
        <f>Transportation!G2288</f>
        <v>27.588054420255837</v>
      </c>
      <c r="E16" s="224">
        <f>ROUND(C16*D16,2)</f>
        <v>673462751.38</v>
      </c>
    </row>
    <row r="17" spans="1:11">
      <c r="A17" s="13"/>
      <c r="B17" s="53"/>
      <c r="C17" s="54"/>
      <c r="D17" s="275"/>
      <c r="E17" s="54"/>
    </row>
    <row r="18" spans="1:11" ht="16.5" thickBot="1">
      <c r="A18" s="13">
        <f>A16+1</f>
        <v>3</v>
      </c>
      <c r="B18" s="222" t="s">
        <v>257</v>
      </c>
      <c r="C18" s="55">
        <f>SUM(C15:C16)</f>
        <v>79848609.464563802</v>
      </c>
      <c r="D18" s="244">
        <f>IF(C18=0,0,E18/C18)</f>
        <v>24.364095599978743</v>
      </c>
      <c r="E18" s="55">
        <f>SUM(E15:E16)</f>
        <v>1945439154.52</v>
      </c>
    </row>
    <row r="19" spans="1:11" ht="15.75" thickTop="1">
      <c r="D19" s="136"/>
    </row>
    <row r="20" spans="1:11">
      <c r="A20" s="13"/>
      <c r="B20" s="221" t="s">
        <v>986</v>
      </c>
      <c r="C20" s="21"/>
      <c r="D20" s="245"/>
      <c r="E20" s="21"/>
    </row>
    <row r="21" spans="1:11">
      <c r="A21" s="13">
        <f>A18+1</f>
        <v>4</v>
      </c>
      <c r="B21" s="56" t="s">
        <v>38</v>
      </c>
      <c r="C21" s="51">
        <f>Commodity!J140</f>
        <v>97173047.689999998</v>
      </c>
      <c r="D21" s="275">
        <f>Commodity!I140</f>
        <v>39.996710893528643</v>
      </c>
      <c r="E21" s="51">
        <f>ROUND(C21*D21,2)</f>
        <v>3886602295.0999999</v>
      </c>
    </row>
    <row r="22" spans="1:11">
      <c r="A22" s="13">
        <f>A21+1</f>
        <v>5</v>
      </c>
      <c r="B22" s="56" t="s">
        <v>39</v>
      </c>
      <c r="C22" s="51">
        <f>Transportation!H28</f>
        <v>40419988.439999998</v>
      </c>
      <c r="D22" s="363">
        <f>Transportation!G28</f>
        <v>36.182477788704688</v>
      </c>
      <c r="E22" s="51">
        <f>ROUND(C22*D22,2)</f>
        <v>1462495333.95</v>
      </c>
      <c r="F22" s="154"/>
      <c r="G22" s="154"/>
      <c r="H22" s="154"/>
      <c r="I22" s="154"/>
      <c r="J22" s="154"/>
      <c r="K22" s="154"/>
    </row>
    <row r="23" spans="1:11">
      <c r="A23" s="13"/>
      <c r="B23" s="53"/>
      <c r="C23" s="54"/>
      <c r="D23" s="275"/>
      <c r="E23" s="54"/>
    </row>
    <row r="24" spans="1:11" ht="16.5" thickBot="1">
      <c r="A24" s="13">
        <f>A22+1</f>
        <v>6</v>
      </c>
      <c r="B24" s="222" t="s">
        <v>258</v>
      </c>
      <c r="C24" s="55">
        <f>SUM(C21:C22)</f>
        <v>137593036.13</v>
      </c>
      <c r="D24" s="244">
        <f>IF(C24=0,0,E24/C24)</f>
        <v>38.876223532098614</v>
      </c>
      <c r="E24" s="55">
        <f>SUM(E21:E22)</f>
        <v>5349097629.0500002</v>
      </c>
    </row>
    <row r="25" spans="1:11" ht="15.75" thickTop="1">
      <c r="D25" s="136"/>
    </row>
    <row r="26" spans="1:11">
      <c r="A26" s="13"/>
      <c r="B26" s="221" t="s">
        <v>987</v>
      </c>
      <c r="C26" s="21"/>
      <c r="D26" s="245"/>
      <c r="E26" s="21"/>
    </row>
    <row r="27" spans="1:11">
      <c r="A27" s="13">
        <f>A24+1</f>
        <v>7</v>
      </c>
      <c r="B27" s="56" t="s">
        <v>38</v>
      </c>
      <c r="C27" s="51">
        <f>Commodity!H1533</f>
        <v>196013.68</v>
      </c>
      <c r="D27" s="275">
        <f>Commodity!G1533</f>
        <v>8.3991598443537221</v>
      </c>
      <c r="E27" s="51">
        <f>ROUND(C27*D27,2)</f>
        <v>1646350.23</v>
      </c>
    </row>
    <row r="28" spans="1:11">
      <c r="A28" s="13">
        <f>A27+1</f>
        <v>8</v>
      </c>
      <c r="B28" s="56" t="s">
        <v>39</v>
      </c>
      <c r="C28" s="51">
        <f>Transportation!H2311</f>
        <v>0</v>
      </c>
      <c r="D28" s="363">
        <f>Transportation!G2311</f>
        <v>0</v>
      </c>
      <c r="E28" s="51">
        <f>ROUND(C28*D28,2)</f>
        <v>0</v>
      </c>
    </row>
    <row r="29" spans="1:11">
      <c r="A29" s="13"/>
      <c r="B29" s="53"/>
      <c r="C29" s="54"/>
      <c r="D29" s="275"/>
      <c r="E29" s="54"/>
    </row>
    <row r="30" spans="1:11" ht="16.5" thickBot="1">
      <c r="A30" s="13">
        <f>A28+1</f>
        <v>9</v>
      </c>
      <c r="B30" s="222" t="s">
        <v>259</v>
      </c>
      <c r="C30" s="55">
        <f>SUM(C27:C28)</f>
        <v>196013.68</v>
      </c>
      <c r="D30" s="244">
        <f>IF(C30=0,0,E30/C30)</f>
        <v>8.3991598443537203</v>
      </c>
      <c r="E30" s="55">
        <f>SUM(E27:E28)</f>
        <v>1646350.23</v>
      </c>
    </row>
    <row r="31" spans="1:11" ht="15.75" thickTop="1">
      <c r="D31" s="136"/>
    </row>
    <row r="32" spans="1:11">
      <c r="A32" s="13"/>
      <c r="B32" s="221" t="s">
        <v>988</v>
      </c>
      <c r="C32" s="21"/>
      <c r="D32" s="245"/>
      <c r="E32" s="21"/>
    </row>
    <row r="33" spans="1:20">
      <c r="A33" s="13">
        <f>A30+1</f>
        <v>10</v>
      </c>
      <c r="B33" s="56" t="s">
        <v>38</v>
      </c>
      <c r="C33" s="51">
        <f>Commodity!H2013</f>
        <v>4072863.8635000037</v>
      </c>
      <c r="D33" s="275">
        <f>Commodity!G2013</f>
        <v>25.53708607157327</v>
      </c>
      <c r="E33" s="51">
        <f>ROUND(C33*D33,2)</f>
        <v>104009075.04000001</v>
      </c>
    </row>
    <row r="34" spans="1:20">
      <c r="A34" s="13">
        <f>A33+1</f>
        <v>11</v>
      </c>
      <c r="B34" s="56" t="s">
        <v>39</v>
      </c>
      <c r="C34" s="51">
        <f>Transportation!H2648</f>
        <v>793450.18000000017</v>
      </c>
      <c r="D34" s="363">
        <f>Transportation!G2648</f>
        <v>33.711810488214901</v>
      </c>
      <c r="E34" s="51">
        <f>ROUND(C34*D34,2)</f>
        <v>26748642.100000001</v>
      </c>
      <c r="G34" s="154"/>
      <c r="H34" s="154"/>
      <c r="I34" s="154"/>
      <c r="J34" s="154"/>
      <c r="K34" s="154"/>
      <c r="L34" s="154"/>
      <c r="M34" s="154"/>
      <c r="N34" s="154"/>
      <c r="O34" s="154"/>
      <c r="P34" s="154"/>
      <c r="Q34" s="154"/>
      <c r="R34" s="154"/>
      <c r="S34" s="154"/>
      <c r="T34" s="154"/>
    </row>
    <row r="35" spans="1:20">
      <c r="A35" s="13"/>
      <c r="B35" s="53"/>
      <c r="C35" s="54"/>
      <c r="D35" s="275"/>
      <c r="E35" s="54"/>
    </row>
    <row r="36" spans="1:20" ht="16.5" thickBot="1">
      <c r="A36" s="13">
        <f>A34+1</f>
        <v>12</v>
      </c>
      <c r="B36" s="222" t="s">
        <v>289</v>
      </c>
      <c r="C36" s="55">
        <f>SUM(C33:C34)</f>
        <v>4866314.0435000043</v>
      </c>
      <c r="D36" s="244">
        <f>IF(C36=0,0,E36/C36)</f>
        <v>26.869970982381361</v>
      </c>
      <c r="E36" s="55">
        <f>SUM(E33:E34)</f>
        <v>130757717.14000002</v>
      </c>
    </row>
    <row r="37" spans="1:20" ht="15.75" thickTop="1"/>
    <row r="39" spans="1:20" s="154" customFormat="1">
      <c r="A39" s="154" t="s">
        <v>290</v>
      </c>
    </row>
    <row r="40" spans="1:20">
      <c r="A40" s="16" t="s">
        <v>295</v>
      </c>
    </row>
    <row r="42" spans="1:20">
      <c r="C42" s="226"/>
      <c r="D42" s="52"/>
      <c r="E42" s="226"/>
    </row>
  </sheetData>
  <mergeCells count="4">
    <mergeCell ref="A5:E5"/>
    <mergeCell ref="A4:E4"/>
    <mergeCell ref="A3:E3"/>
    <mergeCell ref="A2:E2"/>
  </mergeCells>
  <printOptions horizontalCentered="1"/>
  <pageMargins left="0.7" right="0.7" top="0.75" bottom="0.75" header="0.3" footer="0.3"/>
  <pageSetup scale="82" orientation="landscape"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4" tint="0.39997558519241921"/>
    <pageSetUpPr fitToPage="1"/>
  </sheetPr>
  <dimension ref="A1:P2019"/>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77734375" style="16" customWidth="1"/>
    <col min="2" max="2" width="33.77734375" style="16" customWidth="1"/>
    <col min="3" max="3" width="22.88671875" style="16" bestFit="1" customWidth="1"/>
    <col min="4" max="4" width="14.77734375" style="16" customWidth="1"/>
    <col min="5" max="5" width="11.77734375" style="16" customWidth="1"/>
    <col min="6" max="7" width="12.77734375" style="16" customWidth="1"/>
    <col min="8" max="8" width="13.77734375" style="16" customWidth="1"/>
    <col min="9" max="9" width="18.77734375" style="16" customWidth="1"/>
    <col min="10" max="11" width="14.77734375" style="16" customWidth="1"/>
    <col min="12" max="16384" width="8.88671875" style="16"/>
  </cols>
  <sheetData>
    <row r="1" spans="1:11" s="154" customFormat="1" ht="15.75">
      <c r="D1" s="364"/>
      <c r="E1" s="364"/>
      <c r="F1" s="364"/>
      <c r="J1" s="364"/>
    </row>
    <row r="2" spans="1:11" ht="15.75">
      <c r="A2" s="479" t="str">
        <f>'General Inputs'!$B$2</f>
        <v>Louisville Gas and Electric Company</v>
      </c>
      <c r="B2" s="479"/>
      <c r="C2" s="479"/>
      <c r="D2" s="479"/>
      <c r="E2" s="479"/>
      <c r="F2" s="479"/>
      <c r="G2" s="479"/>
      <c r="H2" s="479"/>
      <c r="I2" s="479"/>
      <c r="J2" s="479"/>
      <c r="K2" s="479"/>
    </row>
    <row r="3" spans="1:11" ht="15.75">
      <c r="A3" s="479" t="str">
        <f>'General Inputs'!$D$34&amp;" "&amp;'General Inputs'!$E$34</f>
        <v>Case No. 2018-00295</v>
      </c>
      <c r="B3" s="479"/>
      <c r="C3" s="479"/>
      <c r="D3" s="479"/>
      <c r="E3" s="479"/>
      <c r="F3" s="479"/>
      <c r="G3" s="479"/>
      <c r="H3" s="479"/>
      <c r="I3" s="479"/>
      <c r="J3" s="479"/>
      <c r="K3" s="479"/>
    </row>
    <row r="4" spans="1:11" ht="15.75">
      <c r="A4" s="479" t="str">
        <f>"For the Year Ended "&amp;TEXT('General Inputs'!E28,"Mmmm dd, yyyy")</f>
        <v>For the Year Ended December 31, 2017</v>
      </c>
      <c r="B4" s="479"/>
      <c r="C4" s="479"/>
      <c r="D4" s="479"/>
      <c r="E4" s="479"/>
      <c r="F4" s="479"/>
      <c r="G4" s="479"/>
      <c r="H4" s="479"/>
      <c r="I4" s="479"/>
      <c r="J4" s="479"/>
      <c r="K4" s="479"/>
    </row>
    <row r="5" spans="1:11" ht="16.5" thickBot="1">
      <c r="A5" s="480" t="s">
        <v>1292</v>
      </c>
      <c r="B5" s="480"/>
      <c r="C5" s="480"/>
      <c r="D5" s="480"/>
      <c r="E5" s="480"/>
      <c r="F5" s="480"/>
      <c r="G5" s="480"/>
      <c r="H5" s="480"/>
      <c r="I5" s="480"/>
      <c r="J5" s="480"/>
      <c r="K5" s="480"/>
    </row>
    <row r="9" spans="1:11" ht="15.75">
      <c r="A9" s="13"/>
      <c r="B9" s="13"/>
      <c r="C9" s="13"/>
      <c r="D9" s="17"/>
      <c r="E9" s="18" t="s">
        <v>215</v>
      </c>
      <c r="F9" s="18" t="s">
        <v>145</v>
      </c>
      <c r="G9" s="18" t="s">
        <v>400</v>
      </c>
      <c r="H9" s="20"/>
      <c r="I9" s="20"/>
      <c r="J9" s="15"/>
      <c r="K9" s="21"/>
    </row>
    <row r="10" spans="1:11" ht="15.75">
      <c r="A10" s="18" t="s">
        <v>25</v>
      </c>
      <c r="B10" s="17" t="s">
        <v>212</v>
      </c>
      <c r="C10" s="17" t="s">
        <v>216</v>
      </c>
      <c r="D10" s="17" t="s">
        <v>44</v>
      </c>
      <c r="E10" s="18" t="s">
        <v>44</v>
      </c>
      <c r="F10" s="18" t="s">
        <v>45</v>
      </c>
      <c r="G10" s="18" t="s">
        <v>45</v>
      </c>
      <c r="H10" s="18" t="s">
        <v>45</v>
      </c>
      <c r="I10" s="18" t="s">
        <v>21</v>
      </c>
      <c r="J10" s="19" t="s">
        <v>399</v>
      </c>
      <c r="K10" s="18" t="s">
        <v>30</v>
      </c>
    </row>
    <row r="11" spans="1:11" ht="20.25">
      <c r="A11" s="285" t="s">
        <v>26</v>
      </c>
      <c r="B11" s="285" t="s">
        <v>213</v>
      </c>
      <c r="C11" s="285" t="s">
        <v>217</v>
      </c>
      <c r="D11" s="285" t="s">
        <v>27</v>
      </c>
      <c r="E11" s="285" t="s">
        <v>34</v>
      </c>
      <c r="F11" s="285" t="s">
        <v>46</v>
      </c>
      <c r="G11" s="285" t="s">
        <v>46</v>
      </c>
      <c r="H11" s="285" t="s">
        <v>34</v>
      </c>
      <c r="I11" s="285" t="s">
        <v>34</v>
      </c>
      <c r="J11" s="285" t="s">
        <v>16</v>
      </c>
      <c r="K11" s="285" t="s">
        <v>37</v>
      </c>
    </row>
    <row r="12" spans="1:11" ht="15.75">
      <c r="A12" s="14"/>
      <c r="B12" s="22" t="s">
        <v>40</v>
      </c>
      <c r="C12" s="22" t="s">
        <v>41</v>
      </c>
      <c r="D12" s="22" t="s">
        <v>42</v>
      </c>
      <c r="E12" s="216" t="s">
        <v>218</v>
      </c>
      <c r="F12" s="22" t="s">
        <v>49</v>
      </c>
      <c r="G12" s="22" t="s">
        <v>64</v>
      </c>
      <c r="H12" s="22" t="s">
        <v>219</v>
      </c>
      <c r="I12" s="22" t="s">
        <v>220</v>
      </c>
      <c r="J12" s="22" t="s">
        <v>87</v>
      </c>
      <c r="K12" s="22" t="s">
        <v>221</v>
      </c>
    </row>
    <row r="14" spans="1:11">
      <c r="B14" s="217" t="s">
        <v>986</v>
      </c>
      <c r="C14" s="217"/>
      <c r="F14" s="154"/>
      <c r="G14" s="154"/>
    </row>
    <row r="15" spans="1:11">
      <c r="A15" s="23">
        <v>1</v>
      </c>
      <c r="B15" s="218" t="s">
        <v>697</v>
      </c>
      <c r="C15" s="218">
        <v>1422679</v>
      </c>
      <c r="D15" s="359">
        <v>42705</v>
      </c>
      <c r="E15" s="136">
        <f>(EOMONTH(D15,0)-D15+1)/2</f>
        <v>15.5</v>
      </c>
      <c r="F15" s="137" t="s">
        <v>172</v>
      </c>
      <c r="G15" s="137">
        <v>42759</v>
      </c>
      <c r="H15" s="25">
        <f>G15-EOMONTH(D15,0)</f>
        <v>24</v>
      </c>
      <c r="I15" s="25">
        <f>E15+H15</f>
        <v>39.5</v>
      </c>
      <c r="J15" s="121">
        <v>1161076</v>
      </c>
      <c r="K15" s="122">
        <f>ROUND(I15*J15,2)</f>
        <v>45862502</v>
      </c>
    </row>
    <row r="16" spans="1:11">
      <c r="A16" s="23">
        <f>A15+1</f>
        <v>2</v>
      </c>
      <c r="B16" s="218" t="s">
        <v>697</v>
      </c>
      <c r="C16" s="218">
        <v>1425564</v>
      </c>
      <c r="D16" s="359">
        <v>42736</v>
      </c>
      <c r="E16" s="136">
        <f t="shared" ref="E16:E79" si="0">(EOMONTH(D16,0)-D16+1)/2</f>
        <v>15.5</v>
      </c>
      <c r="F16" s="137" t="s">
        <v>172</v>
      </c>
      <c r="G16" s="137">
        <v>42793</v>
      </c>
      <c r="H16" s="25">
        <f t="shared" ref="H16:H79" si="1">G16-EOMONTH(D16,0)</f>
        <v>27</v>
      </c>
      <c r="I16" s="25">
        <f t="shared" ref="I16:I37" si="2">E16+H16</f>
        <v>42.5</v>
      </c>
      <c r="J16" s="121">
        <v>1632375</v>
      </c>
      <c r="K16" s="122">
        <f t="shared" ref="K16:K79" si="3">ROUND(I16*J16,2)</f>
        <v>69375937.5</v>
      </c>
    </row>
    <row r="17" spans="1:11">
      <c r="A17" s="23">
        <f t="shared" ref="A17:A80" si="4">A16+1</f>
        <v>3</v>
      </c>
      <c r="B17" s="218" t="s">
        <v>697</v>
      </c>
      <c r="C17" s="218">
        <v>1428913</v>
      </c>
      <c r="D17" s="359">
        <v>42767</v>
      </c>
      <c r="E17" s="136">
        <f t="shared" si="0"/>
        <v>14</v>
      </c>
      <c r="F17" s="137" t="s">
        <v>172</v>
      </c>
      <c r="G17" s="137">
        <v>42821</v>
      </c>
      <c r="H17" s="25">
        <f t="shared" si="1"/>
        <v>27</v>
      </c>
      <c r="I17" s="25">
        <f t="shared" si="2"/>
        <v>41</v>
      </c>
      <c r="J17" s="121">
        <v>1226960</v>
      </c>
      <c r="K17" s="122">
        <f t="shared" si="3"/>
        <v>50305360</v>
      </c>
    </row>
    <row r="18" spans="1:11">
      <c r="A18" s="23">
        <f t="shared" si="4"/>
        <v>4</v>
      </c>
      <c r="B18" s="218" t="s">
        <v>697</v>
      </c>
      <c r="C18" s="218">
        <v>1431505</v>
      </c>
      <c r="D18" s="359">
        <v>42795</v>
      </c>
      <c r="E18" s="136">
        <f t="shared" si="0"/>
        <v>15.5</v>
      </c>
      <c r="F18" s="137" t="s">
        <v>172</v>
      </c>
      <c r="G18" s="137">
        <v>42850</v>
      </c>
      <c r="H18" s="25">
        <f t="shared" si="1"/>
        <v>25</v>
      </c>
      <c r="I18" s="25">
        <f t="shared" si="2"/>
        <v>40.5</v>
      </c>
      <c r="J18" s="121">
        <v>1982077.5</v>
      </c>
      <c r="K18" s="122">
        <f t="shared" si="3"/>
        <v>80274138.75</v>
      </c>
    </row>
    <row r="19" spans="1:11">
      <c r="A19" s="23">
        <f t="shared" si="4"/>
        <v>5</v>
      </c>
      <c r="B19" s="218" t="s">
        <v>697</v>
      </c>
      <c r="C19" s="218">
        <v>1433735</v>
      </c>
      <c r="D19" s="359">
        <v>42826</v>
      </c>
      <c r="E19" s="136">
        <f t="shared" si="0"/>
        <v>15</v>
      </c>
      <c r="F19" s="137" t="s">
        <v>172</v>
      </c>
      <c r="G19" s="137">
        <v>42880</v>
      </c>
      <c r="H19" s="25">
        <f t="shared" si="1"/>
        <v>25</v>
      </c>
      <c r="I19" s="25">
        <f t="shared" si="2"/>
        <v>40</v>
      </c>
      <c r="J19" s="121">
        <v>1064079.8500000001</v>
      </c>
      <c r="K19" s="122">
        <f t="shared" si="3"/>
        <v>42563194</v>
      </c>
    </row>
    <row r="20" spans="1:11">
      <c r="A20" s="23">
        <f t="shared" si="4"/>
        <v>6</v>
      </c>
      <c r="B20" s="218" t="s">
        <v>697</v>
      </c>
      <c r="C20" s="218">
        <v>1436771</v>
      </c>
      <c r="D20" s="359">
        <v>42856</v>
      </c>
      <c r="E20" s="136">
        <f t="shared" si="0"/>
        <v>15.5</v>
      </c>
      <c r="F20" s="137" t="s">
        <v>172</v>
      </c>
      <c r="G20" s="137">
        <v>42909</v>
      </c>
      <c r="H20" s="25">
        <f t="shared" si="1"/>
        <v>23</v>
      </c>
      <c r="I20" s="25">
        <f t="shared" si="2"/>
        <v>38.5</v>
      </c>
      <c r="J20" s="121">
        <v>1236509.25</v>
      </c>
      <c r="K20" s="122">
        <f t="shared" si="3"/>
        <v>47605606.130000003</v>
      </c>
    </row>
    <row r="21" spans="1:11">
      <c r="A21" s="23">
        <f t="shared" si="4"/>
        <v>7</v>
      </c>
      <c r="B21" s="218" t="s">
        <v>697</v>
      </c>
      <c r="C21" s="218">
        <v>1439985</v>
      </c>
      <c r="D21" s="359">
        <v>42887</v>
      </c>
      <c r="E21" s="136">
        <f t="shared" si="0"/>
        <v>15</v>
      </c>
      <c r="F21" s="137" t="s">
        <v>172</v>
      </c>
      <c r="G21" s="137">
        <v>42940</v>
      </c>
      <c r="H21" s="25">
        <f t="shared" si="1"/>
        <v>24</v>
      </c>
      <c r="I21" s="25">
        <f t="shared" si="2"/>
        <v>39</v>
      </c>
      <c r="J21" s="121">
        <v>419104.5</v>
      </c>
      <c r="K21" s="122">
        <f t="shared" si="3"/>
        <v>16345075.5</v>
      </c>
    </row>
    <row r="22" spans="1:11">
      <c r="A22" s="23">
        <f t="shared" si="4"/>
        <v>8</v>
      </c>
      <c r="B22" s="218" t="s">
        <v>697</v>
      </c>
      <c r="C22" s="218">
        <v>1442624</v>
      </c>
      <c r="D22" s="359">
        <v>42917</v>
      </c>
      <c r="E22" s="136">
        <f t="shared" si="0"/>
        <v>15.5</v>
      </c>
      <c r="F22" s="137" t="s">
        <v>172</v>
      </c>
      <c r="G22" s="137">
        <v>42972</v>
      </c>
      <c r="H22" s="25">
        <f t="shared" si="1"/>
        <v>25</v>
      </c>
      <c r="I22" s="25">
        <f t="shared" si="2"/>
        <v>40.5</v>
      </c>
      <c r="J22" s="121">
        <v>342323</v>
      </c>
      <c r="K22" s="122">
        <f t="shared" si="3"/>
        <v>13864081.5</v>
      </c>
    </row>
    <row r="23" spans="1:11">
      <c r="A23" s="23">
        <f t="shared" si="4"/>
        <v>9</v>
      </c>
      <c r="B23" s="218" t="s">
        <v>697</v>
      </c>
      <c r="C23" s="218">
        <v>1451487</v>
      </c>
      <c r="D23" s="359">
        <v>43009</v>
      </c>
      <c r="E23" s="136">
        <f t="shared" si="0"/>
        <v>15.5</v>
      </c>
      <c r="F23" s="137" t="s">
        <v>172</v>
      </c>
      <c r="G23" s="137">
        <v>43061</v>
      </c>
      <c r="H23" s="25">
        <f t="shared" si="1"/>
        <v>22</v>
      </c>
      <c r="I23" s="25">
        <f t="shared" si="2"/>
        <v>37.5</v>
      </c>
      <c r="J23" s="121">
        <v>227000</v>
      </c>
      <c r="K23" s="122">
        <f t="shared" si="3"/>
        <v>8512500</v>
      </c>
    </row>
    <row r="24" spans="1:11">
      <c r="A24" s="23">
        <f t="shared" si="4"/>
        <v>10</v>
      </c>
      <c r="B24" s="218" t="s">
        <v>697</v>
      </c>
      <c r="C24" s="218">
        <v>1454131</v>
      </c>
      <c r="D24" s="359">
        <v>43040</v>
      </c>
      <c r="E24" s="136">
        <f t="shared" si="0"/>
        <v>15</v>
      </c>
      <c r="F24" s="137" t="s">
        <v>172</v>
      </c>
      <c r="G24" s="137">
        <v>43091</v>
      </c>
      <c r="H24" s="25">
        <f t="shared" si="1"/>
        <v>22</v>
      </c>
      <c r="I24" s="25">
        <f t="shared" si="2"/>
        <v>37</v>
      </c>
      <c r="J24" s="121">
        <v>86200</v>
      </c>
      <c r="K24" s="122">
        <f t="shared" si="3"/>
        <v>3189400</v>
      </c>
    </row>
    <row r="25" spans="1:11">
      <c r="A25" s="23">
        <f t="shared" si="4"/>
        <v>11</v>
      </c>
      <c r="B25" s="218" t="s">
        <v>970</v>
      </c>
      <c r="C25" s="218">
        <v>274794</v>
      </c>
      <c r="D25" s="359">
        <v>43040</v>
      </c>
      <c r="E25" s="136">
        <f t="shared" si="0"/>
        <v>15</v>
      </c>
      <c r="F25" s="137" t="s">
        <v>172</v>
      </c>
      <c r="G25" s="137">
        <v>43095</v>
      </c>
      <c r="H25" s="25">
        <f t="shared" si="1"/>
        <v>26</v>
      </c>
      <c r="I25" s="25">
        <f t="shared" si="2"/>
        <v>41</v>
      </c>
      <c r="J25" s="121">
        <v>2580</v>
      </c>
      <c r="K25" s="122">
        <f t="shared" si="3"/>
        <v>105780</v>
      </c>
    </row>
    <row r="26" spans="1:11">
      <c r="A26" s="23">
        <f t="shared" si="4"/>
        <v>12</v>
      </c>
      <c r="B26" s="218" t="s">
        <v>698</v>
      </c>
      <c r="C26" s="218">
        <v>345142</v>
      </c>
      <c r="D26" s="359">
        <v>42917</v>
      </c>
      <c r="E26" s="136">
        <f t="shared" si="0"/>
        <v>15.5</v>
      </c>
      <c r="F26" s="137" t="s">
        <v>172</v>
      </c>
      <c r="G26" s="137">
        <v>42975</v>
      </c>
      <c r="H26" s="25">
        <f t="shared" si="1"/>
        <v>28</v>
      </c>
      <c r="I26" s="25">
        <f t="shared" si="2"/>
        <v>43.5</v>
      </c>
      <c r="J26" s="121">
        <v>63877.5</v>
      </c>
      <c r="K26" s="122">
        <f t="shared" si="3"/>
        <v>2778671.25</v>
      </c>
    </row>
    <row r="27" spans="1:11">
      <c r="A27" s="23">
        <f t="shared" si="4"/>
        <v>13</v>
      </c>
      <c r="B27" s="218" t="s">
        <v>699</v>
      </c>
      <c r="C27" s="218" t="s">
        <v>725</v>
      </c>
      <c r="D27" s="359">
        <v>42917</v>
      </c>
      <c r="E27" s="136">
        <f t="shared" si="0"/>
        <v>15.5</v>
      </c>
      <c r="F27" s="137" t="s">
        <v>172</v>
      </c>
      <c r="G27" s="137">
        <v>42972</v>
      </c>
      <c r="H27" s="25">
        <f t="shared" si="1"/>
        <v>25</v>
      </c>
      <c r="I27" s="25">
        <f t="shared" si="2"/>
        <v>40.5</v>
      </c>
      <c r="J27" s="121">
        <v>195173</v>
      </c>
      <c r="K27" s="122">
        <f t="shared" si="3"/>
        <v>7904506.5</v>
      </c>
    </row>
    <row r="28" spans="1:11">
      <c r="A28" s="23">
        <f t="shared" si="4"/>
        <v>14</v>
      </c>
      <c r="B28" s="218" t="s">
        <v>699</v>
      </c>
      <c r="C28" s="218" t="s">
        <v>971</v>
      </c>
      <c r="D28" s="359">
        <v>42948</v>
      </c>
      <c r="E28" s="136">
        <f t="shared" si="0"/>
        <v>15.5</v>
      </c>
      <c r="F28" s="137" t="s">
        <v>172</v>
      </c>
      <c r="G28" s="137">
        <v>43003</v>
      </c>
      <c r="H28" s="25">
        <f t="shared" si="1"/>
        <v>25</v>
      </c>
      <c r="I28" s="25">
        <f t="shared" si="2"/>
        <v>40.5</v>
      </c>
      <c r="J28" s="121">
        <v>8317.5</v>
      </c>
      <c r="K28" s="122">
        <f t="shared" si="3"/>
        <v>336858.75</v>
      </c>
    </row>
    <row r="29" spans="1:11">
      <c r="A29" s="23">
        <f t="shared" si="4"/>
        <v>15</v>
      </c>
      <c r="B29" s="218" t="s">
        <v>699</v>
      </c>
      <c r="C29" s="218" t="s">
        <v>726</v>
      </c>
      <c r="D29" s="359">
        <v>43040</v>
      </c>
      <c r="E29" s="136">
        <f t="shared" si="0"/>
        <v>15</v>
      </c>
      <c r="F29" s="137" t="s">
        <v>172</v>
      </c>
      <c r="G29" s="137">
        <v>43095</v>
      </c>
      <c r="H29" s="25">
        <f t="shared" si="1"/>
        <v>26</v>
      </c>
      <c r="I29" s="25">
        <f t="shared" si="2"/>
        <v>41</v>
      </c>
      <c r="J29" s="121">
        <v>14328</v>
      </c>
      <c r="K29" s="122">
        <f t="shared" si="3"/>
        <v>587448</v>
      </c>
    </row>
    <row r="30" spans="1:11">
      <c r="A30" s="23">
        <f t="shared" si="4"/>
        <v>16</v>
      </c>
      <c r="B30" s="218" t="s">
        <v>700</v>
      </c>
      <c r="C30" s="218" t="s">
        <v>972</v>
      </c>
      <c r="D30" s="359">
        <v>42736</v>
      </c>
      <c r="E30" s="136">
        <f t="shared" si="0"/>
        <v>15.5</v>
      </c>
      <c r="F30" s="137">
        <v>42793</v>
      </c>
      <c r="G30" s="137">
        <v>42803</v>
      </c>
      <c r="H30" s="25">
        <f t="shared" si="1"/>
        <v>37</v>
      </c>
      <c r="I30" s="25">
        <f t="shared" si="2"/>
        <v>52.5</v>
      </c>
      <c r="J30" s="121">
        <v>40625</v>
      </c>
      <c r="K30" s="122">
        <f t="shared" si="3"/>
        <v>2132812.5</v>
      </c>
    </row>
    <row r="31" spans="1:11">
      <c r="A31" s="23">
        <f t="shared" si="4"/>
        <v>17</v>
      </c>
      <c r="B31" s="218" t="s">
        <v>701</v>
      </c>
      <c r="C31" s="218">
        <v>77923</v>
      </c>
      <c r="D31" s="359">
        <v>42705</v>
      </c>
      <c r="E31" s="136">
        <f t="shared" si="0"/>
        <v>15.5</v>
      </c>
      <c r="F31" s="137" t="s">
        <v>172</v>
      </c>
      <c r="G31" s="137">
        <v>42760</v>
      </c>
      <c r="H31" s="25">
        <f t="shared" si="1"/>
        <v>25</v>
      </c>
      <c r="I31" s="25">
        <f t="shared" si="2"/>
        <v>40.5</v>
      </c>
      <c r="J31" s="121">
        <v>10253.25</v>
      </c>
      <c r="K31" s="122">
        <f t="shared" si="3"/>
        <v>415256.63</v>
      </c>
    </row>
    <row r="32" spans="1:11">
      <c r="A32" s="23">
        <f t="shared" si="4"/>
        <v>18</v>
      </c>
      <c r="B32" s="218" t="s">
        <v>701</v>
      </c>
      <c r="C32" s="218">
        <v>79503</v>
      </c>
      <c r="D32" s="359">
        <v>42736</v>
      </c>
      <c r="E32" s="136">
        <f t="shared" si="0"/>
        <v>15.5</v>
      </c>
      <c r="F32" s="137" t="s">
        <v>172</v>
      </c>
      <c r="G32" s="137">
        <v>42793</v>
      </c>
      <c r="H32" s="25">
        <f t="shared" si="1"/>
        <v>27</v>
      </c>
      <c r="I32" s="25">
        <f t="shared" si="2"/>
        <v>42.5</v>
      </c>
      <c r="J32" s="121">
        <v>15800</v>
      </c>
      <c r="K32" s="122">
        <f t="shared" si="3"/>
        <v>671500</v>
      </c>
    </row>
    <row r="33" spans="1:11">
      <c r="A33" s="23">
        <f t="shared" si="4"/>
        <v>19</v>
      </c>
      <c r="B33" s="218" t="s">
        <v>701</v>
      </c>
      <c r="C33" s="218">
        <v>82480</v>
      </c>
      <c r="D33" s="359">
        <v>42795</v>
      </c>
      <c r="E33" s="136">
        <f t="shared" si="0"/>
        <v>15.5</v>
      </c>
      <c r="F33" s="137" t="s">
        <v>172</v>
      </c>
      <c r="G33" s="137">
        <v>42850</v>
      </c>
      <c r="H33" s="25">
        <f t="shared" si="1"/>
        <v>25</v>
      </c>
      <c r="I33" s="25">
        <f t="shared" si="2"/>
        <v>40.5</v>
      </c>
      <c r="J33" s="121">
        <v>14225</v>
      </c>
      <c r="K33" s="122">
        <f t="shared" si="3"/>
        <v>576112.5</v>
      </c>
    </row>
    <row r="34" spans="1:11">
      <c r="A34" s="23">
        <f t="shared" si="4"/>
        <v>20</v>
      </c>
      <c r="B34" s="218" t="s">
        <v>702</v>
      </c>
      <c r="C34" s="218">
        <v>638231</v>
      </c>
      <c r="D34" s="359">
        <v>42705</v>
      </c>
      <c r="E34" s="136">
        <f t="shared" si="0"/>
        <v>15.5</v>
      </c>
      <c r="F34" s="137" t="s">
        <v>172</v>
      </c>
      <c r="G34" s="137">
        <v>42760</v>
      </c>
      <c r="H34" s="25">
        <f t="shared" si="1"/>
        <v>25</v>
      </c>
      <c r="I34" s="25">
        <f t="shared" si="2"/>
        <v>40.5</v>
      </c>
      <c r="J34" s="121">
        <v>16237.5</v>
      </c>
      <c r="K34" s="122">
        <f t="shared" si="3"/>
        <v>657618.75</v>
      </c>
    </row>
    <row r="35" spans="1:11">
      <c r="A35" s="23">
        <f t="shared" si="4"/>
        <v>21</v>
      </c>
      <c r="B35" s="218" t="s">
        <v>702</v>
      </c>
      <c r="C35" s="218">
        <v>674053</v>
      </c>
      <c r="D35" s="359">
        <v>42826</v>
      </c>
      <c r="E35" s="136">
        <f t="shared" si="0"/>
        <v>15</v>
      </c>
      <c r="F35" s="137" t="s">
        <v>172</v>
      </c>
      <c r="G35" s="137">
        <v>42880</v>
      </c>
      <c r="H35" s="25">
        <f t="shared" si="1"/>
        <v>25</v>
      </c>
      <c r="I35" s="25">
        <f t="shared" si="2"/>
        <v>40</v>
      </c>
      <c r="J35" s="121">
        <v>282379</v>
      </c>
      <c r="K35" s="122">
        <f t="shared" si="3"/>
        <v>11295160</v>
      </c>
    </row>
    <row r="36" spans="1:11">
      <c r="A36" s="23">
        <f t="shared" si="4"/>
        <v>22</v>
      </c>
      <c r="B36" s="218" t="s">
        <v>703</v>
      </c>
      <c r="C36" s="218">
        <v>2253977</v>
      </c>
      <c r="D36" s="359">
        <v>42705</v>
      </c>
      <c r="E36" s="136">
        <f t="shared" si="0"/>
        <v>15.5</v>
      </c>
      <c r="F36" s="137">
        <v>42760</v>
      </c>
      <c r="G36" s="137">
        <v>42775</v>
      </c>
      <c r="H36" s="25">
        <f t="shared" si="1"/>
        <v>40</v>
      </c>
      <c r="I36" s="25">
        <f t="shared" si="2"/>
        <v>55.5</v>
      </c>
      <c r="J36" s="121">
        <v>173500</v>
      </c>
      <c r="K36" s="122">
        <f t="shared" si="3"/>
        <v>9629250</v>
      </c>
    </row>
    <row r="37" spans="1:11">
      <c r="A37" s="23">
        <f t="shared" si="4"/>
        <v>23</v>
      </c>
      <c r="B37" s="218" t="s">
        <v>703</v>
      </c>
      <c r="C37" s="218">
        <v>2266378</v>
      </c>
      <c r="D37" s="359">
        <v>42795</v>
      </c>
      <c r="E37" s="136">
        <f t="shared" si="0"/>
        <v>15.5</v>
      </c>
      <c r="F37" s="137" t="s">
        <v>172</v>
      </c>
      <c r="G37" s="137">
        <v>42850</v>
      </c>
      <c r="H37" s="25">
        <f t="shared" si="1"/>
        <v>25</v>
      </c>
      <c r="I37" s="25">
        <f t="shared" si="2"/>
        <v>40.5</v>
      </c>
      <c r="J37" s="121">
        <v>116250</v>
      </c>
      <c r="K37" s="122">
        <f t="shared" si="3"/>
        <v>4708125</v>
      </c>
    </row>
    <row r="38" spans="1:11">
      <c r="A38" s="23">
        <f>A37+1</f>
        <v>24</v>
      </c>
      <c r="B38" s="218" t="s">
        <v>703</v>
      </c>
      <c r="C38" s="218">
        <v>2271702</v>
      </c>
      <c r="D38" s="359">
        <v>42826</v>
      </c>
      <c r="E38" s="136">
        <f t="shared" si="0"/>
        <v>15</v>
      </c>
      <c r="F38" s="137" t="s">
        <v>172</v>
      </c>
      <c r="G38" s="137">
        <v>42880</v>
      </c>
      <c r="H38" s="25">
        <f t="shared" si="1"/>
        <v>25</v>
      </c>
      <c r="I38" s="25">
        <f>E38+H38</f>
        <v>40</v>
      </c>
      <c r="J38" s="121">
        <v>81576</v>
      </c>
      <c r="K38" s="122">
        <f t="shared" si="3"/>
        <v>3263040</v>
      </c>
    </row>
    <row r="39" spans="1:11">
      <c r="A39" s="23">
        <f t="shared" si="4"/>
        <v>25</v>
      </c>
      <c r="B39" s="218" t="s">
        <v>705</v>
      </c>
      <c r="C39" s="218">
        <v>101374</v>
      </c>
      <c r="D39" s="359">
        <v>42826</v>
      </c>
      <c r="E39" s="136">
        <f t="shared" si="0"/>
        <v>15</v>
      </c>
      <c r="F39" s="137">
        <v>42880</v>
      </c>
      <c r="G39" s="137">
        <v>42895</v>
      </c>
      <c r="H39" s="25">
        <f t="shared" si="1"/>
        <v>40</v>
      </c>
      <c r="I39" s="25">
        <f t="shared" ref="I39:I45" si="5">E39+H39</f>
        <v>55</v>
      </c>
      <c r="J39" s="121">
        <v>10806.74</v>
      </c>
      <c r="K39" s="122">
        <f t="shared" si="3"/>
        <v>594370.69999999995</v>
      </c>
    </row>
    <row r="40" spans="1:11">
      <c r="A40" s="23">
        <f t="shared" si="4"/>
        <v>26</v>
      </c>
      <c r="B40" s="218" t="s">
        <v>704</v>
      </c>
      <c r="C40" s="218" t="s">
        <v>727</v>
      </c>
      <c r="D40" s="359">
        <v>42856</v>
      </c>
      <c r="E40" s="136">
        <f t="shared" si="0"/>
        <v>15.5</v>
      </c>
      <c r="F40" s="137">
        <v>42916</v>
      </c>
      <c r="G40" s="137">
        <v>42928</v>
      </c>
      <c r="H40" s="25">
        <f t="shared" si="1"/>
        <v>42</v>
      </c>
      <c r="I40" s="25">
        <f t="shared" si="5"/>
        <v>57.5</v>
      </c>
      <c r="J40" s="121">
        <v>59075</v>
      </c>
      <c r="K40" s="122">
        <f t="shared" si="3"/>
        <v>3396812.5</v>
      </c>
    </row>
    <row r="41" spans="1:11">
      <c r="A41" s="23">
        <f t="shared" si="4"/>
        <v>27</v>
      </c>
      <c r="B41" s="218" t="s">
        <v>705</v>
      </c>
      <c r="C41" s="218">
        <v>101978</v>
      </c>
      <c r="D41" s="359">
        <v>43040</v>
      </c>
      <c r="E41" s="136">
        <f t="shared" si="0"/>
        <v>15</v>
      </c>
      <c r="F41" s="137">
        <v>43091</v>
      </c>
      <c r="G41" s="137">
        <v>43110</v>
      </c>
      <c r="H41" s="25">
        <f t="shared" si="1"/>
        <v>41</v>
      </c>
      <c r="I41" s="25">
        <f t="shared" si="5"/>
        <v>56</v>
      </c>
      <c r="J41" s="121">
        <v>54457.5</v>
      </c>
      <c r="K41" s="122">
        <f t="shared" si="3"/>
        <v>3049620</v>
      </c>
    </row>
    <row r="42" spans="1:11">
      <c r="A42" s="23">
        <f t="shared" si="4"/>
        <v>28</v>
      </c>
      <c r="B42" s="218" t="s">
        <v>706</v>
      </c>
      <c r="C42" s="218">
        <v>198364</v>
      </c>
      <c r="D42" s="359">
        <v>42736</v>
      </c>
      <c r="E42" s="136">
        <f t="shared" si="0"/>
        <v>15.5</v>
      </c>
      <c r="F42" s="137" t="s">
        <v>172</v>
      </c>
      <c r="G42" s="137">
        <v>42793</v>
      </c>
      <c r="H42" s="25">
        <f t="shared" si="1"/>
        <v>27</v>
      </c>
      <c r="I42" s="25">
        <f t="shared" si="5"/>
        <v>42.5</v>
      </c>
      <c r="J42" s="121">
        <v>2048625.74</v>
      </c>
      <c r="K42" s="122">
        <f t="shared" si="3"/>
        <v>87066593.950000003</v>
      </c>
    </row>
    <row r="43" spans="1:11">
      <c r="A43" s="23">
        <f t="shared" si="4"/>
        <v>29</v>
      </c>
      <c r="B43" s="218" t="s">
        <v>706</v>
      </c>
      <c r="C43" s="218">
        <v>200050</v>
      </c>
      <c r="D43" s="359">
        <v>42767</v>
      </c>
      <c r="E43" s="136">
        <f t="shared" si="0"/>
        <v>14</v>
      </c>
      <c r="F43" s="137" t="s">
        <v>172</v>
      </c>
      <c r="G43" s="137">
        <v>42821</v>
      </c>
      <c r="H43" s="25">
        <f t="shared" si="1"/>
        <v>27</v>
      </c>
      <c r="I43" s="25">
        <f t="shared" si="5"/>
        <v>41</v>
      </c>
      <c r="J43" s="121">
        <v>1872080</v>
      </c>
      <c r="K43" s="122">
        <f t="shared" si="3"/>
        <v>76755280</v>
      </c>
    </row>
    <row r="44" spans="1:11">
      <c r="A44" s="23">
        <f t="shared" si="4"/>
        <v>30</v>
      </c>
      <c r="B44" s="218" t="s">
        <v>706</v>
      </c>
      <c r="C44" s="218">
        <v>203687</v>
      </c>
      <c r="D44" s="359">
        <v>42826</v>
      </c>
      <c r="E44" s="136">
        <f t="shared" si="0"/>
        <v>15</v>
      </c>
      <c r="F44" s="137" t="s">
        <v>172</v>
      </c>
      <c r="G44" s="137">
        <v>42880</v>
      </c>
      <c r="H44" s="25">
        <f t="shared" si="1"/>
        <v>25</v>
      </c>
      <c r="I44" s="25">
        <f t="shared" si="5"/>
        <v>40</v>
      </c>
      <c r="J44" s="121">
        <v>28498.5</v>
      </c>
      <c r="K44" s="122">
        <f t="shared" si="3"/>
        <v>1139940</v>
      </c>
    </row>
    <row r="45" spans="1:11">
      <c r="A45" s="23">
        <f t="shared" si="4"/>
        <v>31</v>
      </c>
      <c r="B45" s="218" t="s">
        <v>707</v>
      </c>
      <c r="C45" s="218" t="s">
        <v>973</v>
      </c>
      <c r="D45" s="359">
        <v>42705</v>
      </c>
      <c r="E45" s="136">
        <f t="shared" si="0"/>
        <v>15.5</v>
      </c>
      <c r="F45" s="137" t="s">
        <v>172</v>
      </c>
      <c r="G45" s="137">
        <v>42760</v>
      </c>
      <c r="H45" s="25">
        <f t="shared" si="1"/>
        <v>25</v>
      </c>
      <c r="I45" s="25">
        <f t="shared" si="5"/>
        <v>40.5</v>
      </c>
      <c r="J45" s="121">
        <v>426374</v>
      </c>
      <c r="K45" s="122">
        <f t="shared" si="3"/>
        <v>17268147</v>
      </c>
    </row>
    <row r="46" spans="1:11">
      <c r="A46" s="23">
        <f t="shared" si="4"/>
        <v>32</v>
      </c>
      <c r="B46" s="218" t="s">
        <v>707</v>
      </c>
      <c r="C46" s="218" t="s">
        <v>728</v>
      </c>
      <c r="D46" s="359">
        <v>42736</v>
      </c>
      <c r="E46" s="136">
        <f t="shared" si="0"/>
        <v>15.5</v>
      </c>
      <c r="F46" s="137" t="s">
        <v>172</v>
      </c>
      <c r="G46" s="137">
        <v>42793</v>
      </c>
      <c r="H46" s="25">
        <f t="shared" si="1"/>
        <v>27</v>
      </c>
      <c r="I46" s="25">
        <f>E46+H46</f>
        <v>42.5</v>
      </c>
      <c r="J46" s="121">
        <v>275551.25</v>
      </c>
      <c r="K46" s="122">
        <f t="shared" si="3"/>
        <v>11710928.130000001</v>
      </c>
    </row>
    <row r="47" spans="1:11">
      <c r="A47" s="23">
        <f t="shared" si="4"/>
        <v>33</v>
      </c>
      <c r="B47" s="218" t="s">
        <v>707</v>
      </c>
      <c r="C47" s="218" t="s">
        <v>729</v>
      </c>
      <c r="D47" s="359">
        <v>42795</v>
      </c>
      <c r="E47" s="136">
        <f t="shared" si="0"/>
        <v>15.5</v>
      </c>
      <c r="F47" s="137" t="s">
        <v>172</v>
      </c>
      <c r="G47" s="137">
        <v>42863</v>
      </c>
      <c r="H47" s="25">
        <f t="shared" si="1"/>
        <v>38</v>
      </c>
      <c r="I47" s="25">
        <f t="shared" ref="I47:I82" si="6">E47+H47</f>
        <v>53.5</v>
      </c>
      <c r="J47" s="121">
        <v>386800.2</v>
      </c>
      <c r="K47" s="122">
        <f t="shared" si="3"/>
        <v>20693810.699999999</v>
      </c>
    </row>
    <row r="48" spans="1:11">
      <c r="A48" s="23">
        <f t="shared" si="4"/>
        <v>34</v>
      </c>
      <c r="B48" s="218" t="s">
        <v>707</v>
      </c>
      <c r="C48" s="218" t="s">
        <v>730</v>
      </c>
      <c r="D48" s="359">
        <v>42826</v>
      </c>
      <c r="E48" s="136">
        <f t="shared" si="0"/>
        <v>15</v>
      </c>
      <c r="F48" s="137" t="s">
        <v>172</v>
      </c>
      <c r="G48" s="137">
        <v>42880</v>
      </c>
      <c r="H48" s="25">
        <f t="shared" si="1"/>
        <v>25</v>
      </c>
      <c r="I48" s="25">
        <f t="shared" si="6"/>
        <v>40</v>
      </c>
      <c r="J48" s="121">
        <v>866102.25</v>
      </c>
      <c r="K48" s="122">
        <f t="shared" si="3"/>
        <v>34644090</v>
      </c>
    </row>
    <row r="49" spans="1:11">
      <c r="A49" s="23">
        <f t="shared" si="4"/>
        <v>35</v>
      </c>
      <c r="B49" s="218" t="s">
        <v>707</v>
      </c>
      <c r="C49" s="218" t="s">
        <v>731</v>
      </c>
      <c r="D49" s="359">
        <v>42856</v>
      </c>
      <c r="E49" s="136">
        <f t="shared" si="0"/>
        <v>15.5</v>
      </c>
      <c r="F49" s="137" t="s">
        <v>172</v>
      </c>
      <c r="G49" s="137">
        <v>42912</v>
      </c>
      <c r="H49" s="25">
        <f t="shared" si="1"/>
        <v>26</v>
      </c>
      <c r="I49" s="25">
        <f t="shared" si="6"/>
        <v>41.5</v>
      </c>
      <c r="J49" s="121">
        <v>772924.36</v>
      </c>
      <c r="K49" s="122">
        <f t="shared" si="3"/>
        <v>32076360.940000001</v>
      </c>
    </row>
    <row r="50" spans="1:11">
      <c r="A50" s="23">
        <f t="shared" si="4"/>
        <v>36</v>
      </c>
      <c r="B50" s="218" t="s">
        <v>707</v>
      </c>
      <c r="C50" s="218" t="s">
        <v>732</v>
      </c>
      <c r="D50" s="359">
        <v>42887</v>
      </c>
      <c r="E50" s="136">
        <f t="shared" si="0"/>
        <v>15</v>
      </c>
      <c r="F50" s="137" t="s">
        <v>172</v>
      </c>
      <c r="G50" s="137">
        <v>42942</v>
      </c>
      <c r="H50" s="25">
        <f t="shared" si="1"/>
        <v>26</v>
      </c>
      <c r="I50" s="25">
        <f t="shared" si="6"/>
        <v>41</v>
      </c>
      <c r="J50" s="121">
        <v>337031.5</v>
      </c>
      <c r="K50" s="122">
        <f t="shared" si="3"/>
        <v>13818291.5</v>
      </c>
    </row>
    <row r="51" spans="1:11">
      <c r="A51" s="23">
        <f t="shared" si="4"/>
        <v>37</v>
      </c>
      <c r="B51" s="218" t="s">
        <v>707</v>
      </c>
      <c r="C51" s="218" t="s">
        <v>733</v>
      </c>
      <c r="D51" s="359">
        <v>42917</v>
      </c>
      <c r="E51" s="136">
        <f t="shared" si="0"/>
        <v>15.5</v>
      </c>
      <c r="F51" s="137" t="s">
        <v>172</v>
      </c>
      <c r="G51" s="137">
        <v>42972</v>
      </c>
      <c r="H51" s="25">
        <f t="shared" si="1"/>
        <v>25</v>
      </c>
      <c r="I51" s="25">
        <f t="shared" si="6"/>
        <v>40.5</v>
      </c>
      <c r="J51" s="121">
        <v>903983.89</v>
      </c>
      <c r="K51" s="122">
        <f t="shared" si="3"/>
        <v>36611347.549999997</v>
      </c>
    </row>
    <row r="52" spans="1:11">
      <c r="A52" s="23">
        <f t="shared" si="4"/>
        <v>38</v>
      </c>
      <c r="B52" s="218" t="s">
        <v>707</v>
      </c>
      <c r="C52" s="218" t="s">
        <v>734</v>
      </c>
      <c r="D52" s="359">
        <v>42948</v>
      </c>
      <c r="E52" s="136">
        <f t="shared" si="0"/>
        <v>15.5</v>
      </c>
      <c r="F52" s="137" t="s">
        <v>172</v>
      </c>
      <c r="G52" s="137">
        <v>43003</v>
      </c>
      <c r="H52" s="25">
        <f t="shared" si="1"/>
        <v>25</v>
      </c>
      <c r="I52" s="25">
        <f t="shared" si="6"/>
        <v>40.5</v>
      </c>
      <c r="J52" s="121">
        <v>350228.5</v>
      </c>
      <c r="K52" s="122">
        <f t="shared" si="3"/>
        <v>14184254.25</v>
      </c>
    </row>
    <row r="53" spans="1:11">
      <c r="A53" s="23">
        <f t="shared" si="4"/>
        <v>39</v>
      </c>
      <c r="B53" s="218" t="s">
        <v>707</v>
      </c>
      <c r="C53" s="218" t="s">
        <v>974</v>
      </c>
      <c r="D53" s="359">
        <v>42979</v>
      </c>
      <c r="E53" s="136">
        <f t="shared" si="0"/>
        <v>15</v>
      </c>
      <c r="F53" s="137" t="s">
        <v>172</v>
      </c>
      <c r="G53" s="137">
        <v>43033</v>
      </c>
      <c r="H53" s="25">
        <f t="shared" si="1"/>
        <v>25</v>
      </c>
      <c r="I53" s="25">
        <f t="shared" si="6"/>
        <v>40</v>
      </c>
      <c r="J53" s="121">
        <v>195889.75</v>
      </c>
      <c r="K53" s="122">
        <f t="shared" si="3"/>
        <v>7835590</v>
      </c>
    </row>
    <row r="54" spans="1:11">
      <c r="A54" s="23">
        <f t="shared" si="4"/>
        <v>40</v>
      </c>
      <c r="B54" s="218" t="s">
        <v>708</v>
      </c>
      <c r="C54" s="218" t="s">
        <v>735</v>
      </c>
      <c r="D54" s="359">
        <v>42705</v>
      </c>
      <c r="E54" s="136">
        <f t="shared" si="0"/>
        <v>15.5</v>
      </c>
      <c r="F54" s="137" t="s">
        <v>172</v>
      </c>
      <c r="G54" s="137">
        <v>42766</v>
      </c>
      <c r="H54" s="25">
        <f t="shared" si="1"/>
        <v>31</v>
      </c>
      <c r="I54" s="25">
        <f t="shared" si="6"/>
        <v>46.5</v>
      </c>
      <c r="J54" s="121">
        <v>1200</v>
      </c>
      <c r="K54" s="122">
        <f t="shared" si="3"/>
        <v>55800</v>
      </c>
    </row>
    <row r="55" spans="1:11">
      <c r="A55" s="23">
        <f t="shared" si="4"/>
        <v>41</v>
      </c>
      <c r="B55" s="218" t="s">
        <v>708</v>
      </c>
      <c r="C55" s="218" t="s">
        <v>735</v>
      </c>
      <c r="D55" s="359">
        <v>42736</v>
      </c>
      <c r="E55" s="136">
        <f t="shared" si="0"/>
        <v>15.5</v>
      </c>
      <c r="F55" s="137" t="s">
        <v>172</v>
      </c>
      <c r="G55" s="137">
        <v>42802</v>
      </c>
      <c r="H55" s="25">
        <f t="shared" si="1"/>
        <v>36</v>
      </c>
      <c r="I55" s="25">
        <f t="shared" si="6"/>
        <v>51.5</v>
      </c>
      <c r="J55" s="121">
        <v>1200</v>
      </c>
      <c r="K55" s="122">
        <f t="shared" si="3"/>
        <v>61800</v>
      </c>
    </row>
    <row r="56" spans="1:11">
      <c r="A56" s="23">
        <f t="shared" si="4"/>
        <v>42</v>
      </c>
      <c r="B56" s="218" t="s">
        <v>708</v>
      </c>
      <c r="C56" s="218" t="s">
        <v>735</v>
      </c>
      <c r="D56" s="359">
        <v>42856</v>
      </c>
      <c r="E56" s="136">
        <f t="shared" si="0"/>
        <v>15.5</v>
      </c>
      <c r="F56" s="137" t="s">
        <v>172</v>
      </c>
      <c r="G56" s="137">
        <v>42919</v>
      </c>
      <c r="H56" s="25">
        <f t="shared" si="1"/>
        <v>33</v>
      </c>
      <c r="I56" s="25">
        <f t="shared" si="6"/>
        <v>48.5</v>
      </c>
      <c r="J56" s="121">
        <v>1200</v>
      </c>
      <c r="K56" s="122">
        <f t="shared" si="3"/>
        <v>58200</v>
      </c>
    </row>
    <row r="57" spans="1:11">
      <c r="A57" s="23">
        <f t="shared" si="4"/>
        <v>43</v>
      </c>
      <c r="B57" s="218" t="s">
        <v>708</v>
      </c>
      <c r="C57" s="218" t="s">
        <v>735</v>
      </c>
      <c r="D57" s="359">
        <v>42887</v>
      </c>
      <c r="E57" s="136">
        <f t="shared" si="0"/>
        <v>15</v>
      </c>
      <c r="F57" s="137" t="s">
        <v>172</v>
      </c>
      <c r="G57" s="137">
        <v>42943</v>
      </c>
      <c r="H57" s="25">
        <f t="shared" si="1"/>
        <v>27</v>
      </c>
      <c r="I57" s="25">
        <f t="shared" si="6"/>
        <v>42</v>
      </c>
      <c r="J57" s="121">
        <v>1200</v>
      </c>
      <c r="K57" s="122">
        <f t="shared" si="3"/>
        <v>50400</v>
      </c>
    </row>
    <row r="58" spans="1:11">
      <c r="A58" s="23">
        <f t="shared" si="4"/>
        <v>44</v>
      </c>
      <c r="B58" s="218" t="s">
        <v>709</v>
      </c>
      <c r="C58" s="218" t="s">
        <v>736</v>
      </c>
      <c r="D58" s="359">
        <v>42826</v>
      </c>
      <c r="E58" s="136">
        <f t="shared" si="0"/>
        <v>15</v>
      </c>
      <c r="F58" s="137" t="s">
        <v>172</v>
      </c>
      <c r="G58" s="137">
        <v>42880</v>
      </c>
      <c r="H58" s="25">
        <f t="shared" si="1"/>
        <v>25</v>
      </c>
      <c r="I58" s="25">
        <f t="shared" si="6"/>
        <v>40</v>
      </c>
      <c r="J58" s="121">
        <v>932750</v>
      </c>
      <c r="K58" s="122">
        <f t="shared" si="3"/>
        <v>37310000</v>
      </c>
    </row>
    <row r="59" spans="1:11">
      <c r="A59" s="23">
        <f t="shared" si="4"/>
        <v>45</v>
      </c>
      <c r="B59" s="218" t="s">
        <v>709</v>
      </c>
      <c r="C59" s="218" t="s">
        <v>737</v>
      </c>
      <c r="D59" s="359">
        <v>42856</v>
      </c>
      <c r="E59" s="136">
        <f t="shared" si="0"/>
        <v>15.5</v>
      </c>
      <c r="F59" s="137" t="s">
        <v>172</v>
      </c>
      <c r="G59" s="137">
        <v>42909</v>
      </c>
      <c r="H59" s="25">
        <f t="shared" si="1"/>
        <v>23</v>
      </c>
      <c r="I59" s="25">
        <f t="shared" si="6"/>
        <v>38.5</v>
      </c>
      <c r="J59" s="121">
        <v>921630</v>
      </c>
      <c r="K59" s="122">
        <f t="shared" si="3"/>
        <v>35482755</v>
      </c>
    </row>
    <row r="60" spans="1:11">
      <c r="A60" s="23">
        <f t="shared" si="4"/>
        <v>46</v>
      </c>
      <c r="B60" s="218" t="s">
        <v>709</v>
      </c>
      <c r="C60" s="218" t="s">
        <v>738</v>
      </c>
      <c r="D60" s="359">
        <v>42887</v>
      </c>
      <c r="E60" s="136">
        <f t="shared" si="0"/>
        <v>15</v>
      </c>
      <c r="F60" s="137" t="s">
        <v>172</v>
      </c>
      <c r="G60" s="137">
        <v>42940</v>
      </c>
      <c r="H60" s="25">
        <f t="shared" si="1"/>
        <v>24</v>
      </c>
      <c r="I60" s="25">
        <f t="shared" si="6"/>
        <v>39</v>
      </c>
      <c r="J60" s="121">
        <v>913390.38</v>
      </c>
      <c r="K60" s="122">
        <f t="shared" si="3"/>
        <v>35622224.82</v>
      </c>
    </row>
    <row r="61" spans="1:11">
      <c r="A61" s="23">
        <f t="shared" si="4"/>
        <v>47</v>
      </c>
      <c r="B61" s="218" t="s">
        <v>709</v>
      </c>
      <c r="C61" s="218" t="s">
        <v>739</v>
      </c>
      <c r="D61" s="359">
        <v>42917</v>
      </c>
      <c r="E61" s="136">
        <f t="shared" si="0"/>
        <v>15.5</v>
      </c>
      <c r="F61" s="137" t="s">
        <v>172</v>
      </c>
      <c r="G61" s="137">
        <v>42972</v>
      </c>
      <c r="H61" s="25">
        <f t="shared" si="1"/>
        <v>25</v>
      </c>
      <c r="I61" s="25">
        <f t="shared" si="6"/>
        <v>40.5</v>
      </c>
      <c r="J61" s="121">
        <v>964100</v>
      </c>
      <c r="K61" s="122">
        <f t="shared" si="3"/>
        <v>39046050</v>
      </c>
    </row>
    <row r="62" spans="1:11">
      <c r="A62" s="23">
        <f t="shared" si="4"/>
        <v>48</v>
      </c>
      <c r="B62" s="218" t="s">
        <v>709</v>
      </c>
      <c r="C62" s="218" t="s">
        <v>740</v>
      </c>
      <c r="D62" s="359">
        <v>42948</v>
      </c>
      <c r="E62" s="136">
        <f t="shared" si="0"/>
        <v>15.5</v>
      </c>
      <c r="F62" s="137" t="s">
        <v>172</v>
      </c>
      <c r="G62" s="137">
        <v>43000</v>
      </c>
      <c r="H62" s="25">
        <f t="shared" si="1"/>
        <v>22</v>
      </c>
      <c r="I62" s="25">
        <f t="shared" si="6"/>
        <v>37.5</v>
      </c>
      <c r="J62" s="121">
        <v>971846.87</v>
      </c>
      <c r="K62" s="122">
        <f t="shared" si="3"/>
        <v>36444257.630000003</v>
      </c>
    </row>
    <row r="63" spans="1:11">
      <c r="A63" s="23">
        <f t="shared" si="4"/>
        <v>49</v>
      </c>
      <c r="B63" s="218" t="s">
        <v>709</v>
      </c>
      <c r="C63" s="218" t="s">
        <v>741</v>
      </c>
      <c r="D63" s="359">
        <v>42979</v>
      </c>
      <c r="E63" s="136">
        <f t="shared" si="0"/>
        <v>15</v>
      </c>
      <c r="F63" s="137" t="s">
        <v>172</v>
      </c>
      <c r="G63" s="137">
        <v>43033</v>
      </c>
      <c r="H63" s="25">
        <f t="shared" si="1"/>
        <v>25</v>
      </c>
      <c r="I63" s="25">
        <f t="shared" si="6"/>
        <v>40</v>
      </c>
      <c r="J63" s="121">
        <v>951325</v>
      </c>
      <c r="K63" s="122">
        <f t="shared" si="3"/>
        <v>38053000</v>
      </c>
    </row>
    <row r="64" spans="1:11">
      <c r="A64" s="23">
        <f t="shared" si="4"/>
        <v>50</v>
      </c>
      <c r="B64" s="218" t="s">
        <v>709</v>
      </c>
      <c r="C64" s="218" t="s">
        <v>742</v>
      </c>
      <c r="D64" s="359">
        <v>43040</v>
      </c>
      <c r="E64" s="136">
        <f t="shared" si="0"/>
        <v>15</v>
      </c>
      <c r="F64" s="137" t="s">
        <v>172</v>
      </c>
      <c r="G64" s="137">
        <v>43091</v>
      </c>
      <c r="H64" s="25">
        <f t="shared" si="1"/>
        <v>22</v>
      </c>
      <c r="I64" s="25">
        <f t="shared" si="6"/>
        <v>37</v>
      </c>
      <c r="J64" s="121">
        <v>954610.35</v>
      </c>
      <c r="K64" s="122">
        <f t="shared" si="3"/>
        <v>35320582.950000003</v>
      </c>
    </row>
    <row r="65" spans="1:16">
      <c r="A65" s="23">
        <f t="shared" si="4"/>
        <v>51</v>
      </c>
      <c r="B65" s="218" t="s">
        <v>710</v>
      </c>
      <c r="C65" s="218">
        <v>1570611</v>
      </c>
      <c r="D65" s="359">
        <v>42736</v>
      </c>
      <c r="E65" s="136">
        <f t="shared" si="0"/>
        <v>15.5</v>
      </c>
      <c r="F65" s="137" t="s">
        <v>172</v>
      </c>
      <c r="G65" s="137">
        <v>42793</v>
      </c>
      <c r="H65" s="25">
        <f t="shared" si="1"/>
        <v>27</v>
      </c>
      <c r="I65" s="25">
        <f t="shared" si="6"/>
        <v>42.5</v>
      </c>
      <c r="J65" s="121">
        <v>1266063.75</v>
      </c>
      <c r="K65" s="122">
        <f t="shared" si="3"/>
        <v>53807709.380000003</v>
      </c>
    </row>
    <row r="66" spans="1:16">
      <c r="A66" s="23">
        <f t="shared" si="4"/>
        <v>52</v>
      </c>
      <c r="B66" s="218" t="s">
        <v>710</v>
      </c>
      <c r="C66" s="218">
        <v>1601406</v>
      </c>
      <c r="D66" s="359">
        <v>42767</v>
      </c>
      <c r="E66" s="136">
        <f t="shared" si="0"/>
        <v>14</v>
      </c>
      <c r="F66" s="137" t="s">
        <v>172</v>
      </c>
      <c r="G66" s="137">
        <v>42821</v>
      </c>
      <c r="H66" s="25">
        <f t="shared" si="1"/>
        <v>27</v>
      </c>
      <c r="I66" s="25">
        <f t="shared" si="6"/>
        <v>41</v>
      </c>
      <c r="J66" s="121">
        <v>1003800</v>
      </c>
      <c r="K66" s="122">
        <f t="shared" si="3"/>
        <v>41155800</v>
      </c>
    </row>
    <row r="67" spans="1:16">
      <c r="A67" s="23">
        <f t="shared" si="4"/>
        <v>53</v>
      </c>
      <c r="B67" s="218" t="s">
        <v>710</v>
      </c>
      <c r="C67" s="218">
        <v>1635626</v>
      </c>
      <c r="D67" s="359">
        <v>42795</v>
      </c>
      <c r="E67" s="136">
        <f t="shared" si="0"/>
        <v>15.5</v>
      </c>
      <c r="F67" s="137" t="s">
        <v>172</v>
      </c>
      <c r="G67" s="137">
        <v>42850</v>
      </c>
      <c r="H67" s="25">
        <f t="shared" si="1"/>
        <v>25</v>
      </c>
      <c r="I67" s="25">
        <f t="shared" si="6"/>
        <v>40.5</v>
      </c>
      <c r="J67" s="121">
        <v>206320</v>
      </c>
      <c r="K67" s="122">
        <f t="shared" si="3"/>
        <v>8355960</v>
      </c>
    </row>
    <row r="68" spans="1:16">
      <c r="A68" s="23">
        <f t="shared" si="4"/>
        <v>54</v>
      </c>
      <c r="B68" s="218" t="s">
        <v>710</v>
      </c>
      <c r="C68" s="218">
        <v>1657548</v>
      </c>
      <c r="D68" s="359">
        <v>42826</v>
      </c>
      <c r="E68" s="136">
        <f t="shared" si="0"/>
        <v>15</v>
      </c>
      <c r="F68" s="137" t="s">
        <v>172</v>
      </c>
      <c r="G68" s="137">
        <v>42880</v>
      </c>
      <c r="H68" s="25">
        <f t="shared" si="1"/>
        <v>25</v>
      </c>
      <c r="I68" s="25">
        <f t="shared" si="6"/>
        <v>40</v>
      </c>
      <c r="J68" s="121">
        <v>169257</v>
      </c>
      <c r="K68" s="122">
        <f t="shared" si="3"/>
        <v>6770280</v>
      </c>
    </row>
    <row r="69" spans="1:16">
      <c r="A69" s="23">
        <f t="shared" si="4"/>
        <v>55</v>
      </c>
      <c r="B69" s="218" t="s">
        <v>710</v>
      </c>
      <c r="C69" s="218">
        <v>1711125</v>
      </c>
      <c r="D69" s="359">
        <v>42887</v>
      </c>
      <c r="E69" s="136">
        <f t="shared" si="0"/>
        <v>15</v>
      </c>
      <c r="F69" s="137" t="s">
        <v>172</v>
      </c>
      <c r="G69" s="137">
        <v>42940</v>
      </c>
      <c r="H69" s="25">
        <f t="shared" si="1"/>
        <v>24</v>
      </c>
      <c r="I69" s="25">
        <f t="shared" si="6"/>
        <v>39</v>
      </c>
      <c r="J69" s="121">
        <v>6768</v>
      </c>
      <c r="K69" s="122">
        <f t="shared" si="3"/>
        <v>263952</v>
      </c>
    </row>
    <row r="70" spans="1:16">
      <c r="A70" s="23">
        <f t="shared" si="4"/>
        <v>56</v>
      </c>
      <c r="B70" s="218" t="s">
        <v>711</v>
      </c>
      <c r="C70" s="218">
        <v>353483</v>
      </c>
      <c r="D70" s="359">
        <v>42705</v>
      </c>
      <c r="E70" s="136">
        <f t="shared" si="0"/>
        <v>15.5</v>
      </c>
      <c r="F70" s="137" t="s">
        <v>172</v>
      </c>
      <c r="G70" s="137">
        <v>42760</v>
      </c>
      <c r="H70" s="25">
        <f t="shared" si="1"/>
        <v>25</v>
      </c>
      <c r="I70" s="25">
        <f t="shared" si="6"/>
        <v>40.5</v>
      </c>
      <c r="J70" s="121">
        <v>15435</v>
      </c>
      <c r="K70" s="122">
        <f t="shared" si="3"/>
        <v>625117.5</v>
      </c>
    </row>
    <row r="71" spans="1:16">
      <c r="A71" s="23">
        <f t="shared" si="4"/>
        <v>57</v>
      </c>
      <c r="B71" s="218" t="s">
        <v>711</v>
      </c>
      <c r="C71" s="218">
        <v>365600</v>
      </c>
      <c r="D71" s="359">
        <v>42795</v>
      </c>
      <c r="E71" s="136">
        <f t="shared" si="0"/>
        <v>15.5</v>
      </c>
      <c r="F71" s="137" t="s">
        <v>172</v>
      </c>
      <c r="G71" s="137">
        <v>42850</v>
      </c>
      <c r="H71" s="25">
        <f t="shared" si="1"/>
        <v>25</v>
      </c>
      <c r="I71" s="25">
        <f t="shared" si="6"/>
        <v>40.5</v>
      </c>
      <c r="J71" s="121">
        <v>474854.45</v>
      </c>
      <c r="K71" s="122">
        <f t="shared" si="3"/>
        <v>19231605.23</v>
      </c>
    </row>
    <row r="72" spans="1:16">
      <c r="A72" s="23">
        <f t="shared" si="4"/>
        <v>58</v>
      </c>
      <c r="B72" s="218" t="s">
        <v>711</v>
      </c>
      <c r="C72" s="218">
        <v>370053</v>
      </c>
      <c r="D72" s="359">
        <v>42826</v>
      </c>
      <c r="E72" s="136">
        <f t="shared" si="0"/>
        <v>15</v>
      </c>
      <c r="F72" s="137" t="s">
        <v>172</v>
      </c>
      <c r="G72" s="137">
        <v>42880</v>
      </c>
      <c r="H72" s="25">
        <f t="shared" si="1"/>
        <v>25</v>
      </c>
      <c r="I72" s="25">
        <f t="shared" si="6"/>
        <v>40</v>
      </c>
      <c r="J72" s="121">
        <v>149095.84</v>
      </c>
      <c r="K72" s="122">
        <f t="shared" si="3"/>
        <v>5963833.5999999996</v>
      </c>
    </row>
    <row r="73" spans="1:16">
      <c r="A73" s="23">
        <f t="shared" si="4"/>
        <v>59</v>
      </c>
      <c r="B73" s="218" t="s">
        <v>711</v>
      </c>
      <c r="C73" s="218">
        <v>383823</v>
      </c>
      <c r="D73" s="359">
        <v>42917</v>
      </c>
      <c r="E73" s="136">
        <f t="shared" si="0"/>
        <v>15.5</v>
      </c>
      <c r="F73" s="137">
        <v>42972</v>
      </c>
      <c r="G73" s="137">
        <v>42990</v>
      </c>
      <c r="H73" s="25">
        <f t="shared" si="1"/>
        <v>43</v>
      </c>
      <c r="I73" s="25">
        <f t="shared" si="6"/>
        <v>58.5</v>
      </c>
      <c r="J73" s="121">
        <v>152858</v>
      </c>
      <c r="K73" s="122">
        <f t="shared" si="3"/>
        <v>8942193</v>
      </c>
    </row>
    <row r="74" spans="1:16">
      <c r="A74" s="23">
        <f t="shared" si="4"/>
        <v>60</v>
      </c>
      <c r="B74" s="218" t="s">
        <v>712</v>
      </c>
      <c r="C74" s="218" t="s">
        <v>975</v>
      </c>
      <c r="D74" s="359">
        <v>42705</v>
      </c>
      <c r="E74" s="136">
        <f t="shared" si="0"/>
        <v>15.5</v>
      </c>
      <c r="F74" s="137" t="s">
        <v>172</v>
      </c>
      <c r="G74" s="137">
        <v>42760</v>
      </c>
      <c r="H74" s="25">
        <f t="shared" si="1"/>
        <v>25</v>
      </c>
      <c r="I74" s="25">
        <f t="shared" si="6"/>
        <v>40.5</v>
      </c>
      <c r="J74" s="121">
        <v>126528.5</v>
      </c>
      <c r="K74" s="122">
        <f t="shared" si="3"/>
        <v>5124404.25</v>
      </c>
      <c r="M74" s="154"/>
      <c r="N74" s="154"/>
      <c r="O74" s="154"/>
      <c r="P74" s="154"/>
    </row>
    <row r="75" spans="1:16">
      <c r="A75" s="23">
        <f t="shared" si="4"/>
        <v>61</v>
      </c>
      <c r="B75" s="218" t="s">
        <v>712</v>
      </c>
      <c r="C75" s="218" t="s">
        <v>743</v>
      </c>
      <c r="D75" s="359">
        <v>43009</v>
      </c>
      <c r="E75" s="136">
        <f t="shared" si="0"/>
        <v>15.5</v>
      </c>
      <c r="F75" s="137" t="s">
        <v>172</v>
      </c>
      <c r="G75" s="137">
        <v>43066</v>
      </c>
      <c r="H75" s="25">
        <f t="shared" si="1"/>
        <v>27</v>
      </c>
      <c r="I75" s="25">
        <f t="shared" si="6"/>
        <v>42.5</v>
      </c>
      <c r="J75" s="121">
        <v>14187.5</v>
      </c>
      <c r="K75" s="122">
        <f t="shared" si="3"/>
        <v>602968.75</v>
      </c>
    </row>
    <row r="76" spans="1:16">
      <c r="A76" s="23">
        <f t="shared" si="4"/>
        <v>62</v>
      </c>
      <c r="B76" s="218" t="s">
        <v>713</v>
      </c>
      <c r="C76" s="218">
        <v>2004688</v>
      </c>
      <c r="D76" s="359">
        <v>42887</v>
      </c>
      <c r="E76" s="136">
        <f t="shared" si="0"/>
        <v>15</v>
      </c>
      <c r="F76" s="137" t="s">
        <v>172</v>
      </c>
      <c r="G76" s="137">
        <v>42942</v>
      </c>
      <c r="H76" s="25">
        <f t="shared" si="1"/>
        <v>26</v>
      </c>
      <c r="I76" s="25">
        <f t="shared" si="6"/>
        <v>41</v>
      </c>
      <c r="J76" s="121">
        <v>981600.25</v>
      </c>
      <c r="K76" s="122">
        <f t="shared" si="3"/>
        <v>40245610.25</v>
      </c>
    </row>
    <row r="77" spans="1:16">
      <c r="A77" s="23">
        <f t="shared" si="4"/>
        <v>63</v>
      </c>
      <c r="B77" s="218" t="s">
        <v>713</v>
      </c>
      <c r="C77" s="218">
        <v>2004843</v>
      </c>
      <c r="D77" s="359">
        <v>42917</v>
      </c>
      <c r="E77" s="136">
        <f t="shared" si="0"/>
        <v>15.5</v>
      </c>
      <c r="F77" s="137" t="s">
        <v>172</v>
      </c>
      <c r="G77" s="137">
        <v>42972</v>
      </c>
      <c r="H77" s="25">
        <f t="shared" si="1"/>
        <v>25</v>
      </c>
      <c r="I77" s="25">
        <f t="shared" si="6"/>
        <v>40.5</v>
      </c>
      <c r="J77" s="121">
        <v>1026410</v>
      </c>
      <c r="K77" s="122">
        <f t="shared" si="3"/>
        <v>41569605</v>
      </c>
    </row>
    <row r="78" spans="1:16">
      <c r="A78" s="23">
        <f t="shared" si="4"/>
        <v>64</v>
      </c>
      <c r="B78" s="218" t="s">
        <v>713</v>
      </c>
      <c r="C78" s="218">
        <v>2005003</v>
      </c>
      <c r="D78" s="359">
        <v>42948</v>
      </c>
      <c r="E78" s="136">
        <f t="shared" si="0"/>
        <v>15.5</v>
      </c>
      <c r="F78" s="137" t="s">
        <v>172</v>
      </c>
      <c r="G78" s="137">
        <v>43003</v>
      </c>
      <c r="H78" s="25">
        <f t="shared" si="1"/>
        <v>25</v>
      </c>
      <c r="I78" s="25">
        <f t="shared" si="6"/>
        <v>40.5</v>
      </c>
      <c r="J78" s="121">
        <v>1022119.27</v>
      </c>
      <c r="K78" s="122">
        <f t="shared" si="3"/>
        <v>41395830.439999998</v>
      </c>
    </row>
    <row r="79" spans="1:16">
      <c r="A79" s="23">
        <f t="shared" si="4"/>
        <v>65</v>
      </c>
      <c r="B79" s="218" t="s">
        <v>714</v>
      </c>
      <c r="C79" s="218" t="s">
        <v>976</v>
      </c>
      <c r="D79" s="359">
        <v>42705</v>
      </c>
      <c r="E79" s="136">
        <f t="shared" si="0"/>
        <v>15.5</v>
      </c>
      <c r="F79" s="137" t="s">
        <v>172</v>
      </c>
      <c r="G79" s="137">
        <v>42760</v>
      </c>
      <c r="H79" s="25">
        <f t="shared" si="1"/>
        <v>25</v>
      </c>
      <c r="I79" s="25">
        <f t="shared" si="6"/>
        <v>40.5</v>
      </c>
      <c r="J79" s="121">
        <v>2333006</v>
      </c>
      <c r="K79" s="122">
        <f t="shared" si="3"/>
        <v>94486743</v>
      </c>
    </row>
    <row r="80" spans="1:16">
      <c r="A80" s="23">
        <f t="shared" si="4"/>
        <v>66</v>
      </c>
      <c r="B80" s="218" t="s">
        <v>714</v>
      </c>
      <c r="C80" s="218" t="s">
        <v>977</v>
      </c>
      <c r="D80" s="359">
        <v>42736</v>
      </c>
      <c r="E80" s="136">
        <f t="shared" ref="E80:E82" si="7">(EOMONTH(D80,0)-D80+1)/2</f>
        <v>15.5</v>
      </c>
      <c r="F80" s="137">
        <v>42793</v>
      </c>
      <c r="G80" s="137">
        <v>42803</v>
      </c>
      <c r="H80" s="25">
        <f t="shared" ref="H80:H82" si="8">G80-EOMONTH(D80,0)</f>
        <v>37</v>
      </c>
      <c r="I80" s="25">
        <f t="shared" si="6"/>
        <v>52.5</v>
      </c>
      <c r="J80" s="121">
        <v>369225</v>
      </c>
      <c r="K80" s="122">
        <f t="shared" ref="K80:K82" si="9">ROUND(I80*J80,2)</f>
        <v>19384312.5</v>
      </c>
    </row>
    <row r="81" spans="1:11">
      <c r="A81" s="23">
        <f t="shared" ref="A81:A138" si="10">A80+1</f>
        <v>67</v>
      </c>
      <c r="B81" s="218" t="s">
        <v>714</v>
      </c>
      <c r="C81" s="218" t="s">
        <v>744</v>
      </c>
      <c r="D81" s="359">
        <v>42795</v>
      </c>
      <c r="E81" s="136">
        <f t="shared" si="7"/>
        <v>15.5</v>
      </c>
      <c r="F81" s="137" t="s">
        <v>172</v>
      </c>
      <c r="G81" s="137">
        <v>42850</v>
      </c>
      <c r="H81" s="25">
        <f t="shared" si="8"/>
        <v>25</v>
      </c>
      <c r="I81" s="25">
        <f t="shared" si="6"/>
        <v>40.5</v>
      </c>
      <c r="J81" s="121">
        <v>2617516.5</v>
      </c>
      <c r="K81" s="122">
        <f t="shared" si="9"/>
        <v>106009418.25</v>
      </c>
    </row>
    <row r="82" spans="1:11">
      <c r="A82" s="23">
        <f t="shared" si="10"/>
        <v>68</v>
      </c>
      <c r="B82" s="218" t="s">
        <v>714</v>
      </c>
      <c r="C82" s="218" t="s">
        <v>745</v>
      </c>
      <c r="D82" s="359">
        <v>42856</v>
      </c>
      <c r="E82" s="136">
        <f t="shared" si="7"/>
        <v>15.5</v>
      </c>
      <c r="F82" s="137" t="s">
        <v>172</v>
      </c>
      <c r="G82" s="137">
        <v>42909</v>
      </c>
      <c r="H82" s="25">
        <f t="shared" si="8"/>
        <v>23</v>
      </c>
      <c r="I82" s="25">
        <f t="shared" si="6"/>
        <v>38.5</v>
      </c>
      <c r="J82" s="121">
        <v>346026.25</v>
      </c>
      <c r="K82" s="122">
        <f t="shared" si="9"/>
        <v>13322010.630000001</v>
      </c>
    </row>
    <row r="83" spans="1:11">
      <c r="A83" s="23">
        <f t="shared" si="10"/>
        <v>69</v>
      </c>
      <c r="B83" s="218" t="s">
        <v>714</v>
      </c>
      <c r="C83" s="218" t="s">
        <v>746</v>
      </c>
      <c r="D83" s="359">
        <v>42887</v>
      </c>
      <c r="E83" s="136">
        <f t="shared" ref="E83:E135" si="11">(EOMONTH(D83,0)-D83+1)/2</f>
        <v>15</v>
      </c>
      <c r="F83" s="137" t="s">
        <v>172</v>
      </c>
      <c r="G83" s="137">
        <v>42942</v>
      </c>
      <c r="H83" s="25">
        <f t="shared" ref="H83:H135" si="12">G83-EOMONTH(D83,0)</f>
        <v>26</v>
      </c>
      <c r="I83" s="25">
        <f t="shared" ref="I83:I135" si="13">E83+H83</f>
        <v>41</v>
      </c>
      <c r="J83" s="121">
        <v>289458.5</v>
      </c>
      <c r="K83" s="122">
        <f t="shared" ref="K83:K135" si="14">ROUND(I83*J83,2)</f>
        <v>11867798.5</v>
      </c>
    </row>
    <row r="84" spans="1:11">
      <c r="A84" s="23">
        <f t="shared" si="10"/>
        <v>70</v>
      </c>
      <c r="B84" s="218" t="s">
        <v>714</v>
      </c>
      <c r="C84" s="218" t="s">
        <v>747</v>
      </c>
      <c r="D84" s="359">
        <v>42917</v>
      </c>
      <c r="E84" s="136">
        <f t="shared" si="11"/>
        <v>15.5</v>
      </c>
      <c r="F84" s="137" t="s">
        <v>172</v>
      </c>
      <c r="G84" s="137">
        <v>42972</v>
      </c>
      <c r="H84" s="25">
        <f t="shared" si="12"/>
        <v>25</v>
      </c>
      <c r="I84" s="25">
        <f t="shared" si="13"/>
        <v>40.5</v>
      </c>
      <c r="J84" s="121">
        <v>512912.75</v>
      </c>
      <c r="K84" s="122">
        <f t="shared" si="14"/>
        <v>20772966.379999999</v>
      </c>
    </row>
    <row r="85" spans="1:11">
      <c r="A85" s="23">
        <f t="shared" si="10"/>
        <v>71</v>
      </c>
      <c r="B85" s="218" t="s">
        <v>714</v>
      </c>
      <c r="C85" s="218" t="s">
        <v>978</v>
      </c>
      <c r="D85" s="359">
        <v>42948</v>
      </c>
      <c r="E85" s="136">
        <f t="shared" si="11"/>
        <v>15.5</v>
      </c>
      <c r="F85" s="137">
        <v>43003</v>
      </c>
      <c r="G85" s="137">
        <v>43018</v>
      </c>
      <c r="H85" s="25">
        <f t="shared" si="12"/>
        <v>40</v>
      </c>
      <c r="I85" s="25">
        <f t="shared" si="13"/>
        <v>55.5</v>
      </c>
      <c r="J85" s="121">
        <v>153842</v>
      </c>
      <c r="K85" s="122">
        <f t="shared" si="14"/>
        <v>8538231</v>
      </c>
    </row>
    <row r="86" spans="1:11">
      <c r="A86" s="23">
        <f t="shared" si="10"/>
        <v>72</v>
      </c>
      <c r="B86" s="218" t="s">
        <v>714</v>
      </c>
      <c r="C86" s="218" t="s">
        <v>748</v>
      </c>
      <c r="D86" s="359">
        <v>42979</v>
      </c>
      <c r="E86" s="136">
        <f t="shared" si="11"/>
        <v>15</v>
      </c>
      <c r="F86" s="137" t="s">
        <v>172</v>
      </c>
      <c r="G86" s="137">
        <v>43033</v>
      </c>
      <c r="H86" s="25">
        <f t="shared" si="12"/>
        <v>25</v>
      </c>
      <c r="I86" s="25">
        <f t="shared" si="13"/>
        <v>40</v>
      </c>
      <c r="J86" s="121">
        <v>398990</v>
      </c>
      <c r="K86" s="122">
        <f t="shared" si="14"/>
        <v>15959600</v>
      </c>
    </row>
    <row r="87" spans="1:11">
      <c r="A87" s="23">
        <f t="shared" si="10"/>
        <v>73</v>
      </c>
      <c r="B87" s="218" t="s">
        <v>714</v>
      </c>
      <c r="C87" s="218" t="s">
        <v>749</v>
      </c>
      <c r="D87" s="359">
        <v>43009</v>
      </c>
      <c r="E87" s="136">
        <f t="shared" si="11"/>
        <v>15.5</v>
      </c>
      <c r="F87" s="137" t="s">
        <v>172</v>
      </c>
      <c r="G87" s="137">
        <v>43066</v>
      </c>
      <c r="H87" s="25">
        <f t="shared" si="12"/>
        <v>27</v>
      </c>
      <c r="I87" s="25">
        <f t="shared" si="13"/>
        <v>42.5</v>
      </c>
      <c r="J87" s="121">
        <v>296745</v>
      </c>
      <c r="K87" s="122">
        <f t="shared" si="14"/>
        <v>12611662.5</v>
      </c>
    </row>
    <row r="88" spans="1:11">
      <c r="A88" s="23">
        <f t="shared" si="10"/>
        <v>74</v>
      </c>
      <c r="B88" s="218" t="s">
        <v>714</v>
      </c>
      <c r="C88" s="218" t="s">
        <v>750</v>
      </c>
      <c r="D88" s="359">
        <v>43040</v>
      </c>
      <c r="E88" s="136">
        <f t="shared" si="11"/>
        <v>15</v>
      </c>
      <c r="F88" s="137" t="s">
        <v>172</v>
      </c>
      <c r="G88" s="137">
        <v>43095</v>
      </c>
      <c r="H88" s="25">
        <f t="shared" si="12"/>
        <v>26</v>
      </c>
      <c r="I88" s="25">
        <f t="shared" si="13"/>
        <v>41</v>
      </c>
      <c r="J88" s="121">
        <v>445239.75</v>
      </c>
      <c r="K88" s="122">
        <f t="shared" si="14"/>
        <v>18254829.75</v>
      </c>
    </row>
    <row r="89" spans="1:11">
      <c r="A89" s="23">
        <f t="shared" si="10"/>
        <v>75</v>
      </c>
      <c r="B89" s="218" t="s">
        <v>715</v>
      </c>
      <c r="C89" s="218">
        <v>2882794</v>
      </c>
      <c r="D89" s="359">
        <v>42705</v>
      </c>
      <c r="E89" s="136">
        <f t="shared" si="11"/>
        <v>15.5</v>
      </c>
      <c r="F89" s="137" t="s">
        <v>172</v>
      </c>
      <c r="G89" s="137">
        <v>42766</v>
      </c>
      <c r="H89" s="25">
        <f t="shared" si="12"/>
        <v>31</v>
      </c>
      <c r="I89" s="25">
        <f t="shared" si="13"/>
        <v>46.5</v>
      </c>
      <c r="J89" s="121">
        <v>284299</v>
      </c>
      <c r="K89" s="122">
        <f t="shared" si="14"/>
        <v>13219903.5</v>
      </c>
    </row>
    <row r="90" spans="1:11">
      <c r="A90" s="23">
        <f t="shared" si="10"/>
        <v>76</v>
      </c>
      <c r="B90" s="218" t="s">
        <v>715</v>
      </c>
      <c r="C90" s="218">
        <v>2932838</v>
      </c>
      <c r="D90" s="359">
        <v>42826</v>
      </c>
      <c r="E90" s="136">
        <f t="shared" si="11"/>
        <v>15</v>
      </c>
      <c r="F90" s="137" t="s">
        <v>172</v>
      </c>
      <c r="G90" s="137">
        <v>42880</v>
      </c>
      <c r="H90" s="25">
        <f t="shared" si="12"/>
        <v>25</v>
      </c>
      <c r="I90" s="25">
        <f t="shared" si="13"/>
        <v>40</v>
      </c>
      <c r="J90" s="121">
        <v>615311</v>
      </c>
      <c r="K90" s="122">
        <f t="shared" si="14"/>
        <v>24612440</v>
      </c>
    </row>
    <row r="91" spans="1:11">
      <c r="A91" s="23">
        <f t="shared" si="10"/>
        <v>77</v>
      </c>
      <c r="B91" s="218" t="s">
        <v>715</v>
      </c>
      <c r="C91" s="218">
        <v>2944902</v>
      </c>
      <c r="D91" s="359">
        <v>42856</v>
      </c>
      <c r="E91" s="136">
        <f t="shared" si="11"/>
        <v>15.5</v>
      </c>
      <c r="F91" s="137" t="s">
        <v>172</v>
      </c>
      <c r="G91" s="137">
        <v>42912</v>
      </c>
      <c r="H91" s="25">
        <f t="shared" si="12"/>
        <v>26</v>
      </c>
      <c r="I91" s="25">
        <f t="shared" si="13"/>
        <v>41.5</v>
      </c>
      <c r="J91" s="121">
        <v>174539</v>
      </c>
      <c r="K91" s="122">
        <f t="shared" si="14"/>
        <v>7243368.5</v>
      </c>
    </row>
    <row r="92" spans="1:11">
      <c r="A92" s="23">
        <f t="shared" si="10"/>
        <v>78</v>
      </c>
      <c r="B92" s="218" t="s">
        <v>715</v>
      </c>
      <c r="C92" s="218">
        <v>2966862</v>
      </c>
      <c r="D92" s="359">
        <v>42917</v>
      </c>
      <c r="E92" s="136">
        <f t="shared" si="11"/>
        <v>15.5</v>
      </c>
      <c r="F92" s="137" t="s">
        <v>172</v>
      </c>
      <c r="G92" s="137">
        <v>42972</v>
      </c>
      <c r="H92" s="25">
        <f t="shared" si="12"/>
        <v>25</v>
      </c>
      <c r="I92" s="25">
        <f t="shared" si="13"/>
        <v>40.5</v>
      </c>
      <c r="J92" s="121">
        <v>439295</v>
      </c>
      <c r="K92" s="122">
        <f t="shared" si="14"/>
        <v>17791447.5</v>
      </c>
    </row>
    <row r="93" spans="1:11">
      <c r="A93" s="23">
        <f t="shared" si="10"/>
        <v>79</v>
      </c>
      <c r="B93" s="218" t="s">
        <v>715</v>
      </c>
      <c r="C93" s="218">
        <v>2979685</v>
      </c>
      <c r="D93" s="359">
        <v>42948</v>
      </c>
      <c r="E93" s="136">
        <f t="shared" si="11"/>
        <v>15.5</v>
      </c>
      <c r="F93" s="137" t="s">
        <v>172</v>
      </c>
      <c r="G93" s="137">
        <v>43003</v>
      </c>
      <c r="H93" s="25">
        <f t="shared" si="12"/>
        <v>25</v>
      </c>
      <c r="I93" s="25">
        <f t="shared" si="13"/>
        <v>40.5</v>
      </c>
      <c r="J93" s="121">
        <v>36758</v>
      </c>
      <c r="K93" s="122">
        <f t="shared" si="14"/>
        <v>1488699</v>
      </c>
    </row>
    <row r="94" spans="1:11">
      <c r="A94" s="23">
        <f t="shared" si="10"/>
        <v>80</v>
      </c>
      <c r="B94" s="218" t="s">
        <v>715</v>
      </c>
      <c r="C94" s="218">
        <v>2992311</v>
      </c>
      <c r="D94" s="359">
        <v>42979</v>
      </c>
      <c r="E94" s="136">
        <f t="shared" si="11"/>
        <v>15</v>
      </c>
      <c r="F94" s="137" t="s">
        <v>172</v>
      </c>
      <c r="G94" s="137">
        <v>43033</v>
      </c>
      <c r="H94" s="25">
        <f t="shared" si="12"/>
        <v>25</v>
      </c>
      <c r="I94" s="25">
        <f t="shared" si="13"/>
        <v>40</v>
      </c>
      <c r="J94" s="121">
        <v>501627.25</v>
      </c>
      <c r="K94" s="122">
        <f t="shared" si="14"/>
        <v>20065090</v>
      </c>
    </row>
    <row r="95" spans="1:11">
      <c r="A95" s="23">
        <f t="shared" si="10"/>
        <v>81</v>
      </c>
      <c r="B95" s="218" t="s">
        <v>715</v>
      </c>
      <c r="C95" s="218">
        <v>3017763</v>
      </c>
      <c r="D95" s="359">
        <v>43040</v>
      </c>
      <c r="E95" s="136">
        <f t="shared" si="11"/>
        <v>15</v>
      </c>
      <c r="F95" s="137" t="s">
        <v>172</v>
      </c>
      <c r="G95" s="137">
        <v>43095</v>
      </c>
      <c r="H95" s="25">
        <f t="shared" si="12"/>
        <v>26</v>
      </c>
      <c r="I95" s="25">
        <f t="shared" si="13"/>
        <v>41</v>
      </c>
      <c r="J95" s="121">
        <v>428760</v>
      </c>
      <c r="K95" s="122">
        <f t="shared" si="14"/>
        <v>17579160</v>
      </c>
    </row>
    <row r="96" spans="1:11">
      <c r="A96" s="23">
        <f t="shared" si="10"/>
        <v>82</v>
      </c>
      <c r="B96" s="218" t="s">
        <v>716</v>
      </c>
      <c r="C96" s="218">
        <v>68033</v>
      </c>
      <c r="D96" s="359">
        <v>42705</v>
      </c>
      <c r="E96" s="136">
        <f t="shared" si="11"/>
        <v>15.5</v>
      </c>
      <c r="F96" s="137" t="s">
        <v>172</v>
      </c>
      <c r="G96" s="137">
        <v>42760</v>
      </c>
      <c r="H96" s="25">
        <f t="shared" si="12"/>
        <v>25</v>
      </c>
      <c r="I96" s="25">
        <f t="shared" si="13"/>
        <v>40.5</v>
      </c>
      <c r="J96" s="121">
        <v>200950</v>
      </c>
      <c r="K96" s="122">
        <f t="shared" si="14"/>
        <v>8138475</v>
      </c>
    </row>
    <row r="97" spans="1:11">
      <c r="A97" s="23">
        <f t="shared" si="10"/>
        <v>83</v>
      </c>
      <c r="B97" s="218" t="s">
        <v>716</v>
      </c>
      <c r="C97" s="218">
        <v>70646</v>
      </c>
      <c r="D97" s="359">
        <v>42795</v>
      </c>
      <c r="E97" s="136">
        <f t="shared" si="11"/>
        <v>15.5</v>
      </c>
      <c r="F97" s="137" t="s">
        <v>172</v>
      </c>
      <c r="G97" s="137">
        <v>42850</v>
      </c>
      <c r="H97" s="25">
        <f t="shared" si="12"/>
        <v>25</v>
      </c>
      <c r="I97" s="25">
        <f t="shared" si="13"/>
        <v>40.5</v>
      </c>
      <c r="J97" s="121">
        <v>320483.5</v>
      </c>
      <c r="K97" s="122">
        <f t="shared" si="14"/>
        <v>12979581.75</v>
      </c>
    </row>
    <row r="98" spans="1:11">
      <c r="A98" s="23">
        <f t="shared" si="10"/>
        <v>84</v>
      </c>
      <c r="B98" s="218" t="s">
        <v>716</v>
      </c>
      <c r="C98" s="218">
        <v>71551</v>
      </c>
      <c r="D98" s="359">
        <v>42826</v>
      </c>
      <c r="E98" s="136">
        <f t="shared" si="11"/>
        <v>15</v>
      </c>
      <c r="F98" s="137" t="s">
        <v>172</v>
      </c>
      <c r="G98" s="137">
        <v>42880</v>
      </c>
      <c r="H98" s="25">
        <f t="shared" si="12"/>
        <v>25</v>
      </c>
      <c r="I98" s="25">
        <f t="shared" si="13"/>
        <v>40</v>
      </c>
      <c r="J98" s="121">
        <v>439650.08</v>
      </c>
      <c r="K98" s="122">
        <f t="shared" si="14"/>
        <v>17586003.199999999</v>
      </c>
    </row>
    <row r="99" spans="1:11">
      <c r="A99" s="23">
        <f t="shared" si="10"/>
        <v>85</v>
      </c>
      <c r="B99" s="218" t="s">
        <v>716</v>
      </c>
      <c r="C99" s="218">
        <v>73273</v>
      </c>
      <c r="D99" s="359">
        <v>42887</v>
      </c>
      <c r="E99" s="136">
        <f t="shared" si="11"/>
        <v>15</v>
      </c>
      <c r="F99" s="137" t="s">
        <v>172</v>
      </c>
      <c r="G99" s="137">
        <v>42940</v>
      </c>
      <c r="H99" s="25">
        <f t="shared" si="12"/>
        <v>24</v>
      </c>
      <c r="I99" s="25">
        <f t="shared" si="13"/>
        <v>39</v>
      </c>
      <c r="J99" s="121">
        <v>11440</v>
      </c>
      <c r="K99" s="122">
        <f t="shared" si="14"/>
        <v>446160</v>
      </c>
    </row>
    <row r="100" spans="1:11">
      <c r="A100" s="23">
        <f t="shared" si="10"/>
        <v>86</v>
      </c>
      <c r="B100" s="218" t="s">
        <v>716</v>
      </c>
      <c r="C100" s="218">
        <v>74204</v>
      </c>
      <c r="D100" s="359">
        <v>42917</v>
      </c>
      <c r="E100" s="136">
        <f t="shared" si="11"/>
        <v>15.5</v>
      </c>
      <c r="F100" s="137" t="s">
        <v>172</v>
      </c>
      <c r="G100" s="137">
        <v>42972</v>
      </c>
      <c r="H100" s="25">
        <f t="shared" si="12"/>
        <v>25</v>
      </c>
      <c r="I100" s="25">
        <f t="shared" si="13"/>
        <v>40.5</v>
      </c>
      <c r="J100" s="121">
        <v>140751</v>
      </c>
      <c r="K100" s="122">
        <f t="shared" si="14"/>
        <v>5700415.5</v>
      </c>
    </row>
    <row r="101" spans="1:11">
      <c r="A101" s="23">
        <f t="shared" si="10"/>
        <v>87</v>
      </c>
      <c r="B101" s="218" t="s">
        <v>716</v>
      </c>
      <c r="C101" s="218">
        <v>75902</v>
      </c>
      <c r="D101" s="359">
        <v>42979</v>
      </c>
      <c r="E101" s="136">
        <f t="shared" si="11"/>
        <v>15</v>
      </c>
      <c r="F101" s="137" t="s">
        <v>172</v>
      </c>
      <c r="G101" s="137">
        <v>43033</v>
      </c>
      <c r="H101" s="25">
        <f t="shared" si="12"/>
        <v>25</v>
      </c>
      <c r="I101" s="25">
        <f t="shared" si="13"/>
        <v>40</v>
      </c>
      <c r="J101" s="121">
        <v>466805.25</v>
      </c>
      <c r="K101" s="122">
        <f t="shared" si="14"/>
        <v>18672210</v>
      </c>
    </row>
    <row r="102" spans="1:11">
      <c r="A102" s="23">
        <f t="shared" si="10"/>
        <v>88</v>
      </c>
      <c r="B102" s="218" t="s">
        <v>716</v>
      </c>
      <c r="C102" s="218">
        <v>77615</v>
      </c>
      <c r="D102" s="359">
        <v>43040</v>
      </c>
      <c r="E102" s="136">
        <f t="shared" si="11"/>
        <v>15</v>
      </c>
      <c r="F102" s="137" t="s">
        <v>172</v>
      </c>
      <c r="G102" s="137">
        <v>43091</v>
      </c>
      <c r="H102" s="25">
        <f t="shared" si="12"/>
        <v>22</v>
      </c>
      <c r="I102" s="25">
        <f t="shared" si="13"/>
        <v>37</v>
      </c>
      <c r="J102" s="121">
        <v>891961.14</v>
      </c>
      <c r="K102" s="122">
        <f t="shared" si="14"/>
        <v>33002562.18</v>
      </c>
    </row>
    <row r="103" spans="1:11">
      <c r="A103" s="23">
        <f t="shared" si="10"/>
        <v>89</v>
      </c>
      <c r="B103" s="218" t="s">
        <v>717</v>
      </c>
      <c r="C103" s="218" t="s">
        <v>979</v>
      </c>
      <c r="D103" s="359">
        <v>42705</v>
      </c>
      <c r="E103" s="136">
        <f t="shared" si="11"/>
        <v>15.5</v>
      </c>
      <c r="F103" s="137" t="s">
        <v>172</v>
      </c>
      <c r="G103" s="137">
        <v>42760</v>
      </c>
      <c r="H103" s="25">
        <f t="shared" si="12"/>
        <v>25</v>
      </c>
      <c r="I103" s="25">
        <f t="shared" si="13"/>
        <v>40.5</v>
      </c>
      <c r="J103" s="121">
        <v>5250</v>
      </c>
      <c r="K103" s="122">
        <f t="shared" si="14"/>
        <v>212625</v>
      </c>
    </row>
    <row r="104" spans="1:11">
      <c r="A104" s="23">
        <f t="shared" si="10"/>
        <v>90</v>
      </c>
      <c r="B104" s="218" t="s">
        <v>717</v>
      </c>
      <c r="C104" s="218" t="s">
        <v>751</v>
      </c>
      <c r="D104" s="359">
        <v>42826</v>
      </c>
      <c r="E104" s="136">
        <f t="shared" si="11"/>
        <v>15</v>
      </c>
      <c r="F104" s="137" t="s">
        <v>172</v>
      </c>
      <c r="G104" s="137">
        <v>42880</v>
      </c>
      <c r="H104" s="25">
        <f t="shared" si="12"/>
        <v>25</v>
      </c>
      <c r="I104" s="25">
        <f t="shared" si="13"/>
        <v>40</v>
      </c>
      <c r="J104" s="121">
        <v>43325</v>
      </c>
      <c r="K104" s="122">
        <f t="shared" si="14"/>
        <v>1733000</v>
      </c>
    </row>
    <row r="105" spans="1:11">
      <c r="A105" s="23">
        <f t="shared" si="10"/>
        <v>91</v>
      </c>
      <c r="B105" s="218" t="s">
        <v>717</v>
      </c>
      <c r="C105" s="218" t="s">
        <v>752</v>
      </c>
      <c r="D105" s="359">
        <v>42948</v>
      </c>
      <c r="E105" s="136">
        <f t="shared" si="11"/>
        <v>15.5</v>
      </c>
      <c r="F105" s="137" t="s">
        <v>172</v>
      </c>
      <c r="G105" s="137">
        <v>43003</v>
      </c>
      <c r="H105" s="25">
        <f t="shared" si="12"/>
        <v>25</v>
      </c>
      <c r="I105" s="25">
        <f t="shared" si="13"/>
        <v>40.5</v>
      </c>
      <c r="J105" s="121">
        <v>528697.5</v>
      </c>
      <c r="K105" s="122">
        <f t="shared" si="14"/>
        <v>21412248.75</v>
      </c>
    </row>
    <row r="106" spans="1:11">
      <c r="A106" s="23">
        <f t="shared" si="10"/>
        <v>92</v>
      </c>
      <c r="B106" s="218" t="s">
        <v>717</v>
      </c>
      <c r="C106" s="218" t="s">
        <v>753</v>
      </c>
      <c r="D106" s="359">
        <v>43040</v>
      </c>
      <c r="E106" s="136">
        <f t="shared" si="11"/>
        <v>15</v>
      </c>
      <c r="F106" s="137" t="s">
        <v>172</v>
      </c>
      <c r="G106" s="137">
        <v>43095</v>
      </c>
      <c r="H106" s="25">
        <f t="shared" si="12"/>
        <v>26</v>
      </c>
      <c r="I106" s="25">
        <f t="shared" si="13"/>
        <v>41</v>
      </c>
      <c r="J106" s="121">
        <v>26800</v>
      </c>
      <c r="K106" s="122">
        <f t="shared" si="14"/>
        <v>1098800</v>
      </c>
    </row>
    <row r="107" spans="1:11">
      <c r="A107" s="23">
        <f t="shared" si="10"/>
        <v>93</v>
      </c>
      <c r="B107" s="218" t="s">
        <v>718</v>
      </c>
      <c r="C107" s="218" t="s">
        <v>980</v>
      </c>
      <c r="D107" s="359">
        <v>42705</v>
      </c>
      <c r="E107" s="136">
        <f t="shared" si="11"/>
        <v>15.5</v>
      </c>
      <c r="F107" s="137" t="s">
        <v>172</v>
      </c>
      <c r="G107" s="137">
        <v>42760</v>
      </c>
      <c r="H107" s="25">
        <f t="shared" si="12"/>
        <v>25</v>
      </c>
      <c r="I107" s="25">
        <f t="shared" si="13"/>
        <v>40.5</v>
      </c>
      <c r="J107" s="121">
        <v>3321422.75</v>
      </c>
      <c r="K107" s="122">
        <f t="shared" si="14"/>
        <v>134517621.38</v>
      </c>
    </row>
    <row r="108" spans="1:11">
      <c r="A108" s="23">
        <f t="shared" si="10"/>
        <v>94</v>
      </c>
      <c r="B108" s="218" t="s">
        <v>718</v>
      </c>
      <c r="C108" s="218" t="s">
        <v>754</v>
      </c>
      <c r="D108" s="359">
        <v>42736</v>
      </c>
      <c r="E108" s="136">
        <f t="shared" si="11"/>
        <v>15.5</v>
      </c>
      <c r="F108" s="137" t="s">
        <v>172</v>
      </c>
      <c r="G108" s="137">
        <v>42790</v>
      </c>
      <c r="H108" s="25">
        <f t="shared" si="12"/>
        <v>24</v>
      </c>
      <c r="I108" s="25">
        <f t="shared" si="13"/>
        <v>39.5</v>
      </c>
      <c r="J108" s="121">
        <v>1282626</v>
      </c>
      <c r="K108" s="122">
        <f t="shared" si="14"/>
        <v>50663727</v>
      </c>
    </row>
    <row r="109" spans="1:11">
      <c r="A109" s="23">
        <f t="shared" si="10"/>
        <v>95</v>
      </c>
      <c r="B109" s="218" t="s">
        <v>718</v>
      </c>
      <c r="C109" s="218" t="s">
        <v>755</v>
      </c>
      <c r="D109" s="359">
        <v>42795</v>
      </c>
      <c r="E109" s="136">
        <f t="shared" si="11"/>
        <v>15.5</v>
      </c>
      <c r="F109" s="137" t="s">
        <v>172</v>
      </c>
      <c r="G109" s="137">
        <v>42850</v>
      </c>
      <c r="H109" s="25">
        <f t="shared" si="12"/>
        <v>25</v>
      </c>
      <c r="I109" s="25">
        <f t="shared" si="13"/>
        <v>40.5</v>
      </c>
      <c r="J109" s="121">
        <v>2292645</v>
      </c>
      <c r="K109" s="122">
        <f t="shared" si="14"/>
        <v>92852122.5</v>
      </c>
    </row>
    <row r="110" spans="1:11">
      <c r="A110" s="23">
        <f t="shared" si="10"/>
        <v>96</v>
      </c>
      <c r="B110" s="218" t="s">
        <v>718</v>
      </c>
      <c r="C110" s="218" t="s">
        <v>756</v>
      </c>
      <c r="D110" s="359">
        <v>42826</v>
      </c>
      <c r="E110" s="136">
        <f t="shared" si="11"/>
        <v>15</v>
      </c>
      <c r="F110" s="137" t="s">
        <v>172</v>
      </c>
      <c r="G110" s="137">
        <v>42880</v>
      </c>
      <c r="H110" s="25">
        <f t="shared" si="12"/>
        <v>25</v>
      </c>
      <c r="I110" s="25">
        <f t="shared" si="13"/>
        <v>40</v>
      </c>
      <c r="J110" s="121">
        <v>4867751.5</v>
      </c>
      <c r="K110" s="122">
        <f t="shared" si="14"/>
        <v>194710060</v>
      </c>
    </row>
    <row r="111" spans="1:11">
      <c r="A111" s="23">
        <f t="shared" si="10"/>
        <v>97</v>
      </c>
      <c r="B111" s="218" t="s">
        <v>718</v>
      </c>
      <c r="C111" s="218" t="s">
        <v>757</v>
      </c>
      <c r="D111" s="359">
        <v>42856</v>
      </c>
      <c r="E111" s="136">
        <f t="shared" si="11"/>
        <v>15.5</v>
      </c>
      <c r="F111" s="137" t="s">
        <v>172</v>
      </c>
      <c r="G111" s="137">
        <v>42909</v>
      </c>
      <c r="H111" s="25">
        <f t="shared" si="12"/>
        <v>23</v>
      </c>
      <c r="I111" s="25">
        <f t="shared" si="13"/>
        <v>38.5</v>
      </c>
      <c r="J111" s="121">
        <v>2293535.75</v>
      </c>
      <c r="K111" s="122">
        <f t="shared" si="14"/>
        <v>88301126.379999995</v>
      </c>
    </row>
    <row r="112" spans="1:11">
      <c r="A112" s="23">
        <f t="shared" si="10"/>
        <v>98</v>
      </c>
      <c r="B112" s="218" t="s">
        <v>718</v>
      </c>
      <c r="C112" s="218" t="s">
        <v>758</v>
      </c>
      <c r="D112" s="359">
        <v>42887</v>
      </c>
      <c r="E112" s="136">
        <f t="shared" si="11"/>
        <v>15</v>
      </c>
      <c r="F112" s="137" t="s">
        <v>172</v>
      </c>
      <c r="G112" s="137">
        <v>42940</v>
      </c>
      <c r="H112" s="25">
        <f t="shared" si="12"/>
        <v>24</v>
      </c>
      <c r="I112" s="25">
        <f t="shared" si="13"/>
        <v>39</v>
      </c>
      <c r="J112" s="121">
        <v>4003290</v>
      </c>
      <c r="K112" s="122">
        <f t="shared" si="14"/>
        <v>156128310</v>
      </c>
    </row>
    <row r="113" spans="1:11">
      <c r="A113" s="23">
        <f t="shared" si="10"/>
        <v>99</v>
      </c>
      <c r="B113" s="218" t="s">
        <v>718</v>
      </c>
      <c r="C113" s="218" t="s">
        <v>759</v>
      </c>
      <c r="D113" s="359">
        <v>42917</v>
      </c>
      <c r="E113" s="136">
        <f t="shared" si="11"/>
        <v>15.5</v>
      </c>
      <c r="F113" s="137" t="s">
        <v>172</v>
      </c>
      <c r="G113" s="137">
        <v>42972</v>
      </c>
      <c r="H113" s="25">
        <f t="shared" si="12"/>
        <v>25</v>
      </c>
      <c r="I113" s="25">
        <f t="shared" si="13"/>
        <v>40.5</v>
      </c>
      <c r="J113" s="121">
        <v>4263547.75</v>
      </c>
      <c r="K113" s="122">
        <f t="shared" si="14"/>
        <v>172673683.88</v>
      </c>
    </row>
    <row r="114" spans="1:11">
      <c r="A114" s="23">
        <f t="shared" si="10"/>
        <v>100</v>
      </c>
      <c r="B114" s="218" t="s">
        <v>718</v>
      </c>
      <c r="C114" s="218" t="s">
        <v>760</v>
      </c>
      <c r="D114" s="359">
        <v>42948</v>
      </c>
      <c r="E114" s="136">
        <f t="shared" si="11"/>
        <v>15.5</v>
      </c>
      <c r="F114" s="137" t="s">
        <v>172</v>
      </c>
      <c r="G114" s="137">
        <v>43000</v>
      </c>
      <c r="H114" s="25">
        <f t="shared" si="12"/>
        <v>22</v>
      </c>
      <c r="I114" s="25">
        <f t="shared" si="13"/>
        <v>37.5</v>
      </c>
      <c r="J114" s="121">
        <v>5524628</v>
      </c>
      <c r="K114" s="122">
        <f t="shared" si="14"/>
        <v>207173550</v>
      </c>
    </row>
    <row r="115" spans="1:11">
      <c r="A115" s="23">
        <f t="shared" si="10"/>
        <v>101</v>
      </c>
      <c r="B115" s="218" t="s">
        <v>718</v>
      </c>
      <c r="C115" s="218" t="s">
        <v>761</v>
      </c>
      <c r="D115" s="359">
        <v>42979</v>
      </c>
      <c r="E115" s="136">
        <f t="shared" si="11"/>
        <v>15</v>
      </c>
      <c r="F115" s="137" t="s">
        <v>172</v>
      </c>
      <c r="G115" s="137">
        <v>43033</v>
      </c>
      <c r="H115" s="25">
        <f t="shared" si="12"/>
        <v>25</v>
      </c>
      <c r="I115" s="25">
        <f t="shared" si="13"/>
        <v>40</v>
      </c>
      <c r="J115" s="121">
        <v>5208848.1500000004</v>
      </c>
      <c r="K115" s="122">
        <f t="shared" si="14"/>
        <v>208353926</v>
      </c>
    </row>
    <row r="116" spans="1:11">
      <c r="A116" s="23">
        <f t="shared" si="10"/>
        <v>102</v>
      </c>
      <c r="B116" s="218" t="s">
        <v>718</v>
      </c>
      <c r="C116" s="218" t="s">
        <v>762</v>
      </c>
      <c r="D116" s="359">
        <v>43009</v>
      </c>
      <c r="E116" s="136">
        <f t="shared" si="11"/>
        <v>15.5</v>
      </c>
      <c r="F116" s="137" t="s">
        <v>172</v>
      </c>
      <c r="G116" s="137">
        <v>43061</v>
      </c>
      <c r="H116" s="25">
        <f t="shared" si="12"/>
        <v>22</v>
      </c>
      <c r="I116" s="25">
        <f t="shared" si="13"/>
        <v>37.5</v>
      </c>
      <c r="J116" s="121">
        <v>2712884</v>
      </c>
      <c r="K116" s="122">
        <f t="shared" si="14"/>
        <v>101733150</v>
      </c>
    </row>
    <row r="117" spans="1:11">
      <c r="A117" s="23">
        <f t="shared" si="10"/>
        <v>103</v>
      </c>
      <c r="B117" s="218" t="s">
        <v>718</v>
      </c>
      <c r="C117" s="218" t="s">
        <v>763</v>
      </c>
      <c r="D117" s="359">
        <v>43040</v>
      </c>
      <c r="E117" s="136">
        <f t="shared" si="11"/>
        <v>15</v>
      </c>
      <c r="F117" s="137" t="s">
        <v>172</v>
      </c>
      <c r="G117" s="137">
        <v>43091</v>
      </c>
      <c r="H117" s="25">
        <f t="shared" si="12"/>
        <v>22</v>
      </c>
      <c r="I117" s="25">
        <f t="shared" si="13"/>
        <v>37</v>
      </c>
      <c r="J117" s="121">
        <v>6132835</v>
      </c>
      <c r="K117" s="122">
        <f t="shared" si="14"/>
        <v>226914895</v>
      </c>
    </row>
    <row r="118" spans="1:11">
      <c r="A118" s="23">
        <f t="shared" si="10"/>
        <v>104</v>
      </c>
      <c r="B118" s="218" t="s">
        <v>719</v>
      </c>
      <c r="C118" s="218">
        <v>137709</v>
      </c>
      <c r="D118" s="359">
        <v>42705</v>
      </c>
      <c r="E118" s="136">
        <f t="shared" si="11"/>
        <v>15.5</v>
      </c>
      <c r="F118" s="137" t="s">
        <v>172</v>
      </c>
      <c r="G118" s="137">
        <v>42760</v>
      </c>
      <c r="H118" s="25">
        <f t="shared" si="12"/>
        <v>25</v>
      </c>
      <c r="I118" s="25">
        <f t="shared" si="13"/>
        <v>40.5</v>
      </c>
      <c r="J118" s="121">
        <v>143950</v>
      </c>
      <c r="K118" s="122">
        <f t="shared" si="14"/>
        <v>5829975</v>
      </c>
    </row>
    <row r="119" spans="1:11">
      <c r="A119" s="23">
        <f t="shared" si="10"/>
        <v>105</v>
      </c>
      <c r="B119" s="218" t="s">
        <v>719</v>
      </c>
      <c r="C119" s="218">
        <v>139591</v>
      </c>
      <c r="D119" s="359">
        <v>42917</v>
      </c>
      <c r="E119" s="136">
        <f t="shared" si="11"/>
        <v>15.5</v>
      </c>
      <c r="F119" s="137" t="s">
        <v>172</v>
      </c>
      <c r="G119" s="137">
        <v>42972</v>
      </c>
      <c r="H119" s="25">
        <f t="shared" si="12"/>
        <v>25</v>
      </c>
      <c r="I119" s="25">
        <f t="shared" si="13"/>
        <v>40.5</v>
      </c>
      <c r="J119" s="121">
        <v>250200</v>
      </c>
      <c r="K119" s="122">
        <f t="shared" si="14"/>
        <v>10133100</v>
      </c>
    </row>
    <row r="120" spans="1:11">
      <c r="A120" s="23">
        <f t="shared" si="10"/>
        <v>106</v>
      </c>
      <c r="B120" s="218" t="s">
        <v>720</v>
      </c>
      <c r="C120" s="218">
        <v>52118</v>
      </c>
      <c r="D120" s="359">
        <v>42856</v>
      </c>
      <c r="E120" s="136">
        <f t="shared" si="11"/>
        <v>15.5</v>
      </c>
      <c r="F120" s="137" t="s">
        <v>172</v>
      </c>
      <c r="G120" s="137">
        <v>42912</v>
      </c>
      <c r="H120" s="25">
        <f t="shared" si="12"/>
        <v>26</v>
      </c>
      <c r="I120" s="25">
        <f t="shared" si="13"/>
        <v>41.5</v>
      </c>
      <c r="J120" s="121">
        <v>22164.880000000001</v>
      </c>
      <c r="K120" s="122">
        <f t="shared" si="14"/>
        <v>919842.52</v>
      </c>
    </row>
    <row r="121" spans="1:11">
      <c r="A121" s="23">
        <f t="shared" si="10"/>
        <v>107</v>
      </c>
      <c r="B121" s="218" t="s">
        <v>720</v>
      </c>
      <c r="C121" s="218">
        <v>165327</v>
      </c>
      <c r="D121" s="359">
        <v>42979</v>
      </c>
      <c r="E121" s="136">
        <f t="shared" si="11"/>
        <v>15</v>
      </c>
      <c r="F121" s="137" t="s">
        <v>172</v>
      </c>
      <c r="G121" s="137">
        <v>43033</v>
      </c>
      <c r="H121" s="25">
        <f t="shared" si="12"/>
        <v>25</v>
      </c>
      <c r="I121" s="25">
        <f t="shared" si="13"/>
        <v>40</v>
      </c>
      <c r="J121" s="121">
        <v>100827</v>
      </c>
      <c r="K121" s="122">
        <f t="shared" si="14"/>
        <v>4033080</v>
      </c>
    </row>
    <row r="122" spans="1:11">
      <c r="A122" s="23">
        <f t="shared" si="10"/>
        <v>108</v>
      </c>
      <c r="B122" s="218" t="s">
        <v>720</v>
      </c>
      <c r="C122" s="218">
        <v>58429</v>
      </c>
      <c r="D122" s="359">
        <v>43040</v>
      </c>
      <c r="E122" s="136">
        <f t="shared" si="11"/>
        <v>15</v>
      </c>
      <c r="F122" s="137">
        <v>43095</v>
      </c>
      <c r="G122" s="137">
        <v>43110</v>
      </c>
      <c r="H122" s="25">
        <f t="shared" si="12"/>
        <v>41</v>
      </c>
      <c r="I122" s="25">
        <f t="shared" si="13"/>
        <v>56</v>
      </c>
      <c r="J122" s="121">
        <v>52760</v>
      </c>
      <c r="K122" s="122">
        <f t="shared" si="14"/>
        <v>2954560</v>
      </c>
    </row>
    <row r="123" spans="1:11">
      <c r="A123" s="23">
        <f t="shared" si="10"/>
        <v>109</v>
      </c>
      <c r="B123" s="218" t="s">
        <v>721</v>
      </c>
      <c r="C123" s="218">
        <v>2765</v>
      </c>
      <c r="D123" s="359">
        <v>42705</v>
      </c>
      <c r="E123" s="136">
        <f t="shared" si="11"/>
        <v>15.5</v>
      </c>
      <c r="F123" s="137" t="s">
        <v>172</v>
      </c>
      <c r="G123" s="137">
        <v>42760</v>
      </c>
      <c r="H123" s="25">
        <f t="shared" si="12"/>
        <v>25</v>
      </c>
      <c r="I123" s="25">
        <f t="shared" si="13"/>
        <v>40.5</v>
      </c>
      <c r="J123" s="121">
        <v>384447.75</v>
      </c>
      <c r="K123" s="122">
        <f t="shared" si="14"/>
        <v>15570133.880000001</v>
      </c>
    </row>
    <row r="124" spans="1:11">
      <c r="A124" s="23">
        <f t="shared" si="10"/>
        <v>110</v>
      </c>
      <c r="B124" s="218" t="s">
        <v>721</v>
      </c>
      <c r="C124" s="218">
        <v>3218</v>
      </c>
      <c r="D124" s="359">
        <v>42887</v>
      </c>
      <c r="E124" s="136">
        <f t="shared" si="11"/>
        <v>15</v>
      </c>
      <c r="F124" s="137" t="s">
        <v>172</v>
      </c>
      <c r="G124" s="137">
        <v>42942</v>
      </c>
      <c r="H124" s="25">
        <f t="shared" si="12"/>
        <v>26</v>
      </c>
      <c r="I124" s="25">
        <f t="shared" si="13"/>
        <v>41</v>
      </c>
      <c r="J124" s="121">
        <v>356759.75</v>
      </c>
      <c r="K124" s="122">
        <f t="shared" si="14"/>
        <v>14627149.75</v>
      </c>
    </row>
    <row r="125" spans="1:11">
      <c r="A125" s="23">
        <f t="shared" si="10"/>
        <v>111</v>
      </c>
      <c r="B125" s="218" t="s">
        <v>721</v>
      </c>
      <c r="C125" s="218">
        <v>3298</v>
      </c>
      <c r="D125" s="359">
        <v>42917</v>
      </c>
      <c r="E125" s="136">
        <f t="shared" si="11"/>
        <v>15.5</v>
      </c>
      <c r="F125" s="137" t="s">
        <v>172</v>
      </c>
      <c r="G125" s="137">
        <v>42972</v>
      </c>
      <c r="H125" s="25">
        <f t="shared" si="12"/>
        <v>25</v>
      </c>
      <c r="I125" s="25">
        <f t="shared" si="13"/>
        <v>40.5</v>
      </c>
      <c r="J125" s="121">
        <v>790663.75</v>
      </c>
      <c r="K125" s="122">
        <f t="shared" si="14"/>
        <v>32021881.879999999</v>
      </c>
    </row>
    <row r="126" spans="1:11">
      <c r="A126" s="23">
        <f t="shared" si="10"/>
        <v>112</v>
      </c>
      <c r="B126" s="218" t="s">
        <v>721</v>
      </c>
      <c r="C126" s="218">
        <v>3380</v>
      </c>
      <c r="D126" s="359">
        <v>42948</v>
      </c>
      <c r="E126" s="136">
        <f t="shared" si="11"/>
        <v>15.5</v>
      </c>
      <c r="F126" s="137" t="s">
        <v>172</v>
      </c>
      <c r="G126" s="137">
        <v>43003</v>
      </c>
      <c r="H126" s="25">
        <f t="shared" si="12"/>
        <v>25</v>
      </c>
      <c r="I126" s="25">
        <f t="shared" si="13"/>
        <v>40.5</v>
      </c>
      <c r="J126" s="121">
        <v>315406.25</v>
      </c>
      <c r="K126" s="122">
        <f t="shared" si="14"/>
        <v>12773953.130000001</v>
      </c>
    </row>
    <row r="127" spans="1:11">
      <c r="A127" s="23">
        <f t="shared" si="10"/>
        <v>113</v>
      </c>
      <c r="B127" s="218" t="s">
        <v>721</v>
      </c>
      <c r="C127" s="218">
        <v>3449</v>
      </c>
      <c r="D127" s="359">
        <v>42979</v>
      </c>
      <c r="E127" s="136">
        <f t="shared" si="11"/>
        <v>15</v>
      </c>
      <c r="F127" s="137" t="s">
        <v>172</v>
      </c>
      <c r="G127" s="137">
        <v>43033</v>
      </c>
      <c r="H127" s="25">
        <f t="shared" si="12"/>
        <v>25</v>
      </c>
      <c r="I127" s="25">
        <f t="shared" si="13"/>
        <v>40</v>
      </c>
      <c r="J127" s="121">
        <v>884400</v>
      </c>
      <c r="K127" s="122">
        <f t="shared" si="14"/>
        <v>35376000</v>
      </c>
    </row>
    <row r="128" spans="1:11">
      <c r="A128" s="23">
        <f t="shared" si="10"/>
        <v>114</v>
      </c>
      <c r="B128" s="218" t="s">
        <v>721</v>
      </c>
      <c r="C128" s="218">
        <v>3530</v>
      </c>
      <c r="D128" s="359">
        <v>43009</v>
      </c>
      <c r="E128" s="136">
        <f t="shared" si="11"/>
        <v>15.5</v>
      </c>
      <c r="F128" s="137" t="s">
        <v>172</v>
      </c>
      <c r="G128" s="137">
        <v>43066</v>
      </c>
      <c r="H128" s="25">
        <f t="shared" si="12"/>
        <v>27</v>
      </c>
      <c r="I128" s="25">
        <f t="shared" si="13"/>
        <v>42.5</v>
      </c>
      <c r="J128" s="121">
        <v>69112.5</v>
      </c>
      <c r="K128" s="122">
        <f t="shared" si="14"/>
        <v>2937281.25</v>
      </c>
    </row>
    <row r="129" spans="1:11">
      <c r="A129" s="23">
        <f t="shared" si="10"/>
        <v>115</v>
      </c>
      <c r="B129" s="218" t="s">
        <v>721</v>
      </c>
      <c r="C129" s="218">
        <v>3604</v>
      </c>
      <c r="D129" s="359">
        <v>43040</v>
      </c>
      <c r="E129" s="136">
        <f t="shared" si="11"/>
        <v>15</v>
      </c>
      <c r="F129" s="137" t="s">
        <v>172</v>
      </c>
      <c r="G129" s="137">
        <v>43095</v>
      </c>
      <c r="H129" s="25">
        <f t="shared" si="12"/>
        <v>26</v>
      </c>
      <c r="I129" s="25">
        <f t="shared" si="13"/>
        <v>41</v>
      </c>
      <c r="J129" s="121">
        <v>139190</v>
      </c>
      <c r="K129" s="122">
        <f t="shared" si="14"/>
        <v>5706790</v>
      </c>
    </row>
    <row r="130" spans="1:11">
      <c r="A130" s="23">
        <f t="shared" si="10"/>
        <v>116</v>
      </c>
      <c r="B130" s="218" t="s">
        <v>722</v>
      </c>
      <c r="C130" s="218">
        <v>79142</v>
      </c>
      <c r="D130" s="359">
        <v>42795</v>
      </c>
      <c r="E130" s="136">
        <f t="shared" si="11"/>
        <v>15.5</v>
      </c>
      <c r="F130" s="137" t="s">
        <v>172</v>
      </c>
      <c r="G130" s="137">
        <v>42850</v>
      </c>
      <c r="H130" s="25">
        <f t="shared" si="12"/>
        <v>25</v>
      </c>
      <c r="I130" s="25">
        <f t="shared" si="13"/>
        <v>40.5</v>
      </c>
      <c r="J130" s="121">
        <v>69835.5</v>
      </c>
      <c r="K130" s="122">
        <f t="shared" si="14"/>
        <v>2828337.75</v>
      </c>
    </row>
    <row r="131" spans="1:11">
      <c r="A131" s="23">
        <f t="shared" si="10"/>
        <v>117</v>
      </c>
      <c r="B131" s="218" t="s">
        <v>722</v>
      </c>
      <c r="C131" s="218">
        <v>80029</v>
      </c>
      <c r="D131" s="359">
        <v>42856</v>
      </c>
      <c r="E131" s="136">
        <f t="shared" si="11"/>
        <v>15.5</v>
      </c>
      <c r="F131" s="137" t="s">
        <v>172</v>
      </c>
      <c r="G131" s="137">
        <v>42912</v>
      </c>
      <c r="H131" s="25">
        <f t="shared" si="12"/>
        <v>26</v>
      </c>
      <c r="I131" s="25">
        <f t="shared" si="13"/>
        <v>41.5</v>
      </c>
      <c r="J131" s="121">
        <v>37175</v>
      </c>
      <c r="K131" s="122">
        <f t="shared" si="14"/>
        <v>1542762.5</v>
      </c>
    </row>
    <row r="132" spans="1:11">
      <c r="A132" s="23">
        <f t="shared" si="10"/>
        <v>118</v>
      </c>
      <c r="B132" s="218" t="s">
        <v>722</v>
      </c>
      <c r="C132" s="218">
        <v>80844</v>
      </c>
      <c r="D132" s="359">
        <v>42887</v>
      </c>
      <c r="E132" s="136">
        <f t="shared" si="11"/>
        <v>15</v>
      </c>
      <c r="F132" s="137" t="s">
        <v>172</v>
      </c>
      <c r="G132" s="137">
        <v>42942</v>
      </c>
      <c r="H132" s="25">
        <f t="shared" si="12"/>
        <v>26</v>
      </c>
      <c r="I132" s="25">
        <f t="shared" si="13"/>
        <v>41</v>
      </c>
      <c r="J132" s="121">
        <v>995600</v>
      </c>
      <c r="K132" s="122">
        <f t="shared" si="14"/>
        <v>40819600</v>
      </c>
    </row>
    <row r="133" spans="1:11">
      <c r="A133" s="23">
        <f t="shared" si="10"/>
        <v>119</v>
      </c>
      <c r="B133" s="218" t="s">
        <v>722</v>
      </c>
      <c r="C133" s="218">
        <v>81443</v>
      </c>
      <c r="D133" s="359">
        <v>42917</v>
      </c>
      <c r="E133" s="136">
        <f t="shared" si="11"/>
        <v>15.5</v>
      </c>
      <c r="F133" s="137" t="s">
        <v>172</v>
      </c>
      <c r="G133" s="137">
        <v>42972</v>
      </c>
      <c r="H133" s="25">
        <f t="shared" si="12"/>
        <v>25</v>
      </c>
      <c r="I133" s="25">
        <f t="shared" si="13"/>
        <v>40.5</v>
      </c>
      <c r="J133" s="121">
        <v>1023310</v>
      </c>
      <c r="K133" s="122">
        <f t="shared" si="14"/>
        <v>41444055</v>
      </c>
    </row>
    <row r="134" spans="1:11">
      <c r="A134" s="23">
        <f t="shared" si="10"/>
        <v>120</v>
      </c>
      <c r="B134" s="218" t="s">
        <v>722</v>
      </c>
      <c r="C134" s="218">
        <v>82350</v>
      </c>
      <c r="D134" s="359">
        <v>42948</v>
      </c>
      <c r="E134" s="136">
        <f t="shared" si="11"/>
        <v>15.5</v>
      </c>
      <c r="F134" s="137" t="s">
        <v>172</v>
      </c>
      <c r="G134" s="137">
        <v>43003</v>
      </c>
      <c r="H134" s="25">
        <f t="shared" si="12"/>
        <v>25</v>
      </c>
      <c r="I134" s="25">
        <f t="shared" si="13"/>
        <v>40.5</v>
      </c>
      <c r="J134" s="121">
        <v>1078547.18</v>
      </c>
      <c r="K134" s="122">
        <f t="shared" si="14"/>
        <v>43681160.789999999</v>
      </c>
    </row>
    <row r="135" spans="1:11">
      <c r="A135" s="23">
        <f t="shared" si="10"/>
        <v>121</v>
      </c>
      <c r="B135" s="218" t="s">
        <v>723</v>
      </c>
      <c r="C135" s="218" t="s">
        <v>981</v>
      </c>
      <c r="D135" s="359">
        <v>42705</v>
      </c>
      <c r="E135" s="136">
        <f t="shared" si="11"/>
        <v>15.5</v>
      </c>
      <c r="F135" s="137" t="s">
        <v>172</v>
      </c>
      <c r="G135" s="137">
        <v>42760</v>
      </c>
      <c r="H135" s="25">
        <f t="shared" si="12"/>
        <v>25</v>
      </c>
      <c r="I135" s="25">
        <f t="shared" si="13"/>
        <v>40.5</v>
      </c>
      <c r="J135" s="121">
        <v>1195722.57</v>
      </c>
      <c r="K135" s="122">
        <f t="shared" si="14"/>
        <v>48426764.090000004</v>
      </c>
    </row>
    <row r="136" spans="1:11">
      <c r="A136" s="23">
        <f t="shared" si="10"/>
        <v>122</v>
      </c>
      <c r="B136" s="218" t="s">
        <v>723</v>
      </c>
      <c r="C136" s="218" t="s">
        <v>764</v>
      </c>
      <c r="D136" s="359">
        <v>42736</v>
      </c>
      <c r="E136" s="136">
        <f t="shared" ref="E136:E138" si="15">(EOMONTH(D136,0)-D136+1)/2</f>
        <v>15.5</v>
      </c>
      <c r="F136" s="137" t="s">
        <v>172</v>
      </c>
      <c r="G136" s="137">
        <v>42793</v>
      </c>
      <c r="H136" s="25">
        <f t="shared" ref="H136:H138" si="16">G136-EOMONTH(D136,0)</f>
        <v>27</v>
      </c>
      <c r="I136" s="25">
        <f t="shared" ref="I136:I138" si="17">E136+H136</f>
        <v>42.5</v>
      </c>
      <c r="J136" s="121">
        <v>778600</v>
      </c>
      <c r="K136" s="122">
        <f t="shared" ref="K136:K138" si="18">ROUND(I136*J136,2)</f>
        <v>33090500</v>
      </c>
    </row>
    <row r="137" spans="1:11">
      <c r="A137" s="23">
        <f t="shared" si="10"/>
        <v>123</v>
      </c>
      <c r="B137" s="218" t="s">
        <v>724</v>
      </c>
      <c r="C137" s="218" t="s">
        <v>735</v>
      </c>
      <c r="D137" s="359">
        <v>42917</v>
      </c>
      <c r="E137" s="136">
        <f t="shared" si="15"/>
        <v>15.5</v>
      </c>
      <c r="F137" s="137" t="s">
        <v>172</v>
      </c>
      <c r="G137" s="137">
        <v>42972</v>
      </c>
      <c r="H137" s="25">
        <f t="shared" si="16"/>
        <v>25</v>
      </c>
      <c r="I137" s="25">
        <f t="shared" si="17"/>
        <v>40.5</v>
      </c>
      <c r="J137" s="121">
        <v>59872.5</v>
      </c>
      <c r="K137" s="122">
        <f t="shared" si="18"/>
        <v>2424836.25</v>
      </c>
    </row>
    <row r="138" spans="1:11">
      <c r="A138" s="23">
        <f t="shared" si="10"/>
        <v>124</v>
      </c>
      <c r="B138" s="218" t="s">
        <v>724</v>
      </c>
      <c r="C138" s="218">
        <v>7626844</v>
      </c>
      <c r="D138" s="359">
        <v>43040</v>
      </c>
      <c r="E138" s="136">
        <f t="shared" si="15"/>
        <v>15</v>
      </c>
      <c r="F138" s="137" t="s">
        <v>172</v>
      </c>
      <c r="G138" s="137">
        <v>43091</v>
      </c>
      <c r="H138" s="25">
        <f t="shared" si="16"/>
        <v>22</v>
      </c>
      <c r="I138" s="25">
        <f t="shared" si="17"/>
        <v>37</v>
      </c>
      <c r="J138" s="121">
        <v>969818.5</v>
      </c>
      <c r="K138" s="122">
        <f t="shared" si="18"/>
        <v>35883284.5</v>
      </c>
    </row>
    <row r="139" spans="1:11">
      <c r="A139" s="23"/>
      <c r="B139" s="23"/>
      <c r="C139" s="23"/>
      <c r="D139" s="24"/>
      <c r="E139" s="27"/>
      <c r="F139" s="24"/>
      <c r="G139" s="24"/>
      <c r="H139" s="27"/>
      <c r="I139" s="27"/>
      <c r="J139" s="366"/>
      <c r="K139" s="122"/>
    </row>
    <row r="140" spans="1:11" ht="16.5" thickBot="1">
      <c r="A140" s="23">
        <f>A138+1</f>
        <v>125</v>
      </c>
      <c r="B140" s="219" t="s">
        <v>261</v>
      </c>
      <c r="C140" s="219"/>
      <c r="E140" s="27"/>
      <c r="F140" s="24"/>
      <c r="G140" s="24"/>
      <c r="H140" s="220"/>
      <c r="I140" s="244">
        <f>IF(J140=0,0,K140/J140)</f>
        <v>39.996710893528643</v>
      </c>
      <c r="J140" s="133">
        <f>SUM(J15:J138)</f>
        <v>97173047.689999998</v>
      </c>
      <c r="K140" s="133">
        <f>SUM(K15:K138)</f>
        <v>3886602295.1000013</v>
      </c>
    </row>
    <row r="141" spans="1:11" ht="15.75" thickTop="1">
      <c r="I141" s="136"/>
      <c r="K141" s="122"/>
    </row>
    <row r="142" spans="1:11" ht="15.75" thickBot="1">
      <c r="A142" s="23">
        <f>A140+1</f>
        <v>126</v>
      </c>
      <c r="B142" s="16" t="s">
        <v>422</v>
      </c>
      <c r="I142" s="362">
        <f>IF(J142=0,0,K142/J142)</f>
        <v>54.933424494591385</v>
      </c>
      <c r="J142" s="133">
        <f>J140-J143</f>
        <v>1067149.2399999946</v>
      </c>
      <c r="K142" s="133">
        <f>K140-K143</f>
        <v>58622162.200000286</v>
      </c>
    </row>
    <row r="143" spans="1:11" ht="16.5" thickTop="1" thickBot="1">
      <c r="A143" s="23">
        <f>A142+1</f>
        <v>127</v>
      </c>
      <c r="B143" s="16" t="s">
        <v>423</v>
      </c>
      <c r="I143" s="362">
        <f>IF(J143=0,0,K143/J143)</f>
        <v>39.83085528191117</v>
      </c>
      <c r="J143" s="133">
        <f>SUMIF($F$15:$F$138,"N/A",$J$15:$J$138)</f>
        <v>96105898.450000003</v>
      </c>
      <c r="K143" s="133">
        <f>SUMIF($F$15:$F$138,"N/A",$K$15:$K$138)</f>
        <v>3827980132.900001</v>
      </c>
    </row>
    <row r="144" spans="1:11" ht="15.75" thickTop="1"/>
    <row r="145" spans="1:10">
      <c r="A145" s="154"/>
      <c r="B145" s="154"/>
      <c r="C145" s="154"/>
      <c r="D145" s="154"/>
    </row>
    <row r="146" spans="1:10" s="154" customFormat="1">
      <c r="A146" s="154" t="s">
        <v>982</v>
      </c>
    </row>
    <row r="147" spans="1:10" s="154" customFormat="1">
      <c r="A147" s="154" t="s">
        <v>983</v>
      </c>
    </row>
    <row r="148" spans="1:10" s="154" customFormat="1">
      <c r="A148" s="154" t="s">
        <v>765</v>
      </c>
    </row>
    <row r="149" spans="1:10" s="154" customFormat="1">
      <c r="A149" s="154" t="s">
        <v>766</v>
      </c>
    </row>
    <row r="152" spans="1:10" ht="15.75">
      <c r="A152" s="13"/>
      <c r="B152" s="13"/>
      <c r="C152" s="13"/>
      <c r="D152" s="17"/>
      <c r="E152" s="18" t="s">
        <v>228</v>
      </c>
      <c r="F152" s="18" t="s">
        <v>400</v>
      </c>
      <c r="G152" s="20"/>
      <c r="H152" s="20"/>
      <c r="I152" s="15"/>
      <c r="J152" s="21"/>
    </row>
    <row r="153" spans="1:10" ht="15.75">
      <c r="A153" s="18" t="s">
        <v>25</v>
      </c>
      <c r="B153" s="17" t="s">
        <v>212</v>
      </c>
      <c r="C153" s="17" t="s">
        <v>216</v>
      </c>
      <c r="D153" s="17" t="s">
        <v>226</v>
      </c>
      <c r="E153" s="18" t="s">
        <v>45</v>
      </c>
      <c r="F153" s="18" t="s">
        <v>45</v>
      </c>
      <c r="G153" s="18" t="s">
        <v>45</v>
      </c>
      <c r="H153" s="19" t="s">
        <v>399</v>
      </c>
      <c r="I153" s="18" t="s">
        <v>30</v>
      </c>
    </row>
    <row r="154" spans="1:10" ht="20.25">
      <c r="A154" s="285" t="s">
        <v>26</v>
      </c>
      <c r="B154" s="285" t="s">
        <v>213</v>
      </c>
      <c r="C154" s="285" t="s">
        <v>217</v>
      </c>
      <c r="D154" s="285" t="s">
        <v>46</v>
      </c>
      <c r="E154" s="285" t="s">
        <v>46</v>
      </c>
      <c r="F154" s="285" t="s">
        <v>46</v>
      </c>
      <c r="G154" s="285" t="s">
        <v>34</v>
      </c>
      <c r="H154" s="285" t="s">
        <v>16</v>
      </c>
      <c r="I154" s="285" t="s">
        <v>37</v>
      </c>
    </row>
    <row r="155" spans="1:10" ht="15.75">
      <c r="A155" s="14"/>
      <c r="B155" s="22" t="s">
        <v>40</v>
      </c>
      <c r="C155" s="22" t="s">
        <v>41</v>
      </c>
      <c r="D155" s="22" t="s">
        <v>42</v>
      </c>
      <c r="E155" s="22" t="s">
        <v>43</v>
      </c>
      <c r="F155" s="22" t="s">
        <v>49</v>
      </c>
      <c r="G155" s="22" t="s">
        <v>227</v>
      </c>
      <c r="H155" s="22" t="s">
        <v>65</v>
      </c>
      <c r="I155" s="22" t="s">
        <v>191</v>
      </c>
    </row>
    <row r="156" spans="1:10">
      <c r="B156" s="217" t="s">
        <v>222</v>
      </c>
      <c r="C156" s="217"/>
    </row>
    <row r="157" spans="1:10">
      <c r="A157" s="23">
        <v>1</v>
      </c>
      <c r="B157" s="218" t="s">
        <v>229</v>
      </c>
      <c r="C157" s="218" t="s">
        <v>444</v>
      </c>
      <c r="D157" s="137">
        <v>42703</v>
      </c>
      <c r="E157" s="137">
        <v>42760</v>
      </c>
      <c r="F157" s="137">
        <v>42760</v>
      </c>
      <c r="G157" s="25">
        <f t="shared" ref="G157:G220" si="19">F157-D157</f>
        <v>57</v>
      </c>
      <c r="H157" s="365">
        <v>0.13422329999999999</v>
      </c>
      <c r="I157" s="122">
        <f t="shared" ref="I157:I220" si="20">ROUND(G157*H157,2)</f>
        <v>7.65</v>
      </c>
    </row>
    <row r="158" spans="1:10">
      <c r="A158" s="23">
        <f t="shared" ref="A158:A361" si="21">A157+1</f>
        <v>2</v>
      </c>
      <c r="B158" s="218"/>
      <c r="C158" s="218"/>
      <c r="D158" s="137">
        <v>42703</v>
      </c>
      <c r="E158" s="137">
        <v>42760</v>
      </c>
      <c r="F158" s="137">
        <v>42760</v>
      </c>
      <c r="G158" s="25">
        <f t="shared" si="19"/>
        <v>57</v>
      </c>
      <c r="H158" s="365">
        <v>0.128443</v>
      </c>
      <c r="I158" s="122">
        <f t="shared" si="20"/>
        <v>7.32</v>
      </c>
    </row>
    <row r="159" spans="1:10">
      <c r="A159" s="23">
        <f t="shared" si="21"/>
        <v>3</v>
      </c>
      <c r="B159" s="218"/>
      <c r="C159" s="218"/>
      <c r="D159" s="137">
        <v>42703</v>
      </c>
      <c r="E159" s="137">
        <v>42760</v>
      </c>
      <c r="F159" s="137">
        <v>42760</v>
      </c>
      <c r="G159" s="25">
        <f t="shared" si="19"/>
        <v>57</v>
      </c>
      <c r="H159" s="365">
        <v>0.128109</v>
      </c>
      <c r="I159" s="122">
        <f t="shared" si="20"/>
        <v>7.3</v>
      </c>
    </row>
    <row r="160" spans="1:10">
      <c r="A160" s="23">
        <f t="shared" si="21"/>
        <v>4</v>
      </c>
      <c r="B160" s="218"/>
      <c r="C160" s="218"/>
      <c r="D160" s="137">
        <v>42703</v>
      </c>
      <c r="E160" s="137">
        <v>42760</v>
      </c>
      <c r="F160" s="137">
        <v>42760</v>
      </c>
      <c r="G160" s="25">
        <f t="shared" si="19"/>
        <v>57</v>
      </c>
      <c r="H160" s="365">
        <v>0.12676470000000001</v>
      </c>
      <c r="I160" s="122">
        <f t="shared" si="20"/>
        <v>7.23</v>
      </c>
    </row>
    <row r="161" spans="1:9">
      <c r="A161" s="23">
        <f t="shared" si="21"/>
        <v>5</v>
      </c>
      <c r="B161" s="218"/>
      <c r="C161" s="218"/>
      <c r="D161" s="137">
        <v>42703</v>
      </c>
      <c r="E161" s="137">
        <v>42760</v>
      </c>
      <c r="F161" s="137">
        <v>42760</v>
      </c>
      <c r="G161" s="25">
        <f t="shared" si="19"/>
        <v>57</v>
      </c>
      <c r="H161" s="365">
        <v>0.12771080000000001</v>
      </c>
      <c r="I161" s="122">
        <f t="shared" si="20"/>
        <v>7.28</v>
      </c>
    </row>
    <row r="162" spans="1:9">
      <c r="A162" s="23">
        <f t="shared" si="21"/>
        <v>6</v>
      </c>
      <c r="B162" s="218"/>
      <c r="C162" s="218"/>
      <c r="D162" s="137">
        <v>42702</v>
      </c>
      <c r="E162" s="137">
        <v>42760</v>
      </c>
      <c r="F162" s="137">
        <v>42760</v>
      </c>
      <c r="G162" s="25">
        <f t="shared" si="19"/>
        <v>58</v>
      </c>
      <c r="H162" s="365">
        <v>0.1327178</v>
      </c>
      <c r="I162" s="122">
        <f t="shared" si="20"/>
        <v>7.7</v>
      </c>
    </row>
    <row r="163" spans="1:9">
      <c r="A163" s="23">
        <f t="shared" si="21"/>
        <v>7</v>
      </c>
      <c r="B163" s="218"/>
      <c r="C163" s="218"/>
      <c r="D163" s="137">
        <v>42702</v>
      </c>
      <c r="E163" s="137">
        <v>42760</v>
      </c>
      <c r="F163" s="137">
        <v>42760</v>
      </c>
      <c r="G163" s="25">
        <f t="shared" si="19"/>
        <v>58</v>
      </c>
      <c r="H163" s="365">
        <v>0.12871940000000001</v>
      </c>
      <c r="I163" s="122">
        <f t="shared" si="20"/>
        <v>7.47</v>
      </c>
    </row>
    <row r="164" spans="1:9">
      <c r="A164" s="23">
        <f t="shared" si="21"/>
        <v>8</v>
      </c>
      <c r="B164" s="218"/>
      <c r="C164" s="218"/>
      <c r="D164" s="137">
        <v>42703</v>
      </c>
      <c r="E164" s="137">
        <v>42760</v>
      </c>
      <c r="F164" s="137">
        <v>42760</v>
      </c>
      <c r="G164" s="25">
        <f t="shared" si="19"/>
        <v>57</v>
      </c>
      <c r="H164" s="365">
        <v>0.12622169999999999</v>
      </c>
      <c r="I164" s="122">
        <f t="shared" si="20"/>
        <v>7.19</v>
      </c>
    </row>
    <row r="165" spans="1:9">
      <c r="A165" s="23">
        <f t="shared" si="21"/>
        <v>9</v>
      </c>
      <c r="B165" s="218"/>
      <c r="C165" s="218"/>
      <c r="D165" s="137">
        <v>42703</v>
      </c>
      <c r="E165" s="137">
        <v>42760</v>
      </c>
      <c r="F165" s="137">
        <v>42760</v>
      </c>
      <c r="G165" s="25">
        <f t="shared" si="19"/>
        <v>57</v>
      </c>
      <c r="H165" s="365">
        <v>0.12763340000000001</v>
      </c>
      <c r="I165" s="122">
        <f t="shared" si="20"/>
        <v>7.28</v>
      </c>
    </row>
    <row r="166" spans="1:9">
      <c r="A166" s="23">
        <f t="shared" si="21"/>
        <v>10</v>
      </c>
      <c r="B166" s="218"/>
      <c r="C166" s="218"/>
      <c r="D166" s="137">
        <v>42703</v>
      </c>
      <c r="E166" s="137">
        <v>42760</v>
      </c>
      <c r="F166" s="137">
        <v>42760</v>
      </c>
      <c r="G166" s="25">
        <f t="shared" si="19"/>
        <v>57</v>
      </c>
      <c r="H166" s="365">
        <v>0.12721060000000001</v>
      </c>
      <c r="I166" s="122">
        <f t="shared" si="20"/>
        <v>7.25</v>
      </c>
    </row>
    <row r="167" spans="1:9">
      <c r="A167" s="23">
        <f t="shared" si="21"/>
        <v>11</v>
      </c>
      <c r="B167" s="218"/>
      <c r="C167" s="218"/>
      <c r="D167" s="137">
        <v>42709</v>
      </c>
      <c r="E167" s="137">
        <v>42760</v>
      </c>
      <c r="F167" s="137">
        <v>42760</v>
      </c>
      <c r="G167" s="25">
        <f t="shared" si="19"/>
        <v>51</v>
      </c>
      <c r="H167" s="365">
        <v>0.1296976</v>
      </c>
      <c r="I167" s="122">
        <f t="shared" si="20"/>
        <v>6.61</v>
      </c>
    </row>
    <row r="168" spans="1:9">
      <c r="A168" s="23">
        <f t="shared" si="21"/>
        <v>12</v>
      </c>
      <c r="B168" s="218"/>
      <c r="C168" s="218"/>
      <c r="D168" s="137">
        <v>42709</v>
      </c>
      <c r="E168" s="137">
        <v>42760</v>
      </c>
      <c r="F168" s="137">
        <v>42760</v>
      </c>
      <c r="G168" s="25">
        <f t="shared" si="19"/>
        <v>51</v>
      </c>
      <c r="H168" s="365">
        <v>0.13190660000000001</v>
      </c>
      <c r="I168" s="122">
        <f t="shared" si="20"/>
        <v>6.73</v>
      </c>
    </row>
    <row r="169" spans="1:9">
      <c r="A169" s="23">
        <f t="shared" si="21"/>
        <v>13</v>
      </c>
      <c r="B169" s="218"/>
      <c r="C169" s="218"/>
      <c r="D169" s="137">
        <v>42709</v>
      </c>
      <c r="E169" s="137">
        <v>42760</v>
      </c>
      <c r="F169" s="137">
        <v>42760</v>
      </c>
      <c r="G169" s="25">
        <f t="shared" si="19"/>
        <v>51</v>
      </c>
      <c r="H169" s="365">
        <v>0.12984399999999999</v>
      </c>
      <c r="I169" s="122">
        <f t="shared" si="20"/>
        <v>6.62</v>
      </c>
    </row>
    <row r="170" spans="1:9">
      <c r="A170" s="23">
        <f t="shared" si="21"/>
        <v>14</v>
      </c>
      <c r="B170" s="218"/>
      <c r="C170" s="218"/>
      <c r="D170" s="137">
        <v>42709</v>
      </c>
      <c r="E170" s="137">
        <v>42760</v>
      </c>
      <c r="F170" s="137">
        <v>42760</v>
      </c>
      <c r="G170" s="25">
        <f t="shared" si="19"/>
        <v>51</v>
      </c>
      <c r="H170" s="365">
        <v>0.13057630000000001</v>
      </c>
      <c r="I170" s="122">
        <f t="shared" si="20"/>
        <v>6.66</v>
      </c>
    </row>
    <row r="171" spans="1:9">
      <c r="A171" s="23">
        <f t="shared" si="21"/>
        <v>15</v>
      </c>
      <c r="B171" s="218"/>
      <c r="C171" s="218"/>
      <c r="D171" s="137">
        <v>42709</v>
      </c>
      <c r="E171" s="137">
        <v>42760</v>
      </c>
      <c r="F171" s="137">
        <v>42760</v>
      </c>
      <c r="G171" s="25">
        <f t="shared" si="19"/>
        <v>51</v>
      </c>
      <c r="H171" s="365">
        <v>0.13132489999999999</v>
      </c>
      <c r="I171" s="122">
        <f t="shared" si="20"/>
        <v>6.7</v>
      </c>
    </row>
    <row r="172" spans="1:9">
      <c r="A172" s="23">
        <f t="shared" si="21"/>
        <v>16</v>
      </c>
      <c r="B172" s="218"/>
      <c r="C172" s="218"/>
      <c r="D172" s="137">
        <v>42710</v>
      </c>
      <c r="E172" s="137">
        <v>42760</v>
      </c>
      <c r="F172" s="137">
        <v>42760</v>
      </c>
      <c r="G172" s="25">
        <f t="shared" si="19"/>
        <v>50</v>
      </c>
      <c r="H172" s="365">
        <v>0.13215660000000001</v>
      </c>
      <c r="I172" s="122">
        <f t="shared" si="20"/>
        <v>6.61</v>
      </c>
    </row>
    <row r="173" spans="1:9">
      <c r="A173" s="23">
        <f t="shared" si="21"/>
        <v>17</v>
      </c>
      <c r="B173" s="218"/>
      <c r="C173" s="218"/>
      <c r="D173" s="137">
        <v>42710</v>
      </c>
      <c r="E173" s="137">
        <v>42760</v>
      </c>
      <c r="F173" s="137">
        <v>42760</v>
      </c>
      <c r="G173" s="25">
        <f t="shared" si="19"/>
        <v>50</v>
      </c>
      <c r="H173" s="365">
        <v>0.13136690000000001</v>
      </c>
      <c r="I173" s="122">
        <f t="shared" si="20"/>
        <v>6.57</v>
      </c>
    </row>
    <row r="174" spans="1:9">
      <c r="A174" s="23">
        <f t="shared" si="21"/>
        <v>18</v>
      </c>
      <c r="B174" s="218"/>
      <c r="C174" s="218"/>
      <c r="D174" s="137">
        <v>42709</v>
      </c>
      <c r="E174" s="137">
        <v>42760</v>
      </c>
      <c r="F174" s="137">
        <v>42760</v>
      </c>
      <c r="G174" s="25">
        <f t="shared" si="19"/>
        <v>51</v>
      </c>
      <c r="H174" s="365">
        <v>0.13063140000000001</v>
      </c>
      <c r="I174" s="122">
        <f t="shared" si="20"/>
        <v>6.66</v>
      </c>
    </row>
    <row r="175" spans="1:9">
      <c r="A175" s="23">
        <f t="shared" si="21"/>
        <v>19</v>
      </c>
      <c r="B175" s="218"/>
      <c r="C175" s="218"/>
      <c r="D175" s="137">
        <v>42709</v>
      </c>
      <c r="E175" s="137">
        <v>42760</v>
      </c>
      <c r="F175" s="137">
        <v>42760</v>
      </c>
      <c r="G175" s="25">
        <f t="shared" si="19"/>
        <v>51</v>
      </c>
      <c r="H175" s="365">
        <v>0.1297025</v>
      </c>
      <c r="I175" s="122">
        <f t="shared" si="20"/>
        <v>6.61</v>
      </c>
    </row>
    <row r="176" spans="1:9">
      <c r="A176" s="23">
        <f t="shared" si="21"/>
        <v>20</v>
      </c>
      <c r="B176" s="218"/>
      <c r="C176" s="218"/>
      <c r="D176" s="137">
        <v>42710</v>
      </c>
      <c r="E176" s="137">
        <v>42760</v>
      </c>
      <c r="F176" s="137">
        <v>42760</v>
      </c>
      <c r="G176" s="25">
        <f t="shared" si="19"/>
        <v>50</v>
      </c>
      <c r="H176" s="365">
        <v>0.13173870000000001</v>
      </c>
      <c r="I176" s="122">
        <f t="shared" si="20"/>
        <v>6.59</v>
      </c>
    </row>
    <row r="177" spans="1:9">
      <c r="A177" s="23">
        <f t="shared" si="21"/>
        <v>21</v>
      </c>
      <c r="B177" s="218"/>
      <c r="C177" s="218"/>
      <c r="D177" s="137">
        <v>42710</v>
      </c>
      <c r="E177" s="137">
        <v>42760</v>
      </c>
      <c r="F177" s="137">
        <v>42760</v>
      </c>
      <c r="G177" s="25">
        <f t="shared" si="19"/>
        <v>50</v>
      </c>
      <c r="H177" s="365">
        <v>0.13008510000000001</v>
      </c>
      <c r="I177" s="122">
        <f t="shared" si="20"/>
        <v>6.5</v>
      </c>
    </row>
    <row r="178" spans="1:9">
      <c r="A178" s="23">
        <f t="shared" si="21"/>
        <v>22</v>
      </c>
      <c r="B178" s="218"/>
      <c r="C178" s="218"/>
      <c r="D178" s="137">
        <v>42710</v>
      </c>
      <c r="E178" s="137">
        <v>42760</v>
      </c>
      <c r="F178" s="137">
        <v>42760</v>
      </c>
      <c r="G178" s="25">
        <f t="shared" si="19"/>
        <v>50</v>
      </c>
      <c r="H178" s="365">
        <v>0.1299988</v>
      </c>
      <c r="I178" s="122">
        <f t="shared" si="20"/>
        <v>6.5</v>
      </c>
    </row>
    <row r="179" spans="1:9">
      <c r="A179" s="23">
        <f t="shared" si="21"/>
        <v>23</v>
      </c>
      <c r="B179" s="218"/>
      <c r="C179" s="218"/>
      <c r="D179" s="137">
        <v>42710</v>
      </c>
      <c r="E179" s="137">
        <v>42760</v>
      </c>
      <c r="F179" s="137">
        <v>42760</v>
      </c>
      <c r="G179" s="25">
        <f t="shared" si="19"/>
        <v>50</v>
      </c>
      <c r="H179" s="365">
        <v>0.12990080000000001</v>
      </c>
      <c r="I179" s="122">
        <f t="shared" si="20"/>
        <v>6.5</v>
      </c>
    </row>
    <row r="180" spans="1:9">
      <c r="A180" s="23">
        <f t="shared" si="21"/>
        <v>24</v>
      </c>
      <c r="B180" s="218"/>
      <c r="C180" s="218"/>
      <c r="D180" s="137">
        <v>42710</v>
      </c>
      <c r="E180" s="137">
        <v>42760</v>
      </c>
      <c r="F180" s="137">
        <v>42760</v>
      </c>
      <c r="G180" s="25">
        <f t="shared" si="19"/>
        <v>50</v>
      </c>
      <c r="H180" s="365">
        <v>0.12810240000000001</v>
      </c>
      <c r="I180" s="122">
        <f t="shared" si="20"/>
        <v>6.41</v>
      </c>
    </row>
    <row r="181" spans="1:9">
      <c r="A181" s="23">
        <f t="shared" si="21"/>
        <v>25</v>
      </c>
      <c r="B181" s="218"/>
      <c r="C181" s="218"/>
      <c r="D181" s="137">
        <v>42716</v>
      </c>
      <c r="E181" s="137">
        <v>42760</v>
      </c>
      <c r="F181" s="137">
        <v>42760</v>
      </c>
      <c r="G181" s="25">
        <f t="shared" si="19"/>
        <v>44</v>
      </c>
      <c r="H181" s="365">
        <v>0.13437540000000001</v>
      </c>
      <c r="I181" s="122">
        <f t="shared" si="20"/>
        <v>5.91</v>
      </c>
    </row>
    <row r="182" spans="1:9">
      <c r="A182" s="23">
        <f t="shared" si="21"/>
        <v>26</v>
      </c>
      <c r="B182" s="218"/>
      <c r="C182" s="218"/>
      <c r="D182" s="137">
        <v>42716</v>
      </c>
      <c r="E182" s="137">
        <v>42760</v>
      </c>
      <c r="F182" s="137">
        <v>42760</v>
      </c>
      <c r="G182" s="25">
        <f t="shared" si="19"/>
        <v>44</v>
      </c>
      <c r="H182" s="365">
        <v>0.13079099999999999</v>
      </c>
      <c r="I182" s="122">
        <f t="shared" si="20"/>
        <v>5.75</v>
      </c>
    </row>
    <row r="183" spans="1:9">
      <c r="A183" s="23">
        <f t="shared" si="21"/>
        <v>27</v>
      </c>
      <c r="B183" s="218"/>
      <c r="C183" s="218"/>
      <c r="D183" s="137">
        <v>42716</v>
      </c>
      <c r="E183" s="137">
        <v>42760</v>
      </c>
      <c r="F183" s="137">
        <v>42760</v>
      </c>
      <c r="G183" s="25">
        <f t="shared" si="19"/>
        <v>44</v>
      </c>
      <c r="H183" s="365">
        <v>0.1318144</v>
      </c>
      <c r="I183" s="122">
        <f t="shared" si="20"/>
        <v>5.8</v>
      </c>
    </row>
    <row r="184" spans="1:9">
      <c r="A184" s="23">
        <f t="shared" si="21"/>
        <v>28</v>
      </c>
      <c r="B184" s="218"/>
      <c r="C184" s="218"/>
      <c r="D184" s="137">
        <v>42716</v>
      </c>
      <c r="E184" s="137">
        <v>42760</v>
      </c>
      <c r="F184" s="137">
        <v>42760</v>
      </c>
      <c r="G184" s="25">
        <f t="shared" si="19"/>
        <v>44</v>
      </c>
      <c r="H184" s="365">
        <v>0.133802</v>
      </c>
      <c r="I184" s="122">
        <f t="shared" si="20"/>
        <v>5.89</v>
      </c>
    </row>
    <row r="185" spans="1:9">
      <c r="A185" s="23">
        <f t="shared" si="21"/>
        <v>29</v>
      </c>
      <c r="B185" s="218"/>
      <c r="C185" s="218"/>
      <c r="D185" s="137">
        <v>42716</v>
      </c>
      <c r="E185" s="137">
        <v>42760</v>
      </c>
      <c r="F185" s="137">
        <v>42760</v>
      </c>
      <c r="G185" s="25">
        <f t="shared" si="19"/>
        <v>44</v>
      </c>
      <c r="H185" s="365">
        <v>0.12464460000000001</v>
      </c>
      <c r="I185" s="122">
        <f t="shared" si="20"/>
        <v>5.48</v>
      </c>
    </row>
    <row r="186" spans="1:9">
      <c r="A186" s="23">
        <f t="shared" si="21"/>
        <v>30</v>
      </c>
      <c r="B186" s="218"/>
      <c r="C186" s="218"/>
      <c r="D186" s="137">
        <v>42716</v>
      </c>
      <c r="E186" s="137">
        <v>42760</v>
      </c>
      <c r="F186" s="137">
        <v>42760</v>
      </c>
      <c r="G186" s="25">
        <f t="shared" si="19"/>
        <v>44</v>
      </c>
      <c r="H186" s="365">
        <v>0.13340050000000001</v>
      </c>
      <c r="I186" s="122">
        <f t="shared" si="20"/>
        <v>5.87</v>
      </c>
    </row>
    <row r="187" spans="1:9">
      <c r="A187" s="23">
        <f t="shared" si="21"/>
        <v>31</v>
      </c>
      <c r="B187" s="218"/>
      <c r="C187" s="218"/>
      <c r="D187" s="137">
        <v>42716</v>
      </c>
      <c r="E187" s="137">
        <v>42760</v>
      </c>
      <c r="F187" s="137">
        <v>42760</v>
      </c>
      <c r="G187" s="25">
        <f t="shared" si="19"/>
        <v>44</v>
      </c>
      <c r="H187" s="365">
        <v>0.12988759999999999</v>
      </c>
      <c r="I187" s="122">
        <f t="shared" si="20"/>
        <v>5.72</v>
      </c>
    </row>
    <row r="188" spans="1:9">
      <c r="A188" s="23">
        <f t="shared" si="21"/>
        <v>32</v>
      </c>
      <c r="B188" s="218"/>
      <c r="C188" s="218"/>
      <c r="D188" s="137">
        <v>42716</v>
      </c>
      <c r="E188" s="137">
        <v>42760</v>
      </c>
      <c r="F188" s="137">
        <v>42760</v>
      </c>
      <c r="G188" s="25">
        <f t="shared" si="19"/>
        <v>44</v>
      </c>
      <c r="H188" s="365">
        <v>0.13360620000000001</v>
      </c>
      <c r="I188" s="122">
        <f t="shared" si="20"/>
        <v>5.88</v>
      </c>
    </row>
    <row r="189" spans="1:9">
      <c r="A189" s="23">
        <f t="shared" si="21"/>
        <v>33</v>
      </c>
      <c r="B189" s="218"/>
      <c r="C189" s="218"/>
      <c r="D189" s="137">
        <v>42716</v>
      </c>
      <c r="E189" s="137">
        <v>42760</v>
      </c>
      <c r="F189" s="137">
        <v>42760</v>
      </c>
      <c r="G189" s="25">
        <f t="shared" si="19"/>
        <v>44</v>
      </c>
      <c r="H189" s="365">
        <v>0.1303484</v>
      </c>
      <c r="I189" s="122">
        <f t="shared" si="20"/>
        <v>5.74</v>
      </c>
    </row>
    <row r="190" spans="1:9">
      <c r="A190" s="23">
        <f t="shared" si="21"/>
        <v>34</v>
      </c>
      <c r="B190" s="218"/>
      <c r="C190" s="218"/>
      <c r="D190" s="137">
        <v>42716</v>
      </c>
      <c r="E190" s="137">
        <v>42760</v>
      </c>
      <c r="F190" s="137">
        <v>42760</v>
      </c>
      <c r="G190" s="25">
        <f t="shared" si="19"/>
        <v>44</v>
      </c>
      <c r="H190" s="365">
        <v>0.12909790000000002</v>
      </c>
      <c r="I190" s="122">
        <f t="shared" si="20"/>
        <v>5.68</v>
      </c>
    </row>
    <row r="191" spans="1:9">
      <c r="A191" s="23">
        <f t="shared" si="21"/>
        <v>35</v>
      </c>
      <c r="B191" s="218"/>
      <c r="C191" s="218"/>
      <c r="D191" s="137">
        <v>42716</v>
      </c>
      <c r="E191" s="137">
        <v>42760</v>
      </c>
      <c r="F191" s="137">
        <v>42760</v>
      </c>
      <c r="G191" s="25">
        <f t="shared" si="19"/>
        <v>44</v>
      </c>
      <c r="H191" s="365">
        <v>0.13106409999999999</v>
      </c>
      <c r="I191" s="122">
        <f t="shared" si="20"/>
        <v>5.77</v>
      </c>
    </row>
    <row r="192" spans="1:9">
      <c r="A192" s="23">
        <f t="shared" si="21"/>
        <v>36</v>
      </c>
      <c r="B192" s="218"/>
      <c r="C192" s="218"/>
      <c r="D192" s="137">
        <v>42716</v>
      </c>
      <c r="E192" s="137">
        <v>42760</v>
      </c>
      <c r="F192" s="137">
        <v>42760</v>
      </c>
      <c r="G192" s="25">
        <f t="shared" si="19"/>
        <v>44</v>
      </c>
      <c r="H192" s="365">
        <v>0.1328329</v>
      </c>
      <c r="I192" s="122">
        <f t="shared" si="20"/>
        <v>5.84</v>
      </c>
    </row>
    <row r="193" spans="1:9">
      <c r="A193" s="23">
        <f t="shared" si="21"/>
        <v>37</v>
      </c>
      <c r="B193" s="218"/>
      <c r="C193" s="218"/>
      <c r="D193" s="137">
        <v>42724</v>
      </c>
      <c r="E193" s="137">
        <v>42760</v>
      </c>
      <c r="F193" s="137">
        <v>42760</v>
      </c>
      <c r="G193" s="25">
        <f t="shared" si="19"/>
        <v>36</v>
      </c>
      <c r="H193" s="365">
        <v>0.1317478</v>
      </c>
      <c r="I193" s="122">
        <f t="shared" si="20"/>
        <v>4.74</v>
      </c>
    </row>
    <row r="194" spans="1:9">
      <c r="A194" s="23">
        <f t="shared" si="21"/>
        <v>38</v>
      </c>
      <c r="B194" s="218"/>
      <c r="C194" s="218"/>
      <c r="D194" s="137">
        <v>42724</v>
      </c>
      <c r="E194" s="137">
        <v>42760</v>
      </c>
      <c r="F194" s="137">
        <v>42760</v>
      </c>
      <c r="G194" s="25">
        <f t="shared" si="19"/>
        <v>36</v>
      </c>
      <c r="H194" s="365">
        <v>0.12783839999999999</v>
      </c>
      <c r="I194" s="122">
        <f t="shared" si="20"/>
        <v>4.5999999999999996</v>
      </c>
    </row>
    <row r="195" spans="1:9">
      <c r="A195" s="23">
        <f t="shared" si="21"/>
        <v>39</v>
      </c>
      <c r="B195" s="218"/>
      <c r="C195" s="218"/>
      <c r="D195" s="137">
        <v>42724</v>
      </c>
      <c r="E195" s="137">
        <v>42760</v>
      </c>
      <c r="F195" s="137">
        <v>42760</v>
      </c>
      <c r="G195" s="25">
        <f t="shared" si="19"/>
        <v>36</v>
      </c>
      <c r="H195" s="365">
        <v>0.1303812</v>
      </c>
      <c r="I195" s="122">
        <f t="shared" si="20"/>
        <v>4.6900000000000004</v>
      </c>
    </row>
    <row r="196" spans="1:9">
      <c r="A196" s="23">
        <f t="shared" si="21"/>
        <v>40</v>
      </c>
      <c r="B196" s="218"/>
      <c r="C196" s="218"/>
      <c r="D196" s="137">
        <v>42724</v>
      </c>
      <c r="E196" s="137">
        <v>42760</v>
      </c>
      <c r="F196" s="137">
        <v>42760</v>
      </c>
      <c r="G196" s="25">
        <f t="shared" si="19"/>
        <v>36</v>
      </c>
      <c r="H196" s="365">
        <v>0.13132160000000001</v>
      </c>
      <c r="I196" s="122">
        <f t="shared" si="20"/>
        <v>4.7300000000000004</v>
      </c>
    </row>
    <row r="197" spans="1:9">
      <c r="A197" s="23">
        <f t="shared" si="21"/>
        <v>41</v>
      </c>
      <c r="B197" s="218"/>
      <c r="C197" s="218"/>
      <c r="D197" s="137">
        <v>42724</v>
      </c>
      <c r="E197" s="137">
        <v>42760</v>
      </c>
      <c r="F197" s="137">
        <v>42760</v>
      </c>
      <c r="G197" s="25">
        <f t="shared" si="19"/>
        <v>36</v>
      </c>
      <c r="H197" s="365">
        <v>0.1294738</v>
      </c>
      <c r="I197" s="122">
        <f t="shared" si="20"/>
        <v>4.66</v>
      </c>
    </row>
    <row r="198" spans="1:9">
      <c r="A198" s="23">
        <f t="shared" si="21"/>
        <v>42</v>
      </c>
      <c r="B198" s="218"/>
      <c r="C198" s="218"/>
      <c r="D198" s="137">
        <v>42717</v>
      </c>
      <c r="E198" s="137">
        <v>42760</v>
      </c>
      <c r="F198" s="137">
        <v>42760</v>
      </c>
      <c r="G198" s="25">
        <f t="shared" si="19"/>
        <v>43</v>
      </c>
      <c r="H198" s="365">
        <v>0.1329235</v>
      </c>
      <c r="I198" s="122">
        <f t="shared" si="20"/>
        <v>5.72</v>
      </c>
    </row>
    <row r="199" spans="1:9">
      <c r="A199" s="23">
        <f t="shared" si="21"/>
        <v>43</v>
      </c>
      <c r="B199" s="218"/>
      <c r="C199" s="218"/>
      <c r="D199" s="137">
        <v>42724</v>
      </c>
      <c r="E199" s="137">
        <v>42760</v>
      </c>
      <c r="F199" s="137">
        <v>42760</v>
      </c>
      <c r="G199" s="25">
        <f t="shared" si="19"/>
        <v>36</v>
      </c>
      <c r="H199" s="365">
        <v>0.13026280000000001</v>
      </c>
      <c r="I199" s="122">
        <f t="shared" si="20"/>
        <v>4.6900000000000004</v>
      </c>
    </row>
    <row r="200" spans="1:9">
      <c r="A200" s="23">
        <f t="shared" si="21"/>
        <v>44</v>
      </c>
      <c r="B200" s="218"/>
      <c r="C200" s="218"/>
      <c r="D200" s="137">
        <v>42724</v>
      </c>
      <c r="E200" s="137">
        <v>42760</v>
      </c>
      <c r="F200" s="137">
        <v>42760</v>
      </c>
      <c r="G200" s="25">
        <f t="shared" si="19"/>
        <v>36</v>
      </c>
      <c r="H200" s="365">
        <v>0.13234580000000001</v>
      </c>
      <c r="I200" s="122">
        <f t="shared" si="20"/>
        <v>4.76</v>
      </c>
    </row>
    <row r="201" spans="1:9">
      <c r="A201" s="23">
        <f t="shared" si="21"/>
        <v>45</v>
      </c>
      <c r="B201" s="218"/>
      <c r="C201" s="218"/>
      <c r="D201" s="137">
        <v>42724</v>
      </c>
      <c r="E201" s="137">
        <v>42760</v>
      </c>
      <c r="F201" s="137">
        <v>42760</v>
      </c>
      <c r="G201" s="25">
        <f t="shared" si="19"/>
        <v>36</v>
      </c>
      <c r="H201" s="365">
        <v>0.12930440000000001</v>
      </c>
      <c r="I201" s="122">
        <f t="shared" si="20"/>
        <v>4.6500000000000004</v>
      </c>
    </row>
    <row r="202" spans="1:9">
      <c r="A202" s="23">
        <f t="shared" si="21"/>
        <v>46</v>
      </c>
      <c r="B202" s="218"/>
      <c r="C202" s="218"/>
      <c r="D202" s="137">
        <v>42724</v>
      </c>
      <c r="E202" s="137">
        <v>42760</v>
      </c>
      <c r="F202" s="137">
        <v>42760</v>
      </c>
      <c r="G202" s="25">
        <f t="shared" si="19"/>
        <v>36</v>
      </c>
      <c r="H202" s="365">
        <v>0.12857550000000001</v>
      </c>
      <c r="I202" s="122">
        <f t="shared" si="20"/>
        <v>4.63</v>
      </c>
    </row>
    <row r="203" spans="1:9">
      <c r="A203" s="23">
        <f t="shared" si="21"/>
        <v>47</v>
      </c>
      <c r="B203" s="218"/>
      <c r="C203" s="218"/>
      <c r="D203" s="137">
        <v>42724</v>
      </c>
      <c r="E203" s="137">
        <v>42760</v>
      </c>
      <c r="F203" s="137">
        <v>42760</v>
      </c>
      <c r="G203" s="25">
        <f t="shared" si="19"/>
        <v>36</v>
      </c>
      <c r="H203" s="365">
        <v>0.13114229999999999</v>
      </c>
      <c r="I203" s="122">
        <f t="shared" si="20"/>
        <v>4.72</v>
      </c>
    </row>
    <row r="204" spans="1:9">
      <c r="A204" s="23">
        <f t="shared" si="21"/>
        <v>48</v>
      </c>
      <c r="B204" s="218"/>
      <c r="C204" s="218"/>
      <c r="D204" s="137">
        <v>42724</v>
      </c>
      <c r="E204" s="137">
        <v>42760</v>
      </c>
      <c r="F204" s="137">
        <v>42760</v>
      </c>
      <c r="G204" s="25">
        <f t="shared" si="19"/>
        <v>36</v>
      </c>
      <c r="H204" s="365">
        <v>0.13105169999999999</v>
      </c>
      <c r="I204" s="122">
        <f t="shared" si="20"/>
        <v>4.72</v>
      </c>
    </row>
    <row r="205" spans="1:9">
      <c r="A205" s="23">
        <f t="shared" si="21"/>
        <v>49</v>
      </c>
      <c r="B205" s="218"/>
      <c r="C205" s="218"/>
      <c r="D205" s="137">
        <v>42724</v>
      </c>
      <c r="E205" s="137">
        <v>42760</v>
      </c>
      <c r="F205" s="137">
        <v>42760</v>
      </c>
      <c r="G205" s="25">
        <f t="shared" si="19"/>
        <v>36</v>
      </c>
      <c r="H205" s="365">
        <v>0.13503780000000001</v>
      </c>
      <c r="I205" s="122">
        <f t="shared" si="20"/>
        <v>4.8600000000000003</v>
      </c>
    </row>
    <row r="206" spans="1:9">
      <c r="A206" s="23">
        <f t="shared" si="21"/>
        <v>50</v>
      </c>
      <c r="B206" s="218"/>
      <c r="C206" s="218"/>
      <c r="D206" s="137">
        <v>42717</v>
      </c>
      <c r="E206" s="137">
        <v>42760</v>
      </c>
      <c r="F206" s="137">
        <v>42760</v>
      </c>
      <c r="G206" s="25">
        <f t="shared" si="19"/>
        <v>43</v>
      </c>
      <c r="H206" s="365">
        <v>0.13563829999999999</v>
      </c>
      <c r="I206" s="122">
        <f t="shared" si="20"/>
        <v>5.83</v>
      </c>
    </row>
    <row r="207" spans="1:9">
      <c r="A207" s="23">
        <f t="shared" si="21"/>
        <v>51</v>
      </c>
      <c r="B207" s="218"/>
      <c r="C207" s="218"/>
      <c r="D207" s="137">
        <v>42732</v>
      </c>
      <c r="E207" s="137">
        <v>42760</v>
      </c>
      <c r="F207" s="137">
        <v>42760</v>
      </c>
      <c r="G207" s="25">
        <f t="shared" si="19"/>
        <v>28</v>
      </c>
      <c r="H207" s="365">
        <v>0.1325038</v>
      </c>
      <c r="I207" s="122">
        <f t="shared" si="20"/>
        <v>3.71</v>
      </c>
    </row>
    <row r="208" spans="1:9">
      <c r="A208" s="23">
        <f t="shared" si="21"/>
        <v>52</v>
      </c>
      <c r="B208" s="218" t="s">
        <v>229</v>
      </c>
      <c r="C208" s="218" t="s">
        <v>445</v>
      </c>
      <c r="D208" s="137">
        <v>42736</v>
      </c>
      <c r="E208" s="137">
        <v>42760</v>
      </c>
      <c r="F208" s="137">
        <v>42760</v>
      </c>
      <c r="G208" s="25">
        <f t="shared" si="19"/>
        <v>24</v>
      </c>
      <c r="H208" s="365">
        <v>75876.800000000003</v>
      </c>
      <c r="I208" s="122">
        <f t="shared" si="20"/>
        <v>1821043.2</v>
      </c>
    </row>
    <row r="209" spans="1:9">
      <c r="A209" s="23">
        <f t="shared" si="21"/>
        <v>53</v>
      </c>
      <c r="B209" s="218"/>
      <c r="C209" s="218"/>
      <c r="D209" s="137">
        <v>42737</v>
      </c>
      <c r="E209" s="137">
        <v>42760</v>
      </c>
      <c r="F209" s="137">
        <v>42760</v>
      </c>
      <c r="G209" s="25">
        <f t="shared" si="19"/>
        <v>23</v>
      </c>
      <c r="H209" s="365">
        <v>74965</v>
      </c>
      <c r="I209" s="122">
        <f t="shared" si="20"/>
        <v>1724195</v>
      </c>
    </row>
    <row r="210" spans="1:9">
      <c r="A210" s="23">
        <f t="shared" si="21"/>
        <v>54</v>
      </c>
      <c r="B210" s="218"/>
      <c r="C210" s="218"/>
      <c r="D210" s="137">
        <v>42737</v>
      </c>
      <c r="E210" s="137">
        <v>42760</v>
      </c>
      <c r="F210" s="137">
        <v>42760</v>
      </c>
      <c r="G210" s="25">
        <f t="shared" si="19"/>
        <v>23</v>
      </c>
      <c r="H210" s="365">
        <v>75637.100000000006</v>
      </c>
      <c r="I210" s="122">
        <f t="shared" si="20"/>
        <v>1739653.3</v>
      </c>
    </row>
    <row r="211" spans="1:9">
      <c r="A211" s="23">
        <f t="shared" si="21"/>
        <v>55</v>
      </c>
      <c r="B211" s="218"/>
      <c r="C211" s="218"/>
      <c r="D211" s="137">
        <v>42741</v>
      </c>
      <c r="E211" s="137">
        <v>42760</v>
      </c>
      <c r="F211" s="137">
        <v>42760</v>
      </c>
      <c r="G211" s="25">
        <f t="shared" si="19"/>
        <v>19</v>
      </c>
      <c r="H211" s="365">
        <v>75336.3</v>
      </c>
      <c r="I211" s="122">
        <f t="shared" si="20"/>
        <v>1431389.7</v>
      </c>
    </row>
    <row r="212" spans="1:9">
      <c r="A212" s="23">
        <f t="shared" si="21"/>
        <v>56</v>
      </c>
      <c r="B212" s="218"/>
      <c r="C212" s="218"/>
      <c r="D212" s="137">
        <v>42743</v>
      </c>
      <c r="E212" s="137">
        <v>42760</v>
      </c>
      <c r="F212" s="137">
        <v>42760</v>
      </c>
      <c r="G212" s="25">
        <f t="shared" si="19"/>
        <v>17</v>
      </c>
      <c r="H212" s="365">
        <v>75876.800000000003</v>
      </c>
      <c r="I212" s="122">
        <f t="shared" si="20"/>
        <v>1289905.6000000001</v>
      </c>
    </row>
    <row r="213" spans="1:9">
      <c r="A213" s="23">
        <f t="shared" si="21"/>
        <v>57</v>
      </c>
      <c r="B213" s="218"/>
      <c r="C213" s="218"/>
      <c r="D213" s="137">
        <v>42745</v>
      </c>
      <c r="E213" s="137">
        <v>42760</v>
      </c>
      <c r="F213" s="137">
        <v>42760</v>
      </c>
      <c r="G213" s="25">
        <f t="shared" si="19"/>
        <v>15</v>
      </c>
      <c r="H213" s="365">
        <v>74997.900000000009</v>
      </c>
      <c r="I213" s="122">
        <f t="shared" si="20"/>
        <v>1124968.5</v>
      </c>
    </row>
    <row r="214" spans="1:9">
      <c r="A214" s="23">
        <f t="shared" si="21"/>
        <v>58</v>
      </c>
      <c r="B214" s="218" t="s">
        <v>229</v>
      </c>
      <c r="C214" s="218" t="s">
        <v>446</v>
      </c>
      <c r="D214" s="137">
        <v>42738</v>
      </c>
      <c r="E214" s="137">
        <v>42760</v>
      </c>
      <c r="F214" s="137">
        <v>42760</v>
      </c>
      <c r="G214" s="25">
        <f t="shared" si="19"/>
        <v>22</v>
      </c>
      <c r="H214" s="365">
        <v>75909.710000000006</v>
      </c>
      <c r="I214" s="122">
        <f t="shared" si="20"/>
        <v>1670013.62</v>
      </c>
    </row>
    <row r="215" spans="1:9">
      <c r="A215" s="23">
        <f t="shared" si="21"/>
        <v>59</v>
      </c>
      <c r="B215" s="218"/>
      <c r="C215" s="218"/>
      <c r="D215" s="137">
        <v>42750</v>
      </c>
      <c r="E215" s="137">
        <v>42760</v>
      </c>
      <c r="F215" s="137">
        <v>42760</v>
      </c>
      <c r="G215" s="25">
        <f t="shared" si="19"/>
        <v>10</v>
      </c>
      <c r="H215" s="365">
        <v>77692.570000000007</v>
      </c>
      <c r="I215" s="122">
        <f t="shared" si="20"/>
        <v>776925.7</v>
      </c>
    </row>
    <row r="216" spans="1:9">
      <c r="A216" s="23">
        <f t="shared" si="21"/>
        <v>60</v>
      </c>
      <c r="B216" s="218"/>
      <c r="C216" s="218"/>
      <c r="D216" s="137">
        <v>42750</v>
      </c>
      <c r="E216" s="137">
        <v>42760</v>
      </c>
      <c r="F216" s="137">
        <v>42760</v>
      </c>
      <c r="G216" s="25">
        <f t="shared" si="19"/>
        <v>10</v>
      </c>
      <c r="H216" s="365">
        <v>76572.320000000007</v>
      </c>
      <c r="I216" s="122">
        <f t="shared" si="20"/>
        <v>765723.2</v>
      </c>
    </row>
    <row r="217" spans="1:9">
      <c r="A217" s="23">
        <f t="shared" si="21"/>
        <v>61</v>
      </c>
      <c r="B217" s="218"/>
      <c r="C217" s="218"/>
      <c r="D217" s="137">
        <v>42750</v>
      </c>
      <c r="E217" s="137">
        <v>42760</v>
      </c>
      <c r="F217" s="137">
        <v>42760</v>
      </c>
      <c r="G217" s="25">
        <f t="shared" si="19"/>
        <v>10</v>
      </c>
      <c r="H217" s="365">
        <v>75547.42</v>
      </c>
      <c r="I217" s="122">
        <f t="shared" si="20"/>
        <v>755474.2</v>
      </c>
    </row>
    <row r="218" spans="1:9">
      <c r="A218" s="23">
        <f t="shared" si="21"/>
        <v>62</v>
      </c>
      <c r="B218" s="218" t="s">
        <v>229</v>
      </c>
      <c r="C218" s="218" t="s">
        <v>447</v>
      </c>
      <c r="D218" s="137">
        <v>42743</v>
      </c>
      <c r="E218" s="137">
        <v>42781</v>
      </c>
      <c r="F218" s="137">
        <v>42781</v>
      </c>
      <c r="G218" s="25">
        <f t="shared" si="19"/>
        <v>38</v>
      </c>
      <c r="H218" s="365">
        <v>1194.3886673</v>
      </c>
      <c r="I218" s="122">
        <f t="shared" si="20"/>
        <v>45386.77</v>
      </c>
    </row>
    <row r="219" spans="1:9">
      <c r="A219" s="23">
        <f t="shared" si="21"/>
        <v>63</v>
      </c>
      <c r="B219" s="218"/>
      <c r="C219" s="218"/>
      <c r="D219" s="137">
        <v>42750</v>
      </c>
      <c r="E219" s="137">
        <v>42781</v>
      </c>
      <c r="F219" s="137">
        <v>42781</v>
      </c>
      <c r="G219" s="25">
        <f t="shared" si="19"/>
        <v>31</v>
      </c>
      <c r="H219" s="365">
        <v>1194.5100852999999</v>
      </c>
      <c r="I219" s="122">
        <f t="shared" si="20"/>
        <v>37029.81</v>
      </c>
    </row>
    <row r="220" spans="1:9">
      <c r="A220" s="23">
        <f t="shared" si="21"/>
        <v>64</v>
      </c>
      <c r="B220" s="218"/>
      <c r="C220" s="218"/>
      <c r="D220" s="137">
        <v>42736</v>
      </c>
      <c r="E220" s="137">
        <v>42781</v>
      </c>
      <c r="F220" s="137">
        <v>42781</v>
      </c>
      <c r="G220" s="25">
        <f t="shared" si="19"/>
        <v>45</v>
      </c>
      <c r="H220" s="365">
        <v>194.69373060000001</v>
      </c>
      <c r="I220" s="122">
        <f t="shared" si="20"/>
        <v>8761.2199999999993</v>
      </c>
    </row>
    <row r="221" spans="1:9">
      <c r="A221" s="23">
        <f t="shared" si="21"/>
        <v>65</v>
      </c>
      <c r="B221" s="218"/>
      <c r="C221" s="218"/>
      <c r="D221" s="137">
        <v>42736</v>
      </c>
      <c r="E221" s="137">
        <v>42781</v>
      </c>
      <c r="F221" s="137">
        <v>42781</v>
      </c>
      <c r="G221" s="25">
        <f t="shared" ref="G221:G284" si="22">F221-D221</f>
        <v>45</v>
      </c>
      <c r="H221" s="365">
        <v>195.2643952</v>
      </c>
      <c r="I221" s="122">
        <f t="shared" ref="I221:I284" si="23">ROUND(G221*H221,2)</f>
        <v>8786.9</v>
      </c>
    </row>
    <row r="222" spans="1:9">
      <c r="A222" s="23">
        <f t="shared" si="21"/>
        <v>66</v>
      </c>
      <c r="B222" s="218"/>
      <c r="C222" s="218"/>
      <c r="D222" s="137">
        <v>42736</v>
      </c>
      <c r="E222" s="137">
        <v>42781</v>
      </c>
      <c r="F222" s="137">
        <v>42781</v>
      </c>
      <c r="G222" s="25">
        <f t="shared" si="22"/>
        <v>45</v>
      </c>
      <c r="H222" s="365">
        <v>194.75443960000001</v>
      </c>
      <c r="I222" s="122">
        <f t="shared" si="23"/>
        <v>8763.9500000000007</v>
      </c>
    </row>
    <row r="223" spans="1:9">
      <c r="A223" s="23">
        <f t="shared" si="21"/>
        <v>67</v>
      </c>
      <c r="B223" s="218"/>
      <c r="C223" s="218"/>
      <c r="D223" s="137">
        <v>42736</v>
      </c>
      <c r="E223" s="137">
        <v>42781</v>
      </c>
      <c r="F223" s="137">
        <v>42781</v>
      </c>
      <c r="G223" s="25">
        <f t="shared" si="22"/>
        <v>45</v>
      </c>
      <c r="H223" s="365">
        <v>197.3892098</v>
      </c>
      <c r="I223" s="122">
        <f t="shared" si="23"/>
        <v>8882.51</v>
      </c>
    </row>
    <row r="224" spans="1:9">
      <c r="A224" s="23">
        <f t="shared" si="21"/>
        <v>68</v>
      </c>
      <c r="B224" s="218"/>
      <c r="C224" s="218"/>
      <c r="D224" s="137">
        <v>42737</v>
      </c>
      <c r="E224" s="137">
        <v>42781</v>
      </c>
      <c r="F224" s="137">
        <v>42781</v>
      </c>
      <c r="G224" s="25">
        <f t="shared" si="22"/>
        <v>44</v>
      </c>
      <c r="H224" s="365">
        <v>193.22457299999999</v>
      </c>
      <c r="I224" s="122">
        <f t="shared" si="23"/>
        <v>8501.8799999999992</v>
      </c>
    </row>
    <row r="225" spans="1:9">
      <c r="A225" s="23">
        <f t="shared" si="21"/>
        <v>69</v>
      </c>
      <c r="B225" s="218"/>
      <c r="C225" s="218"/>
      <c r="D225" s="137">
        <v>42737</v>
      </c>
      <c r="E225" s="137">
        <v>42781</v>
      </c>
      <c r="F225" s="137">
        <v>42781</v>
      </c>
      <c r="G225" s="25">
        <f t="shared" si="22"/>
        <v>44</v>
      </c>
      <c r="H225" s="365">
        <v>192.21680380000001</v>
      </c>
      <c r="I225" s="122">
        <f t="shared" si="23"/>
        <v>8457.5400000000009</v>
      </c>
    </row>
    <row r="226" spans="1:9">
      <c r="A226" s="23">
        <f t="shared" si="21"/>
        <v>70</v>
      </c>
      <c r="B226" s="218"/>
      <c r="C226" s="218"/>
      <c r="D226" s="137">
        <v>42737</v>
      </c>
      <c r="E226" s="137">
        <v>42781</v>
      </c>
      <c r="F226" s="137">
        <v>42781</v>
      </c>
      <c r="G226" s="25">
        <f t="shared" si="22"/>
        <v>44</v>
      </c>
      <c r="H226" s="365">
        <v>196.27216430000001</v>
      </c>
      <c r="I226" s="122">
        <f t="shared" si="23"/>
        <v>8635.98</v>
      </c>
    </row>
    <row r="227" spans="1:9">
      <c r="A227" s="23">
        <f t="shared" si="21"/>
        <v>71</v>
      </c>
      <c r="B227" s="218"/>
      <c r="C227" s="218"/>
      <c r="D227" s="137">
        <v>42737</v>
      </c>
      <c r="E227" s="137">
        <v>42781</v>
      </c>
      <c r="F227" s="137">
        <v>42781</v>
      </c>
      <c r="G227" s="25">
        <f t="shared" si="22"/>
        <v>44</v>
      </c>
      <c r="H227" s="365">
        <v>194.07449890000001</v>
      </c>
      <c r="I227" s="122">
        <f t="shared" si="23"/>
        <v>8539.2800000000007</v>
      </c>
    </row>
    <row r="228" spans="1:9">
      <c r="A228" s="23">
        <f t="shared" si="21"/>
        <v>72</v>
      </c>
      <c r="B228" s="218"/>
      <c r="C228" s="218"/>
      <c r="D228" s="137">
        <v>42737</v>
      </c>
      <c r="E228" s="137">
        <v>42781</v>
      </c>
      <c r="F228" s="137">
        <v>42781</v>
      </c>
      <c r="G228" s="25">
        <f t="shared" si="22"/>
        <v>44</v>
      </c>
      <c r="H228" s="365">
        <v>196.44214950000003</v>
      </c>
      <c r="I228" s="122">
        <f t="shared" si="23"/>
        <v>8643.4500000000007</v>
      </c>
    </row>
    <row r="229" spans="1:9">
      <c r="A229" s="23">
        <f t="shared" si="21"/>
        <v>73</v>
      </c>
      <c r="B229" s="218"/>
      <c r="C229" s="218"/>
      <c r="D229" s="137">
        <v>42738</v>
      </c>
      <c r="E229" s="137">
        <v>42781</v>
      </c>
      <c r="F229" s="137">
        <v>42781</v>
      </c>
      <c r="G229" s="25">
        <f t="shared" si="22"/>
        <v>43</v>
      </c>
      <c r="H229" s="365">
        <v>189.93414580000001</v>
      </c>
      <c r="I229" s="122">
        <f t="shared" si="23"/>
        <v>8167.17</v>
      </c>
    </row>
    <row r="230" spans="1:9">
      <c r="A230" s="23">
        <f t="shared" si="21"/>
        <v>74</v>
      </c>
      <c r="B230" s="218"/>
      <c r="C230" s="218"/>
      <c r="D230" s="137">
        <v>42738</v>
      </c>
      <c r="E230" s="137">
        <v>42781</v>
      </c>
      <c r="F230" s="137">
        <v>42781</v>
      </c>
      <c r="G230" s="25">
        <f t="shared" si="22"/>
        <v>43</v>
      </c>
      <c r="H230" s="365">
        <v>195.10655170000001</v>
      </c>
      <c r="I230" s="122">
        <f t="shared" si="23"/>
        <v>8389.58</v>
      </c>
    </row>
    <row r="231" spans="1:9">
      <c r="A231" s="23">
        <f t="shared" si="21"/>
        <v>75</v>
      </c>
      <c r="B231" s="218"/>
      <c r="C231" s="218"/>
      <c r="D231" s="137">
        <v>42738</v>
      </c>
      <c r="E231" s="137">
        <v>42781</v>
      </c>
      <c r="F231" s="137">
        <v>42781</v>
      </c>
      <c r="G231" s="25">
        <f t="shared" si="22"/>
        <v>43</v>
      </c>
      <c r="H231" s="365">
        <v>194.5844544</v>
      </c>
      <c r="I231" s="122">
        <f t="shared" si="23"/>
        <v>8367.1299999999992</v>
      </c>
    </row>
    <row r="232" spans="1:9">
      <c r="A232" s="23">
        <f t="shared" si="21"/>
        <v>76</v>
      </c>
      <c r="B232" s="218"/>
      <c r="C232" s="218"/>
      <c r="D232" s="137">
        <v>42739</v>
      </c>
      <c r="E232" s="137">
        <v>42781</v>
      </c>
      <c r="F232" s="137">
        <v>42781</v>
      </c>
      <c r="G232" s="25">
        <f t="shared" si="22"/>
        <v>42</v>
      </c>
      <c r="H232" s="365">
        <v>194.42661099999998</v>
      </c>
      <c r="I232" s="122">
        <f t="shared" si="23"/>
        <v>8165.92</v>
      </c>
    </row>
    <row r="233" spans="1:9">
      <c r="A233" s="23">
        <f t="shared" si="21"/>
        <v>77</v>
      </c>
      <c r="B233" s="218"/>
      <c r="C233" s="218"/>
      <c r="D233" s="137">
        <v>42739</v>
      </c>
      <c r="E233" s="137">
        <v>42781</v>
      </c>
      <c r="F233" s="137">
        <v>42781</v>
      </c>
      <c r="G233" s="25">
        <f t="shared" si="22"/>
        <v>42</v>
      </c>
      <c r="H233" s="365">
        <v>190.11627280000002</v>
      </c>
      <c r="I233" s="122">
        <f t="shared" si="23"/>
        <v>7984.88</v>
      </c>
    </row>
    <row r="234" spans="1:9">
      <c r="A234" s="23">
        <f t="shared" si="21"/>
        <v>78</v>
      </c>
      <c r="B234" s="218"/>
      <c r="C234" s="218"/>
      <c r="D234" s="137">
        <v>42740</v>
      </c>
      <c r="E234" s="137">
        <v>42781</v>
      </c>
      <c r="F234" s="137">
        <v>42781</v>
      </c>
      <c r="G234" s="25">
        <f t="shared" si="22"/>
        <v>41</v>
      </c>
      <c r="H234" s="365">
        <v>194.1594915</v>
      </c>
      <c r="I234" s="122">
        <f t="shared" si="23"/>
        <v>7960.54</v>
      </c>
    </row>
    <row r="235" spans="1:9">
      <c r="A235" s="23">
        <f t="shared" si="21"/>
        <v>79</v>
      </c>
      <c r="B235" s="218"/>
      <c r="C235" s="218"/>
      <c r="D235" s="137">
        <v>42741</v>
      </c>
      <c r="E235" s="137">
        <v>42781</v>
      </c>
      <c r="F235" s="137">
        <v>42781</v>
      </c>
      <c r="G235" s="25">
        <f t="shared" si="22"/>
        <v>40</v>
      </c>
      <c r="H235" s="365">
        <v>198.8583673</v>
      </c>
      <c r="I235" s="122">
        <f t="shared" si="23"/>
        <v>7954.33</v>
      </c>
    </row>
    <row r="236" spans="1:9">
      <c r="A236" s="23">
        <f t="shared" si="21"/>
        <v>80</v>
      </c>
      <c r="B236" s="218"/>
      <c r="C236" s="218"/>
      <c r="D236" s="137">
        <v>42741</v>
      </c>
      <c r="E236" s="137">
        <v>42781</v>
      </c>
      <c r="F236" s="137">
        <v>42781</v>
      </c>
      <c r="G236" s="25">
        <f t="shared" si="22"/>
        <v>40</v>
      </c>
      <c r="H236" s="365">
        <v>195.58008190000001</v>
      </c>
      <c r="I236" s="122">
        <f t="shared" si="23"/>
        <v>7823.2</v>
      </c>
    </row>
    <row r="237" spans="1:9">
      <c r="A237" s="23">
        <f t="shared" si="21"/>
        <v>81</v>
      </c>
      <c r="B237" s="218"/>
      <c r="C237" s="218"/>
      <c r="D237" s="137">
        <v>42741</v>
      </c>
      <c r="E237" s="137">
        <v>42781</v>
      </c>
      <c r="F237" s="137">
        <v>42781</v>
      </c>
      <c r="G237" s="25">
        <f t="shared" si="22"/>
        <v>40</v>
      </c>
      <c r="H237" s="365">
        <v>193.2609985</v>
      </c>
      <c r="I237" s="122">
        <f t="shared" si="23"/>
        <v>7730.44</v>
      </c>
    </row>
    <row r="238" spans="1:9">
      <c r="A238" s="23">
        <f t="shared" si="21"/>
        <v>82</v>
      </c>
      <c r="B238" s="218"/>
      <c r="C238" s="218"/>
      <c r="D238" s="137">
        <v>42741</v>
      </c>
      <c r="E238" s="137">
        <v>42781</v>
      </c>
      <c r="F238" s="137">
        <v>42781</v>
      </c>
      <c r="G238" s="25">
        <f t="shared" si="22"/>
        <v>40</v>
      </c>
      <c r="H238" s="365">
        <v>192.0832441</v>
      </c>
      <c r="I238" s="122">
        <f t="shared" si="23"/>
        <v>7683.33</v>
      </c>
    </row>
    <row r="239" spans="1:9">
      <c r="A239" s="23">
        <f t="shared" si="21"/>
        <v>83</v>
      </c>
      <c r="B239" s="218"/>
      <c r="C239" s="218"/>
      <c r="D239" s="137">
        <v>42742</v>
      </c>
      <c r="E239" s="137">
        <v>42781</v>
      </c>
      <c r="F239" s="137">
        <v>42781</v>
      </c>
      <c r="G239" s="25">
        <f t="shared" si="22"/>
        <v>39</v>
      </c>
      <c r="H239" s="365">
        <v>195.90791039999999</v>
      </c>
      <c r="I239" s="122">
        <f t="shared" si="23"/>
        <v>7640.41</v>
      </c>
    </row>
    <row r="240" spans="1:9">
      <c r="A240" s="23">
        <f t="shared" si="21"/>
        <v>84</v>
      </c>
      <c r="B240" s="218"/>
      <c r="C240" s="218"/>
      <c r="D240" s="137">
        <v>42742</v>
      </c>
      <c r="E240" s="137">
        <v>42781</v>
      </c>
      <c r="F240" s="137">
        <v>42781</v>
      </c>
      <c r="G240" s="25">
        <f t="shared" si="22"/>
        <v>39</v>
      </c>
      <c r="H240" s="365">
        <v>192.4960652</v>
      </c>
      <c r="I240" s="122">
        <f t="shared" si="23"/>
        <v>7507.35</v>
      </c>
    </row>
    <row r="241" spans="1:9">
      <c r="A241" s="23">
        <f t="shared" si="21"/>
        <v>85</v>
      </c>
      <c r="B241" s="218"/>
      <c r="C241" s="218"/>
      <c r="D241" s="137">
        <v>42742</v>
      </c>
      <c r="E241" s="137">
        <v>42781</v>
      </c>
      <c r="F241" s="137">
        <v>42781</v>
      </c>
      <c r="G241" s="25">
        <f t="shared" si="22"/>
        <v>39</v>
      </c>
      <c r="H241" s="365">
        <v>195.10655170000001</v>
      </c>
      <c r="I241" s="122">
        <f t="shared" si="23"/>
        <v>7609.16</v>
      </c>
    </row>
    <row r="242" spans="1:9">
      <c r="A242" s="23">
        <f t="shared" si="21"/>
        <v>86</v>
      </c>
      <c r="B242" s="218"/>
      <c r="C242" s="218"/>
      <c r="D242" s="137">
        <v>42742</v>
      </c>
      <c r="E242" s="137">
        <v>42781</v>
      </c>
      <c r="F242" s="137">
        <v>42781</v>
      </c>
      <c r="G242" s="25">
        <f t="shared" si="22"/>
        <v>39</v>
      </c>
      <c r="H242" s="365">
        <v>195.0094173</v>
      </c>
      <c r="I242" s="122">
        <f t="shared" si="23"/>
        <v>7605.37</v>
      </c>
    </row>
    <row r="243" spans="1:9">
      <c r="A243" s="23">
        <f t="shared" si="21"/>
        <v>87</v>
      </c>
      <c r="B243" s="218"/>
      <c r="C243" s="218"/>
      <c r="D243" s="137">
        <v>42743</v>
      </c>
      <c r="E243" s="137">
        <v>42781</v>
      </c>
      <c r="F243" s="137">
        <v>42781</v>
      </c>
      <c r="G243" s="25">
        <f t="shared" si="22"/>
        <v>38</v>
      </c>
      <c r="H243" s="365">
        <v>196.93996319999999</v>
      </c>
      <c r="I243" s="122">
        <f t="shared" si="23"/>
        <v>7483.72</v>
      </c>
    </row>
    <row r="244" spans="1:9">
      <c r="A244" s="23">
        <f t="shared" si="21"/>
        <v>88</v>
      </c>
      <c r="B244" s="218"/>
      <c r="C244" s="218"/>
      <c r="D244" s="137">
        <v>42743</v>
      </c>
      <c r="E244" s="137">
        <v>42781</v>
      </c>
      <c r="F244" s="137">
        <v>42781</v>
      </c>
      <c r="G244" s="25">
        <f t="shared" si="22"/>
        <v>38</v>
      </c>
      <c r="H244" s="365">
        <v>190.14055629999999</v>
      </c>
      <c r="I244" s="122">
        <f t="shared" si="23"/>
        <v>7225.34</v>
      </c>
    </row>
    <row r="245" spans="1:9">
      <c r="A245" s="23">
        <f t="shared" si="21"/>
        <v>89</v>
      </c>
      <c r="B245" s="218"/>
      <c r="C245" s="218"/>
      <c r="D245" s="137">
        <v>42744</v>
      </c>
      <c r="E245" s="137">
        <v>42781</v>
      </c>
      <c r="F245" s="137">
        <v>42781</v>
      </c>
      <c r="G245" s="25">
        <f t="shared" si="22"/>
        <v>37</v>
      </c>
      <c r="H245" s="365">
        <v>198.0205833</v>
      </c>
      <c r="I245" s="122">
        <f t="shared" si="23"/>
        <v>7326.76</v>
      </c>
    </row>
    <row r="246" spans="1:9">
      <c r="A246" s="23">
        <f t="shared" si="21"/>
        <v>90</v>
      </c>
      <c r="B246" s="218"/>
      <c r="C246" s="218"/>
      <c r="D246" s="137">
        <v>42744</v>
      </c>
      <c r="E246" s="137">
        <v>42781</v>
      </c>
      <c r="F246" s="137">
        <v>42781</v>
      </c>
      <c r="G246" s="25">
        <f t="shared" si="22"/>
        <v>37</v>
      </c>
      <c r="H246" s="365">
        <v>195.22796980000004</v>
      </c>
      <c r="I246" s="122">
        <f t="shared" si="23"/>
        <v>7223.43</v>
      </c>
    </row>
    <row r="247" spans="1:9">
      <c r="A247" s="23">
        <f t="shared" si="21"/>
        <v>91</v>
      </c>
      <c r="B247" s="218"/>
      <c r="C247" s="218"/>
      <c r="D247" s="137">
        <v>42745</v>
      </c>
      <c r="E247" s="137">
        <v>42781</v>
      </c>
      <c r="F247" s="137">
        <v>42781</v>
      </c>
      <c r="G247" s="25">
        <f t="shared" si="22"/>
        <v>36</v>
      </c>
      <c r="H247" s="365">
        <v>196.56356749999998</v>
      </c>
      <c r="I247" s="122">
        <f t="shared" si="23"/>
        <v>7076.29</v>
      </c>
    </row>
    <row r="248" spans="1:9">
      <c r="A248" s="23">
        <f t="shared" si="21"/>
        <v>92</v>
      </c>
      <c r="B248" s="218"/>
      <c r="C248" s="218"/>
      <c r="D248" s="137">
        <v>42745</v>
      </c>
      <c r="E248" s="137">
        <v>42781</v>
      </c>
      <c r="F248" s="137">
        <v>42781</v>
      </c>
      <c r="G248" s="25">
        <f t="shared" si="22"/>
        <v>36</v>
      </c>
      <c r="H248" s="365">
        <v>193.78309580000001</v>
      </c>
      <c r="I248" s="122">
        <f t="shared" si="23"/>
        <v>6976.19</v>
      </c>
    </row>
    <row r="249" spans="1:9">
      <c r="A249" s="23">
        <f t="shared" si="21"/>
        <v>93</v>
      </c>
      <c r="B249" s="218"/>
      <c r="C249" s="218"/>
      <c r="D249" s="137">
        <v>42746</v>
      </c>
      <c r="E249" s="137">
        <v>42781</v>
      </c>
      <c r="F249" s="137">
        <v>42781</v>
      </c>
      <c r="G249" s="25">
        <f t="shared" si="22"/>
        <v>35</v>
      </c>
      <c r="H249" s="365">
        <v>194.00164810000001</v>
      </c>
      <c r="I249" s="122">
        <f t="shared" si="23"/>
        <v>6790.06</v>
      </c>
    </row>
    <row r="250" spans="1:9">
      <c r="A250" s="23">
        <f t="shared" si="21"/>
        <v>94</v>
      </c>
      <c r="B250" s="218"/>
      <c r="C250" s="218"/>
      <c r="D250" s="137">
        <v>42746</v>
      </c>
      <c r="E250" s="137">
        <v>42781</v>
      </c>
      <c r="F250" s="137">
        <v>42781</v>
      </c>
      <c r="G250" s="25">
        <f t="shared" si="22"/>
        <v>35</v>
      </c>
      <c r="H250" s="365">
        <v>194.13520790000001</v>
      </c>
      <c r="I250" s="122">
        <f t="shared" si="23"/>
        <v>6794.73</v>
      </c>
    </row>
    <row r="251" spans="1:9">
      <c r="A251" s="23">
        <f t="shared" si="21"/>
        <v>95</v>
      </c>
      <c r="B251" s="218"/>
      <c r="C251" s="218"/>
      <c r="D251" s="137">
        <v>42747</v>
      </c>
      <c r="E251" s="137">
        <v>42781</v>
      </c>
      <c r="F251" s="137">
        <v>42781</v>
      </c>
      <c r="G251" s="25">
        <f t="shared" si="22"/>
        <v>34</v>
      </c>
      <c r="H251" s="365">
        <v>197.25564999999997</v>
      </c>
      <c r="I251" s="122">
        <f t="shared" si="23"/>
        <v>6706.69</v>
      </c>
    </row>
    <row r="252" spans="1:9">
      <c r="A252" s="23">
        <f t="shared" si="21"/>
        <v>96</v>
      </c>
      <c r="B252" s="218"/>
      <c r="C252" s="218"/>
      <c r="D252" s="137">
        <v>42747</v>
      </c>
      <c r="E252" s="137">
        <v>42781</v>
      </c>
      <c r="F252" s="137">
        <v>42781</v>
      </c>
      <c r="G252" s="25">
        <f t="shared" si="22"/>
        <v>34</v>
      </c>
      <c r="H252" s="365">
        <v>192.5082069</v>
      </c>
      <c r="I252" s="122">
        <f t="shared" si="23"/>
        <v>6545.28</v>
      </c>
    </row>
    <row r="253" spans="1:9">
      <c r="A253" s="23">
        <f t="shared" si="21"/>
        <v>97</v>
      </c>
      <c r="B253" s="218"/>
      <c r="C253" s="218"/>
      <c r="D253" s="137">
        <v>42748</v>
      </c>
      <c r="E253" s="137">
        <v>42781</v>
      </c>
      <c r="F253" s="137">
        <v>42781</v>
      </c>
      <c r="G253" s="25">
        <f t="shared" si="22"/>
        <v>33</v>
      </c>
      <c r="H253" s="365">
        <v>196.52714209999999</v>
      </c>
      <c r="I253" s="122">
        <f t="shared" si="23"/>
        <v>6485.4</v>
      </c>
    </row>
    <row r="254" spans="1:9">
      <c r="A254" s="23">
        <f t="shared" si="21"/>
        <v>98</v>
      </c>
      <c r="B254" s="218"/>
      <c r="C254" s="218"/>
      <c r="D254" s="137">
        <v>42748</v>
      </c>
      <c r="E254" s="137">
        <v>42781</v>
      </c>
      <c r="F254" s="137">
        <v>42781</v>
      </c>
      <c r="G254" s="25">
        <f t="shared" si="22"/>
        <v>33</v>
      </c>
      <c r="H254" s="365">
        <v>195.09440999999998</v>
      </c>
      <c r="I254" s="122">
        <f t="shared" si="23"/>
        <v>6438.12</v>
      </c>
    </row>
    <row r="255" spans="1:9">
      <c r="A255" s="23">
        <f t="shared" si="21"/>
        <v>99</v>
      </c>
      <c r="B255" s="218"/>
      <c r="C255" s="218"/>
      <c r="D255" s="137">
        <v>42748</v>
      </c>
      <c r="E255" s="137">
        <v>42781</v>
      </c>
      <c r="F255" s="137">
        <v>42781</v>
      </c>
      <c r="G255" s="25">
        <f t="shared" si="22"/>
        <v>33</v>
      </c>
      <c r="H255" s="365">
        <v>194.40232750000004</v>
      </c>
      <c r="I255" s="122">
        <f t="shared" si="23"/>
        <v>6415.28</v>
      </c>
    </row>
    <row r="256" spans="1:9">
      <c r="A256" s="23">
        <f t="shared" si="21"/>
        <v>100</v>
      </c>
      <c r="B256" s="218"/>
      <c r="C256" s="218"/>
      <c r="D256" s="137">
        <v>42749</v>
      </c>
      <c r="E256" s="137">
        <v>42781</v>
      </c>
      <c r="F256" s="137">
        <v>42781</v>
      </c>
      <c r="G256" s="25">
        <f t="shared" si="22"/>
        <v>32</v>
      </c>
      <c r="H256" s="365">
        <v>195.58008190000001</v>
      </c>
      <c r="I256" s="122">
        <f t="shared" si="23"/>
        <v>6258.56</v>
      </c>
    </row>
    <row r="257" spans="1:9">
      <c r="A257" s="23">
        <f t="shared" si="21"/>
        <v>101</v>
      </c>
      <c r="B257" s="218"/>
      <c r="C257" s="218"/>
      <c r="D257" s="137">
        <v>42755</v>
      </c>
      <c r="E257" s="137">
        <v>42781</v>
      </c>
      <c r="F257" s="137">
        <v>42781</v>
      </c>
      <c r="G257" s="25">
        <f t="shared" si="22"/>
        <v>26</v>
      </c>
      <c r="H257" s="365">
        <v>72446.948708399999</v>
      </c>
      <c r="I257" s="122">
        <f t="shared" si="23"/>
        <v>1883620.67</v>
      </c>
    </row>
    <row r="258" spans="1:9">
      <c r="A258" s="23">
        <f t="shared" si="21"/>
        <v>102</v>
      </c>
      <c r="B258" s="218" t="s">
        <v>229</v>
      </c>
      <c r="C258" s="218" t="s">
        <v>448</v>
      </c>
      <c r="D258" s="137">
        <v>42755</v>
      </c>
      <c r="E258" s="137">
        <v>42781</v>
      </c>
      <c r="F258" s="137">
        <v>42781</v>
      </c>
      <c r="G258" s="25">
        <f t="shared" si="22"/>
        <v>26</v>
      </c>
      <c r="H258" s="365">
        <v>388035.97</v>
      </c>
      <c r="I258" s="122">
        <f t="shared" si="23"/>
        <v>10088935.220000001</v>
      </c>
    </row>
    <row r="259" spans="1:9">
      <c r="A259" s="23">
        <f t="shared" si="21"/>
        <v>103</v>
      </c>
      <c r="B259" s="218"/>
      <c r="C259" s="218"/>
      <c r="D259" s="137">
        <v>42762</v>
      </c>
      <c r="E259" s="137">
        <v>42781</v>
      </c>
      <c r="F259" s="137">
        <v>42781</v>
      </c>
      <c r="G259" s="25">
        <f t="shared" si="22"/>
        <v>19</v>
      </c>
      <c r="H259" s="365">
        <v>393767.39</v>
      </c>
      <c r="I259" s="122">
        <f t="shared" si="23"/>
        <v>7481580.4100000001</v>
      </c>
    </row>
    <row r="260" spans="1:9">
      <c r="A260" s="23">
        <f t="shared" si="21"/>
        <v>104</v>
      </c>
      <c r="B260" s="218" t="s">
        <v>229</v>
      </c>
      <c r="C260" s="218" t="s">
        <v>449</v>
      </c>
      <c r="D260" s="137">
        <v>42767</v>
      </c>
      <c r="E260" s="137">
        <v>42793</v>
      </c>
      <c r="F260" s="137">
        <v>42793</v>
      </c>
      <c r="G260" s="25">
        <f t="shared" si="22"/>
        <v>26</v>
      </c>
      <c r="H260" s="365">
        <v>369173.42</v>
      </c>
      <c r="I260" s="122">
        <f t="shared" si="23"/>
        <v>9598508.9199999999</v>
      </c>
    </row>
    <row r="261" spans="1:9">
      <c r="A261" s="23">
        <f t="shared" si="21"/>
        <v>105</v>
      </c>
      <c r="B261" s="218"/>
      <c r="C261" s="218"/>
      <c r="D261" s="137">
        <v>42776</v>
      </c>
      <c r="E261" s="137">
        <v>42793</v>
      </c>
      <c r="F261" s="137">
        <v>42793</v>
      </c>
      <c r="G261" s="25">
        <f t="shared" si="22"/>
        <v>17</v>
      </c>
      <c r="H261" s="365">
        <v>365104.9</v>
      </c>
      <c r="I261" s="122">
        <f t="shared" si="23"/>
        <v>6206783.2999999998</v>
      </c>
    </row>
    <row r="262" spans="1:9">
      <c r="A262" s="23">
        <f t="shared" si="21"/>
        <v>106</v>
      </c>
      <c r="B262" s="218" t="s">
        <v>229</v>
      </c>
      <c r="C262" s="218" t="s">
        <v>450</v>
      </c>
      <c r="D262" s="137">
        <v>42751</v>
      </c>
      <c r="E262" s="137">
        <v>42809</v>
      </c>
      <c r="F262" s="137">
        <v>42809</v>
      </c>
      <c r="G262" s="25">
        <f t="shared" si="22"/>
        <v>58</v>
      </c>
      <c r="H262" s="365">
        <v>-436.93994409999999</v>
      </c>
      <c r="I262" s="122">
        <f t="shared" si="23"/>
        <v>-25342.52</v>
      </c>
    </row>
    <row r="263" spans="1:9">
      <c r="A263" s="23">
        <f t="shared" si="21"/>
        <v>107</v>
      </c>
      <c r="B263" s="218"/>
      <c r="C263" s="218"/>
      <c r="D263" s="137">
        <v>42752</v>
      </c>
      <c r="E263" s="137">
        <v>42809</v>
      </c>
      <c r="F263" s="137">
        <v>42809</v>
      </c>
      <c r="G263" s="25">
        <f t="shared" si="22"/>
        <v>57</v>
      </c>
      <c r="H263" s="365">
        <v>-439.28200080000005</v>
      </c>
      <c r="I263" s="122">
        <f t="shared" si="23"/>
        <v>-25039.07</v>
      </c>
    </row>
    <row r="264" spans="1:9">
      <c r="A264" s="23">
        <f t="shared" si="21"/>
        <v>108</v>
      </c>
      <c r="B264" s="218"/>
      <c r="C264" s="218"/>
      <c r="D264" s="137">
        <v>42760</v>
      </c>
      <c r="E264" s="137">
        <v>42809</v>
      </c>
      <c r="F264" s="137">
        <v>42809</v>
      </c>
      <c r="G264" s="25">
        <f t="shared" si="22"/>
        <v>49</v>
      </c>
      <c r="H264" s="365">
        <v>-428.80662009999998</v>
      </c>
      <c r="I264" s="122">
        <f t="shared" si="23"/>
        <v>-21011.52</v>
      </c>
    </row>
    <row r="265" spans="1:9">
      <c r="A265" s="23">
        <f t="shared" si="21"/>
        <v>109</v>
      </c>
      <c r="B265" s="218"/>
      <c r="C265" s="218"/>
      <c r="D265" s="137">
        <v>42760</v>
      </c>
      <c r="E265" s="137">
        <v>42809</v>
      </c>
      <c r="F265" s="137">
        <v>42809</v>
      </c>
      <c r="G265" s="25">
        <f t="shared" si="22"/>
        <v>49</v>
      </c>
      <c r="H265" s="365">
        <v>-422.63476859999997</v>
      </c>
      <c r="I265" s="122">
        <f t="shared" si="23"/>
        <v>-20709.099999999999</v>
      </c>
    </row>
    <row r="266" spans="1:9">
      <c r="A266" s="23">
        <f t="shared" si="21"/>
        <v>110</v>
      </c>
      <c r="B266" s="218"/>
      <c r="C266" s="218"/>
      <c r="D266" s="137">
        <v>42760</v>
      </c>
      <c r="E266" s="137">
        <v>42809</v>
      </c>
      <c r="F266" s="137">
        <v>42809</v>
      </c>
      <c r="G266" s="25">
        <f t="shared" si="22"/>
        <v>49</v>
      </c>
      <c r="H266" s="365">
        <v>-415.82151290000002</v>
      </c>
      <c r="I266" s="122">
        <f t="shared" si="23"/>
        <v>-20375.25</v>
      </c>
    </row>
    <row r="267" spans="1:9">
      <c r="A267" s="23">
        <f t="shared" si="21"/>
        <v>111</v>
      </c>
      <c r="B267" s="218"/>
      <c r="C267" s="218"/>
      <c r="D267" s="137">
        <v>42760</v>
      </c>
      <c r="E267" s="137">
        <v>42809</v>
      </c>
      <c r="F267" s="137">
        <v>42809</v>
      </c>
      <c r="G267" s="25">
        <f t="shared" si="22"/>
        <v>49</v>
      </c>
      <c r="H267" s="365">
        <v>-416.77962689999998</v>
      </c>
      <c r="I267" s="122">
        <f t="shared" si="23"/>
        <v>-20422.2</v>
      </c>
    </row>
    <row r="268" spans="1:9">
      <c r="A268" s="23">
        <f t="shared" si="21"/>
        <v>112</v>
      </c>
      <c r="B268" s="218"/>
      <c r="C268" s="218"/>
      <c r="D268" s="137">
        <v>42760</v>
      </c>
      <c r="E268" s="137">
        <v>42809</v>
      </c>
      <c r="F268" s="137">
        <v>42809</v>
      </c>
      <c r="G268" s="25">
        <f t="shared" si="22"/>
        <v>49</v>
      </c>
      <c r="H268" s="365">
        <v>-415.02574590000006</v>
      </c>
      <c r="I268" s="122">
        <f t="shared" si="23"/>
        <v>-20336.259999999998</v>
      </c>
    </row>
    <row r="269" spans="1:9">
      <c r="A269" s="23">
        <f t="shared" si="21"/>
        <v>113</v>
      </c>
      <c r="B269" s="218"/>
      <c r="C269" s="218"/>
      <c r="D269" s="137">
        <v>42760</v>
      </c>
      <c r="E269" s="137">
        <v>42809</v>
      </c>
      <c r="F269" s="137">
        <v>42809</v>
      </c>
      <c r="G269" s="25">
        <f t="shared" si="22"/>
        <v>49</v>
      </c>
      <c r="H269" s="365">
        <v>-415.50214149999999</v>
      </c>
      <c r="I269" s="122">
        <f t="shared" si="23"/>
        <v>-20359.599999999999</v>
      </c>
    </row>
    <row r="270" spans="1:9">
      <c r="A270" s="23">
        <f t="shared" si="21"/>
        <v>114</v>
      </c>
      <c r="B270" s="218"/>
      <c r="C270" s="218"/>
      <c r="D270" s="137">
        <v>42766</v>
      </c>
      <c r="E270" s="137">
        <v>42809</v>
      </c>
      <c r="F270" s="137">
        <v>42809</v>
      </c>
      <c r="G270" s="25">
        <f t="shared" si="22"/>
        <v>43</v>
      </c>
      <c r="H270" s="365">
        <v>-416.2925856</v>
      </c>
      <c r="I270" s="122">
        <f t="shared" si="23"/>
        <v>-17900.580000000002</v>
      </c>
    </row>
    <row r="271" spans="1:9">
      <c r="A271" s="23">
        <f t="shared" si="21"/>
        <v>115</v>
      </c>
      <c r="B271" s="218"/>
      <c r="C271" s="218"/>
      <c r="D271" s="137">
        <v>42766</v>
      </c>
      <c r="E271" s="137">
        <v>42809</v>
      </c>
      <c r="F271" s="137">
        <v>42809</v>
      </c>
      <c r="G271" s="25">
        <f t="shared" si="22"/>
        <v>43</v>
      </c>
      <c r="H271" s="365">
        <v>-412.68901210000001</v>
      </c>
      <c r="I271" s="122">
        <f t="shared" si="23"/>
        <v>-17745.63</v>
      </c>
    </row>
    <row r="272" spans="1:9">
      <c r="A272" s="23">
        <f t="shared" si="21"/>
        <v>116</v>
      </c>
      <c r="B272" s="218"/>
      <c r="C272" s="218"/>
      <c r="D272" s="137">
        <v>42766</v>
      </c>
      <c r="E272" s="137">
        <v>42809</v>
      </c>
      <c r="F272" s="137">
        <v>42809</v>
      </c>
      <c r="G272" s="25">
        <f t="shared" si="22"/>
        <v>43</v>
      </c>
      <c r="H272" s="365">
        <v>-416.56671269999998</v>
      </c>
      <c r="I272" s="122">
        <f t="shared" si="23"/>
        <v>-17912.37</v>
      </c>
    </row>
    <row r="273" spans="1:9">
      <c r="A273" s="23">
        <f t="shared" si="21"/>
        <v>117</v>
      </c>
      <c r="B273" s="218"/>
      <c r="C273" s="218"/>
      <c r="D273" s="137">
        <v>42766</v>
      </c>
      <c r="E273" s="137">
        <v>42809</v>
      </c>
      <c r="F273" s="137">
        <v>42809</v>
      </c>
      <c r="G273" s="25">
        <f t="shared" si="22"/>
        <v>43</v>
      </c>
      <c r="H273" s="365">
        <v>-423.06325850000002</v>
      </c>
      <c r="I273" s="122">
        <f t="shared" si="23"/>
        <v>-18191.72</v>
      </c>
    </row>
    <row r="274" spans="1:9">
      <c r="A274" s="23">
        <f t="shared" si="21"/>
        <v>118</v>
      </c>
      <c r="B274" s="218"/>
      <c r="C274" s="218"/>
      <c r="D274" s="137">
        <v>42766</v>
      </c>
      <c r="E274" s="137">
        <v>42809</v>
      </c>
      <c r="F274" s="137">
        <v>42809</v>
      </c>
      <c r="G274" s="25">
        <f t="shared" si="22"/>
        <v>43</v>
      </c>
      <c r="H274" s="365">
        <v>-417.27731399999999</v>
      </c>
      <c r="I274" s="122">
        <f t="shared" si="23"/>
        <v>-17942.919999999998</v>
      </c>
    </row>
    <row r="275" spans="1:9">
      <c r="A275" s="23">
        <f t="shared" si="21"/>
        <v>119</v>
      </c>
      <c r="B275" s="218"/>
      <c r="C275" s="218"/>
      <c r="D275" s="137">
        <v>42766</v>
      </c>
      <c r="E275" s="137">
        <v>42809</v>
      </c>
      <c r="F275" s="137">
        <v>42809</v>
      </c>
      <c r="G275" s="25">
        <f t="shared" si="22"/>
        <v>43</v>
      </c>
      <c r="H275" s="365">
        <v>-426.85313200000002</v>
      </c>
      <c r="I275" s="122">
        <f t="shared" si="23"/>
        <v>-18354.68</v>
      </c>
    </row>
    <row r="276" spans="1:9">
      <c r="A276" s="23">
        <f t="shared" si="21"/>
        <v>120</v>
      </c>
      <c r="B276" s="218"/>
      <c r="C276" s="218"/>
      <c r="D276" s="137">
        <v>42766</v>
      </c>
      <c r="E276" s="137">
        <v>42809</v>
      </c>
      <c r="F276" s="137">
        <v>42809</v>
      </c>
      <c r="G276" s="25">
        <f t="shared" si="22"/>
        <v>43</v>
      </c>
      <c r="H276" s="365">
        <v>-421.88158440000001</v>
      </c>
      <c r="I276" s="122">
        <f t="shared" si="23"/>
        <v>-18140.91</v>
      </c>
    </row>
    <row r="277" spans="1:9">
      <c r="A277" s="23">
        <f t="shared" si="21"/>
        <v>121</v>
      </c>
      <c r="B277" s="218"/>
      <c r="C277" s="218"/>
      <c r="D277" s="137">
        <v>42773</v>
      </c>
      <c r="E277" s="137">
        <v>42809</v>
      </c>
      <c r="F277" s="137">
        <v>42809</v>
      </c>
      <c r="G277" s="25">
        <f t="shared" si="22"/>
        <v>36</v>
      </c>
      <c r="H277" s="365">
        <v>-415.20938439999998</v>
      </c>
      <c r="I277" s="122">
        <f t="shared" si="23"/>
        <v>-14947.54</v>
      </c>
    </row>
    <row r="278" spans="1:9">
      <c r="A278" s="23">
        <f t="shared" si="21"/>
        <v>122</v>
      </c>
      <c r="B278" s="218"/>
      <c r="C278" s="218"/>
      <c r="D278" s="137">
        <v>42773</v>
      </c>
      <c r="E278" s="137">
        <v>42809</v>
      </c>
      <c r="F278" s="137">
        <v>42809</v>
      </c>
      <c r="G278" s="25">
        <f t="shared" si="22"/>
        <v>36</v>
      </c>
      <c r="H278" s="365">
        <v>-417.29062110000001</v>
      </c>
      <c r="I278" s="122">
        <f t="shared" si="23"/>
        <v>-15022.46</v>
      </c>
    </row>
    <row r="279" spans="1:9">
      <c r="A279" s="23">
        <f t="shared" si="21"/>
        <v>123</v>
      </c>
      <c r="B279" s="218"/>
      <c r="C279" s="218"/>
      <c r="D279" s="137">
        <v>42773</v>
      </c>
      <c r="E279" s="137">
        <v>42809</v>
      </c>
      <c r="F279" s="137">
        <v>42809</v>
      </c>
      <c r="G279" s="25">
        <f t="shared" si="22"/>
        <v>36</v>
      </c>
      <c r="H279" s="365">
        <v>-412.73691780000001</v>
      </c>
      <c r="I279" s="122">
        <f t="shared" si="23"/>
        <v>-14858.53</v>
      </c>
    </row>
    <row r="280" spans="1:9">
      <c r="A280" s="23">
        <f t="shared" si="21"/>
        <v>124</v>
      </c>
      <c r="B280" s="218"/>
      <c r="C280" s="218"/>
      <c r="D280" s="137">
        <v>42773</v>
      </c>
      <c r="E280" s="137">
        <v>42809</v>
      </c>
      <c r="F280" s="137">
        <v>42809</v>
      </c>
      <c r="G280" s="25">
        <f t="shared" si="22"/>
        <v>36</v>
      </c>
      <c r="H280" s="365">
        <v>-408.49460149999999</v>
      </c>
      <c r="I280" s="122">
        <f t="shared" si="23"/>
        <v>-14705.81</v>
      </c>
    </row>
    <row r="281" spans="1:9">
      <c r="A281" s="23">
        <f t="shared" si="21"/>
        <v>125</v>
      </c>
      <c r="B281" s="218"/>
      <c r="C281" s="218"/>
      <c r="D281" s="137">
        <v>42773</v>
      </c>
      <c r="E281" s="137">
        <v>42809</v>
      </c>
      <c r="F281" s="137">
        <v>42809</v>
      </c>
      <c r="G281" s="25">
        <f t="shared" si="22"/>
        <v>36</v>
      </c>
      <c r="H281" s="365">
        <v>-409.80668550000001</v>
      </c>
      <c r="I281" s="122">
        <f t="shared" si="23"/>
        <v>-14753.04</v>
      </c>
    </row>
    <row r="282" spans="1:9">
      <c r="A282" s="23">
        <f t="shared" si="21"/>
        <v>126</v>
      </c>
      <c r="B282" s="218"/>
      <c r="C282" s="218"/>
      <c r="D282" s="137">
        <v>42773</v>
      </c>
      <c r="E282" s="137">
        <v>42809</v>
      </c>
      <c r="F282" s="137">
        <v>42809</v>
      </c>
      <c r="G282" s="25">
        <f t="shared" si="22"/>
        <v>36</v>
      </c>
      <c r="H282" s="365">
        <v>73621.637099900006</v>
      </c>
      <c r="I282" s="122">
        <f t="shared" si="23"/>
        <v>2650378.94</v>
      </c>
    </row>
    <row r="283" spans="1:9">
      <c r="A283" s="23">
        <f t="shared" si="21"/>
        <v>127</v>
      </c>
      <c r="B283" s="218"/>
      <c r="C283" s="218"/>
      <c r="D283" s="137">
        <v>42773</v>
      </c>
      <c r="E283" s="137">
        <v>42809</v>
      </c>
      <c r="F283" s="137">
        <v>42809</v>
      </c>
      <c r="G283" s="25">
        <f t="shared" si="22"/>
        <v>36</v>
      </c>
      <c r="H283" s="365">
        <v>77647.477718800001</v>
      </c>
      <c r="I283" s="122">
        <f t="shared" si="23"/>
        <v>2795309.2</v>
      </c>
    </row>
    <row r="284" spans="1:9">
      <c r="A284" s="23">
        <f t="shared" si="21"/>
        <v>128</v>
      </c>
      <c r="B284" s="218"/>
      <c r="C284" s="218"/>
      <c r="D284" s="137">
        <v>42779</v>
      </c>
      <c r="E284" s="137">
        <v>42809</v>
      </c>
      <c r="F284" s="137">
        <v>42809</v>
      </c>
      <c r="G284" s="25">
        <f t="shared" si="22"/>
        <v>30</v>
      </c>
      <c r="H284" s="365">
        <v>78242.477548099996</v>
      </c>
      <c r="I284" s="122">
        <f t="shared" si="23"/>
        <v>2347274.33</v>
      </c>
    </row>
    <row r="285" spans="1:9">
      <c r="A285" s="23">
        <f t="shared" si="21"/>
        <v>129</v>
      </c>
      <c r="B285" s="218"/>
      <c r="C285" s="218"/>
      <c r="D285" s="137">
        <v>42779</v>
      </c>
      <c r="E285" s="137">
        <v>42809</v>
      </c>
      <c r="F285" s="137">
        <v>42809</v>
      </c>
      <c r="G285" s="25">
        <f t="shared" ref="G285:G348" si="24">F285-D285</f>
        <v>30</v>
      </c>
      <c r="H285" s="365">
        <v>77234.816546899994</v>
      </c>
      <c r="I285" s="122">
        <f t="shared" ref="I285:I348" si="25">ROUND(G285*H285,2)</f>
        <v>2317044.5</v>
      </c>
    </row>
    <row r="286" spans="1:9">
      <c r="A286" s="23">
        <f t="shared" si="21"/>
        <v>130</v>
      </c>
      <c r="B286" s="218"/>
      <c r="C286" s="218"/>
      <c r="D286" s="137">
        <v>42779</v>
      </c>
      <c r="E286" s="137">
        <v>42809</v>
      </c>
      <c r="F286" s="137">
        <v>42809</v>
      </c>
      <c r="G286" s="25">
        <f t="shared" si="24"/>
        <v>30</v>
      </c>
      <c r="H286" s="365">
        <v>75776.1072881</v>
      </c>
      <c r="I286" s="122">
        <f t="shared" si="25"/>
        <v>2273283.2200000002</v>
      </c>
    </row>
    <row r="287" spans="1:9">
      <c r="A287" s="23">
        <f t="shared" si="21"/>
        <v>131</v>
      </c>
      <c r="B287" s="218"/>
      <c r="C287" s="218"/>
      <c r="D287" s="137">
        <v>42779</v>
      </c>
      <c r="E287" s="137">
        <v>42809</v>
      </c>
      <c r="F287" s="137">
        <v>42809</v>
      </c>
      <c r="G287" s="25">
        <f t="shared" si="24"/>
        <v>30</v>
      </c>
      <c r="H287" s="365">
        <v>75996.833031200003</v>
      </c>
      <c r="I287" s="122">
        <f t="shared" si="25"/>
        <v>2279904.9900000002</v>
      </c>
    </row>
    <row r="288" spans="1:9">
      <c r="A288" s="23">
        <f t="shared" si="21"/>
        <v>132</v>
      </c>
      <c r="B288" s="218"/>
      <c r="C288" s="218"/>
      <c r="D288" s="137">
        <v>42779</v>
      </c>
      <c r="E288" s="137">
        <v>42809</v>
      </c>
      <c r="F288" s="137">
        <v>42809</v>
      </c>
      <c r="G288" s="25">
        <f t="shared" si="24"/>
        <v>30</v>
      </c>
      <c r="H288" s="365">
        <v>72554.953454300005</v>
      </c>
      <c r="I288" s="122">
        <f t="shared" si="25"/>
        <v>2176648.6</v>
      </c>
    </row>
    <row r="289" spans="1:9">
      <c r="A289" s="23">
        <f t="shared" si="21"/>
        <v>133</v>
      </c>
      <c r="B289" s="218"/>
      <c r="C289" s="218"/>
      <c r="D289" s="137">
        <v>42779</v>
      </c>
      <c r="E289" s="137">
        <v>42809</v>
      </c>
      <c r="F289" s="137">
        <v>42809</v>
      </c>
      <c r="G289" s="25">
        <f t="shared" si="24"/>
        <v>30</v>
      </c>
      <c r="H289" s="365">
        <v>71738.273204800003</v>
      </c>
      <c r="I289" s="122">
        <f t="shared" si="25"/>
        <v>2152148.2000000002</v>
      </c>
    </row>
    <row r="290" spans="1:9">
      <c r="A290" s="23">
        <f t="shared" si="21"/>
        <v>134</v>
      </c>
      <c r="B290" s="218"/>
      <c r="C290" s="218"/>
      <c r="D290" s="137">
        <v>42779</v>
      </c>
      <c r="E290" s="137">
        <v>42809</v>
      </c>
      <c r="F290" s="137">
        <v>42809</v>
      </c>
      <c r="G290" s="25">
        <f t="shared" si="24"/>
        <v>30</v>
      </c>
      <c r="H290" s="365">
        <v>72325.108278400003</v>
      </c>
      <c r="I290" s="122">
        <f t="shared" si="25"/>
        <v>2169753.25</v>
      </c>
    </row>
    <row r="291" spans="1:9">
      <c r="A291" s="23">
        <f t="shared" si="21"/>
        <v>135</v>
      </c>
      <c r="B291" s="218" t="s">
        <v>229</v>
      </c>
      <c r="C291" s="218" t="s">
        <v>451</v>
      </c>
      <c r="D291" s="137">
        <v>42760</v>
      </c>
      <c r="E291" s="137">
        <v>42809</v>
      </c>
      <c r="F291" s="137">
        <v>42809</v>
      </c>
      <c r="G291" s="25">
        <f t="shared" si="24"/>
        <v>49</v>
      </c>
      <c r="H291" s="365">
        <v>-222.64400699999999</v>
      </c>
      <c r="I291" s="122">
        <f t="shared" si="25"/>
        <v>-10909.56</v>
      </c>
    </row>
    <row r="292" spans="1:9">
      <c r="A292" s="23">
        <f t="shared" si="21"/>
        <v>136</v>
      </c>
      <c r="B292" s="218"/>
      <c r="C292" s="218"/>
      <c r="D292" s="137">
        <v>42760</v>
      </c>
      <c r="E292" s="137">
        <v>42809</v>
      </c>
      <c r="F292" s="137">
        <v>42809</v>
      </c>
      <c r="G292" s="25">
        <f t="shared" si="24"/>
        <v>49</v>
      </c>
      <c r="H292" s="365">
        <v>-229.88563529999999</v>
      </c>
      <c r="I292" s="122">
        <f t="shared" si="25"/>
        <v>-11264.4</v>
      </c>
    </row>
    <row r="293" spans="1:9">
      <c r="A293" s="23">
        <f t="shared" si="21"/>
        <v>137</v>
      </c>
      <c r="B293" s="218"/>
      <c r="C293" s="218"/>
      <c r="D293" s="137">
        <v>42760</v>
      </c>
      <c r="E293" s="137">
        <v>42809</v>
      </c>
      <c r="F293" s="137">
        <v>42809</v>
      </c>
      <c r="G293" s="25">
        <f t="shared" si="24"/>
        <v>49</v>
      </c>
      <c r="H293" s="365">
        <v>-222.15353820000001</v>
      </c>
      <c r="I293" s="122">
        <f t="shared" si="25"/>
        <v>-10885.52</v>
      </c>
    </row>
    <row r="294" spans="1:9">
      <c r="A294" s="23">
        <f t="shared" si="21"/>
        <v>138</v>
      </c>
      <c r="B294" s="218"/>
      <c r="C294" s="218"/>
      <c r="D294" s="137">
        <v>42760</v>
      </c>
      <c r="E294" s="137">
        <v>42809</v>
      </c>
      <c r="F294" s="137">
        <v>42809</v>
      </c>
      <c r="G294" s="25">
        <f t="shared" si="24"/>
        <v>49</v>
      </c>
      <c r="H294" s="365">
        <v>-222.91809259999999</v>
      </c>
      <c r="I294" s="122">
        <f t="shared" si="25"/>
        <v>-10922.99</v>
      </c>
    </row>
    <row r="295" spans="1:9">
      <c r="A295" s="23">
        <f t="shared" si="21"/>
        <v>139</v>
      </c>
      <c r="B295" s="218"/>
      <c r="C295" s="218"/>
      <c r="D295" s="137">
        <v>42760</v>
      </c>
      <c r="E295" s="137">
        <v>42809</v>
      </c>
      <c r="F295" s="137">
        <v>42809</v>
      </c>
      <c r="G295" s="25">
        <f t="shared" si="24"/>
        <v>49</v>
      </c>
      <c r="H295" s="365">
        <v>-228.0391644</v>
      </c>
      <c r="I295" s="122">
        <f t="shared" si="25"/>
        <v>-11173.92</v>
      </c>
    </row>
    <row r="296" spans="1:9">
      <c r="A296" s="23">
        <f t="shared" si="21"/>
        <v>140</v>
      </c>
      <c r="B296" s="218"/>
      <c r="C296" s="218"/>
      <c r="D296" s="137">
        <v>42760</v>
      </c>
      <c r="E296" s="137">
        <v>42809</v>
      </c>
      <c r="F296" s="137">
        <v>42809</v>
      </c>
      <c r="G296" s="25">
        <f t="shared" si="24"/>
        <v>49</v>
      </c>
      <c r="H296" s="365">
        <v>-228.99125100000001</v>
      </c>
      <c r="I296" s="122">
        <f t="shared" si="25"/>
        <v>-11220.57</v>
      </c>
    </row>
    <row r="297" spans="1:9">
      <c r="A297" s="23">
        <f t="shared" si="21"/>
        <v>141</v>
      </c>
      <c r="B297" s="218"/>
      <c r="C297" s="218"/>
      <c r="D297" s="137">
        <v>42766</v>
      </c>
      <c r="E297" s="137">
        <v>42809</v>
      </c>
      <c r="F297" s="137">
        <v>42809</v>
      </c>
      <c r="G297" s="25">
        <f t="shared" si="24"/>
        <v>43</v>
      </c>
      <c r="H297" s="365">
        <v>-227.27461</v>
      </c>
      <c r="I297" s="122">
        <f t="shared" si="25"/>
        <v>-9772.81</v>
      </c>
    </row>
    <row r="298" spans="1:9">
      <c r="A298" s="23">
        <f t="shared" si="21"/>
        <v>142</v>
      </c>
      <c r="B298" s="218"/>
      <c r="C298" s="218"/>
      <c r="D298" s="137">
        <v>42766</v>
      </c>
      <c r="E298" s="137">
        <v>42809</v>
      </c>
      <c r="F298" s="137">
        <v>42809</v>
      </c>
      <c r="G298" s="25">
        <f t="shared" si="24"/>
        <v>43</v>
      </c>
      <c r="H298" s="365">
        <v>-227.41886549999998</v>
      </c>
      <c r="I298" s="122">
        <f t="shared" si="25"/>
        <v>-9779.01</v>
      </c>
    </row>
    <row r="299" spans="1:9">
      <c r="A299" s="23">
        <f t="shared" si="21"/>
        <v>143</v>
      </c>
      <c r="B299" s="218"/>
      <c r="C299" s="218"/>
      <c r="D299" s="137">
        <v>42766</v>
      </c>
      <c r="E299" s="137">
        <v>42809</v>
      </c>
      <c r="F299" s="137">
        <v>42809</v>
      </c>
      <c r="G299" s="25">
        <f t="shared" si="24"/>
        <v>43</v>
      </c>
      <c r="H299" s="365">
        <v>-230.83772189999999</v>
      </c>
      <c r="I299" s="122">
        <f t="shared" si="25"/>
        <v>-9926.02</v>
      </c>
    </row>
    <row r="300" spans="1:9">
      <c r="A300" s="23">
        <f t="shared" si="21"/>
        <v>144</v>
      </c>
      <c r="B300" s="218"/>
      <c r="C300" s="218"/>
      <c r="D300" s="137">
        <v>42766</v>
      </c>
      <c r="E300" s="137">
        <v>42809</v>
      </c>
      <c r="F300" s="137">
        <v>42809</v>
      </c>
      <c r="G300" s="25">
        <f t="shared" si="24"/>
        <v>43</v>
      </c>
      <c r="H300" s="365">
        <v>-226.25039559999996</v>
      </c>
      <c r="I300" s="122">
        <f t="shared" si="25"/>
        <v>-9728.77</v>
      </c>
    </row>
    <row r="301" spans="1:9">
      <c r="A301" s="23">
        <f t="shared" si="21"/>
        <v>145</v>
      </c>
      <c r="B301" s="218"/>
      <c r="C301" s="218"/>
      <c r="D301" s="137">
        <v>42766</v>
      </c>
      <c r="E301" s="137">
        <v>42809</v>
      </c>
      <c r="F301" s="137">
        <v>42809</v>
      </c>
      <c r="G301" s="25">
        <f t="shared" si="24"/>
        <v>43</v>
      </c>
      <c r="H301" s="365">
        <v>-223.07677369999999</v>
      </c>
      <c r="I301" s="122">
        <f t="shared" si="25"/>
        <v>-9592.2999999999993</v>
      </c>
    </row>
    <row r="302" spans="1:9">
      <c r="A302" s="23">
        <f t="shared" si="21"/>
        <v>146</v>
      </c>
      <c r="B302" s="218"/>
      <c r="C302" s="218"/>
      <c r="D302" s="137">
        <v>42773</v>
      </c>
      <c r="E302" s="137">
        <v>42809</v>
      </c>
      <c r="F302" s="137">
        <v>42809</v>
      </c>
      <c r="G302" s="25">
        <f t="shared" si="24"/>
        <v>36</v>
      </c>
      <c r="H302" s="365">
        <v>72733.401315099996</v>
      </c>
      <c r="I302" s="122">
        <f t="shared" si="25"/>
        <v>2618402.4500000002</v>
      </c>
    </row>
    <row r="303" spans="1:9">
      <c r="A303" s="23">
        <f t="shared" si="21"/>
        <v>147</v>
      </c>
      <c r="B303" s="218"/>
      <c r="C303" s="218"/>
      <c r="D303" s="137">
        <v>42773</v>
      </c>
      <c r="E303" s="137">
        <v>42809</v>
      </c>
      <c r="F303" s="137">
        <v>42809</v>
      </c>
      <c r="G303" s="25">
        <f t="shared" si="24"/>
        <v>36</v>
      </c>
      <c r="H303" s="365">
        <v>75570.689259100007</v>
      </c>
      <c r="I303" s="122">
        <f t="shared" si="25"/>
        <v>2720544.81</v>
      </c>
    </row>
    <row r="304" spans="1:9">
      <c r="A304" s="23">
        <f t="shared" si="21"/>
        <v>148</v>
      </c>
      <c r="B304" s="218"/>
      <c r="C304" s="218"/>
      <c r="D304" s="137">
        <v>42773</v>
      </c>
      <c r="E304" s="137">
        <v>42809</v>
      </c>
      <c r="F304" s="137">
        <v>42809</v>
      </c>
      <c r="G304" s="25">
        <f t="shared" si="24"/>
        <v>36</v>
      </c>
      <c r="H304" s="365">
        <v>74316.007605399995</v>
      </c>
      <c r="I304" s="122">
        <f t="shared" si="25"/>
        <v>2675376.27</v>
      </c>
    </row>
    <row r="305" spans="1:9">
      <c r="A305" s="23">
        <f t="shared" si="21"/>
        <v>149</v>
      </c>
      <c r="B305" s="218"/>
      <c r="C305" s="218"/>
      <c r="D305" s="137">
        <v>42773</v>
      </c>
      <c r="E305" s="137">
        <v>42809</v>
      </c>
      <c r="F305" s="137">
        <v>42809</v>
      </c>
      <c r="G305" s="25">
        <f t="shared" si="24"/>
        <v>36</v>
      </c>
      <c r="H305" s="365">
        <v>76649.524658199996</v>
      </c>
      <c r="I305" s="122">
        <f t="shared" si="25"/>
        <v>2759382.89</v>
      </c>
    </row>
    <row r="306" spans="1:9">
      <c r="A306" s="23">
        <f t="shared" si="21"/>
        <v>150</v>
      </c>
      <c r="B306" s="218"/>
      <c r="C306" s="218"/>
      <c r="D306" s="137">
        <v>42773</v>
      </c>
      <c r="E306" s="137">
        <v>42809</v>
      </c>
      <c r="F306" s="137">
        <v>42809</v>
      </c>
      <c r="G306" s="25">
        <f t="shared" si="24"/>
        <v>36</v>
      </c>
      <c r="H306" s="365">
        <v>75470.882195700004</v>
      </c>
      <c r="I306" s="122">
        <f t="shared" si="25"/>
        <v>2716951.76</v>
      </c>
    </row>
    <row r="307" spans="1:9">
      <c r="A307" s="23">
        <f t="shared" si="21"/>
        <v>151</v>
      </c>
      <c r="B307" s="218"/>
      <c r="C307" s="218"/>
      <c r="D307" s="137">
        <v>42779</v>
      </c>
      <c r="E307" s="137">
        <v>42809</v>
      </c>
      <c r="F307" s="137">
        <v>42809</v>
      </c>
      <c r="G307" s="25">
        <f t="shared" si="24"/>
        <v>30</v>
      </c>
      <c r="H307" s="365">
        <v>76563.974318199995</v>
      </c>
      <c r="I307" s="122">
        <f t="shared" si="25"/>
        <v>2296919.23</v>
      </c>
    </row>
    <row r="308" spans="1:9">
      <c r="A308" s="23">
        <f t="shared" si="21"/>
        <v>152</v>
      </c>
      <c r="B308" s="218"/>
      <c r="C308" s="218"/>
      <c r="D308" s="137">
        <v>42779</v>
      </c>
      <c r="E308" s="137">
        <v>42809</v>
      </c>
      <c r="F308" s="137">
        <v>42809</v>
      </c>
      <c r="G308" s="25">
        <f t="shared" si="24"/>
        <v>30</v>
      </c>
      <c r="H308" s="365">
        <v>76435.653808200004</v>
      </c>
      <c r="I308" s="122">
        <f t="shared" si="25"/>
        <v>2293069.61</v>
      </c>
    </row>
    <row r="309" spans="1:9">
      <c r="A309" s="23">
        <f t="shared" si="21"/>
        <v>153</v>
      </c>
      <c r="B309" s="218"/>
      <c r="C309" s="218"/>
      <c r="D309" s="137">
        <v>42779</v>
      </c>
      <c r="E309" s="137">
        <v>42809</v>
      </c>
      <c r="F309" s="137">
        <v>42809</v>
      </c>
      <c r="G309" s="25">
        <f t="shared" si="24"/>
        <v>30</v>
      </c>
      <c r="H309" s="365">
        <v>77638.0541429</v>
      </c>
      <c r="I309" s="122">
        <f t="shared" si="25"/>
        <v>2329141.62</v>
      </c>
    </row>
    <row r="310" spans="1:9">
      <c r="A310" s="23">
        <f t="shared" si="21"/>
        <v>154</v>
      </c>
      <c r="B310" s="218"/>
      <c r="C310" s="218"/>
      <c r="D310" s="137">
        <v>42779</v>
      </c>
      <c r="E310" s="137">
        <v>42809</v>
      </c>
      <c r="F310" s="137">
        <v>42809</v>
      </c>
      <c r="G310" s="25">
        <f t="shared" si="24"/>
        <v>30</v>
      </c>
      <c r="H310" s="365">
        <v>75584.945982399993</v>
      </c>
      <c r="I310" s="122">
        <f t="shared" si="25"/>
        <v>2267548.38</v>
      </c>
    </row>
    <row r="311" spans="1:9">
      <c r="A311" s="23">
        <f t="shared" si="21"/>
        <v>155</v>
      </c>
      <c r="B311" s="218"/>
      <c r="C311" s="218"/>
      <c r="D311" s="137">
        <v>42781</v>
      </c>
      <c r="E311" s="137">
        <v>42809</v>
      </c>
      <c r="F311" s="137">
        <v>42809</v>
      </c>
      <c r="G311" s="25">
        <f t="shared" si="24"/>
        <v>28</v>
      </c>
      <c r="H311" s="365">
        <v>79976.3267701</v>
      </c>
      <c r="I311" s="122">
        <f t="shared" si="25"/>
        <v>2239337.15</v>
      </c>
    </row>
    <row r="312" spans="1:9">
      <c r="A312" s="23">
        <f t="shared" si="21"/>
        <v>156</v>
      </c>
      <c r="B312" s="218" t="s">
        <v>229</v>
      </c>
      <c r="C312" s="218" t="s">
        <v>452</v>
      </c>
      <c r="D312" s="137">
        <v>42767</v>
      </c>
      <c r="E312" s="137">
        <v>42809</v>
      </c>
      <c r="F312" s="137">
        <v>42809</v>
      </c>
      <c r="G312" s="25">
        <f t="shared" si="24"/>
        <v>42</v>
      </c>
      <c r="H312" s="365">
        <v>21997.303535600004</v>
      </c>
      <c r="I312" s="122">
        <f t="shared" si="25"/>
        <v>923886.75</v>
      </c>
    </row>
    <row r="313" spans="1:9">
      <c r="A313" s="23">
        <f t="shared" si="21"/>
        <v>157</v>
      </c>
      <c r="B313" s="218"/>
      <c r="C313" s="218"/>
      <c r="D313" s="137">
        <v>42776</v>
      </c>
      <c r="E313" s="137">
        <v>42809</v>
      </c>
      <c r="F313" s="137">
        <v>42809</v>
      </c>
      <c r="G313" s="25">
        <f t="shared" si="24"/>
        <v>33</v>
      </c>
      <c r="H313" s="365">
        <v>22011.8030359</v>
      </c>
      <c r="I313" s="122">
        <f t="shared" si="25"/>
        <v>726389.5</v>
      </c>
    </row>
    <row r="314" spans="1:9">
      <c r="A314" s="23">
        <f t="shared" si="21"/>
        <v>158</v>
      </c>
      <c r="B314" s="218"/>
      <c r="C314" s="218"/>
      <c r="D314" s="137">
        <v>42783</v>
      </c>
      <c r="E314" s="137">
        <v>42809</v>
      </c>
      <c r="F314" s="137">
        <v>42809</v>
      </c>
      <c r="G314" s="25">
        <f t="shared" si="24"/>
        <v>26</v>
      </c>
      <c r="H314" s="365">
        <v>387308.93342850002</v>
      </c>
      <c r="I314" s="122">
        <f t="shared" si="25"/>
        <v>10070032.27</v>
      </c>
    </row>
    <row r="315" spans="1:9">
      <c r="A315" s="23">
        <f t="shared" si="21"/>
        <v>159</v>
      </c>
      <c r="B315" s="218"/>
      <c r="C315" s="218"/>
      <c r="D315" s="137">
        <v>42790</v>
      </c>
      <c r="E315" s="137">
        <v>42809</v>
      </c>
      <c r="F315" s="137">
        <v>42809</v>
      </c>
      <c r="G315" s="25">
        <f t="shared" si="24"/>
        <v>19</v>
      </c>
      <c r="H315" s="365">
        <v>365859.7</v>
      </c>
      <c r="I315" s="122">
        <f t="shared" si="25"/>
        <v>6951334.2999999998</v>
      </c>
    </row>
    <row r="316" spans="1:9">
      <c r="A316" s="23">
        <f t="shared" si="21"/>
        <v>160</v>
      </c>
      <c r="B316" s="218" t="s">
        <v>229</v>
      </c>
      <c r="C316" s="218" t="s">
        <v>453</v>
      </c>
      <c r="D316" s="137">
        <v>42789</v>
      </c>
      <c r="E316" s="137">
        <v>42821</v>
      </c>
      <c r="F316" s="137">
        <v>42821</v>
      </c>
      <c r="G316" s="25">
        <f t="shared" si="24"/>
        <v>32</v>
      </c>
      <c r="H316" s="365">
        <v>78551</v>
      </c>
      <c r="I316" s="122">
        <f t="shared" si="25"/>
        <v>2513632</v>
      </c>
    </row>
    <row r="317" spans="1:9">
      <c r="A317" s="23">
        <f t="shared" si="21"/>
        <v>161</v>
      </c>
      <c r="B317" s="218"/>
      <c r="C317" s="218"/>
      <c r="D317" s="137">
        <v>42789</v>
      </c>
      <c r="E317" s="137">
        <v>42821</v>
      </c>
      <c r="F317" s="137">
        <v>42821</v>
      </c>
      <c r="G317" s="25">
        <f t="shared" si="24"/>
        <v>32</v>
      </c>
      <c r="H317" s="365">
        <v>76978.05</v>
      </c>
      <c r="I317" s="122">
        <f t="shared" si="25"/>
        <v>2463297.6</v>
      </c>
    </row>
    <row r="318" spans="1:9">
      <c r="A318" s="23">
        <f t="shared" si="21"/>
        <v>162</v>
      </c>
      <c r="B318" s="218"/>
      <c r="C318" s="218"/>
      <c r="D318" s="137">
        <v>42789</v>
      </c>
      <c r="E318" s="137">
        <v>42821</v>
      </c>
      <c r="F318" s="137">
        <v>42821</v>
      </c>
      <c r="G318" s="25">
        <f t="shared" si="24"/>
        <v>32</v>
      </c>
      <c r="H318" s="365">
        <v>76891.199999999997</v>
      </c>
      <c r="I318" s="122">
        <f t="shared" si="25"/>
        <v>2460518.3999999999</v>
      </c>
    </row>
    <row r="319" spans="1:9">
      <c r="A319" s="23">
        <f t="shared" si="21"/>
        <v>163</v>
      </c>
      <c r="B319" s="218"/>
      <c r="C319" s="218"/>
      <c r="D319" s="137">
        <v>42789</v>
      </c>
      <c r="E319" s="137">
        <v>42821</v>
      </c>
      <c r="F319" s="137">
        <v>42821</v>
      </c>
      <c r="G319" s="25">
        <f t="shared" si="24"/>
        <v>32</v>
      </c>
      <c r="H319" s="365">
        <v>78092.63</v>
      </c>
      <c r="I319" s="122">
        <f t="shared" si="25"/>
        <v>2498964.16</v>
      </c>
    </row>
    <row r="320" spans="1:9">
      <c r="A320" s="23">
        <f t="shared" si="21"/>
        <v>164</v>
      </c>
      <c r="B320" s="218"/>
      <c r="C320" s="218"/>
      <c r="D320" s="137">
        <v>42789</v>
      </c>
      <c r="E320" s="137">
        <v>42821</v>
      </c>
      <c r="F320" s="137">
        <v>42821</v>
      </c>
      <c r="G320" s="25">
        <f t="shared" si="24"/>
        <v>32</v>
      </c>
      <c r="H320" s="365">
        <v>77325.45</v>
      </c>
      <c r="I320" s="122">
        <f t="shared" si="25"/>
        <v>2474414.4</v>
      </c>
    </row>
    <row r="321" spans="1:9">
      <c r="A321" s="23">
        <f t="shared" si="21"/>
        <v>165</v>
      </c>
      <c r="B321" s="218"/>
      <c r="C321" s="218"/>
      <c r="D321" s="137">
        <v>42789</v>
      </c>
      <c r="E321" s="137">
        <v>42821</v>
      </c>
      <c r="F321" s="137">
        <v>42821</v>
      </c>
      <c r="G321" s="25">
        <f t="shared" si="24"/>
        <v>32</v>
      </c>
      <c r="H321" s="365">
        <v>77894.8</v>
      </c>
      <c r="I321" s="122">
        <f t="shared" si="25"/>
        <v>2492633.6</v>
      </c>
    </row>
    <row r="322" spans="1:9">
      <c r="A322" s="23">
        <f t="shared" si="21"/>
        <v>166</v>
      </c>
      <c r="B322" s="218"/>
      <c r="C322" s="218"/>
      <c r="D322" s="137">
        <v>42789</v>
      </c>
      <c r="E322" s="137">
        <v>42821</v>
      </c>
      <c r="F322" s="137">
        <v>42821</v>
      </c>
      <c r="G322" s="25">
        <f t="shared" si="24"/>
        <v>32</v>
      </c>
      <c r="H322" s="365">
        <v>76794.7</v>
      </c>
      <c r="I322" s="122">
        <f t="shared" si="25"/>
        <v>2457430.4</v>
      </c>
    </row>
    <row r="323" spans="1:9">
      <c r="A323" s="23">
        <f t="shared" si="21"/>
        <v>167</v>
      </c>
      <c r="B323" s="218" t="s">
        <v>229</v>
      </c>
      <c r="C323" s="218" t="s">
        <v>454</v>
      </c>
      <c r="D323" s="137">
        <v>42800</v>
      </c>
      <c r="E323" s="137">
        <v>42821</v>
      </c>
      <c r="F323" s="137">
        <v>42821</v>
      </c>
      <c r="G323" s="25">
        <f t="shared" si="24"/>
        <v>21</v>
      </c>
      <c r="H323" s="365">
        <v>360905.4</v>
      </c>
      <c r="I323" s="122">
        <f t="shared" si="25"/>
        <v>7579013.4000000004</v>
      </c>
    </row>
    <row r="324" spans="1:9">
      <c r="A324" s="23">
        <f t="shared" si="21"/>
        <v>168</v>
      </c>
      <c r="B324" s="218"/>
      <c r="C324" s="218"/>
      <c r="D324" s="137">
        <v>42805</v>
      </c>
      <c r="E324" s="137">
        <v>42821</v>
      </c>
      <c r="F324" s="137">
        <v>42821</v>
      </c>
      <c r="G324" s="25">
        <f t="shared" si="24"/>
        <v>16</v>
      </c>
      <c r="H324" s="365">
        <v>373176.6</v>
      </c>
      <c r="I324" s="122">
        <f t="shared" si="25"/>
        <v>5970825.5999999996</v>
      </c>
    </row>
    <row r="325" spans="1:9">
      <c r="A325" s="23">
        <f t="shared" si="21"/>
        <v>169</v>
      </c>
      <c r="B325" s="218" t="s">
        <v>229</v>
      </c>
      <c r="C325" s="218" t="s">
        <v>455</v>
      </c>
      <c r="D325" s="137">
        <v>42831</v>
      </c>
      <c r="E325" s="137">
        <v>42850</v>
      </c>
      <c r="F325" s="137">
        <v>42850</v>
      </c>
      <c r="G325" s="25">
        <f t="shared" si="24"/>
        <v>19</v>
      </c>
      <c r="H325" s="365">
        <v>80949.03</v>
      </c>
      <c r="I325" s="122">
        <f t="shared" si="25"/>
        <v>1538031.57</v>
      </c>
    </row>
    <row r="326" spans="1:9">
      <c r="A326" s="23">
        <f t="shared" si="21"/>
        <v>170</v>
      </c>
      <c r="B326" s="218"/>
      <c r="C326" s="218"/>
      <c r="D326" s="137">
        <v>42831</v>
      </c>
      <c r="E326" s="137">
        <v>42850</v>
      </c>
      <c r="F326" s="137">
        <v>42850</v>
      </c>
      <c r="G326" s="25">
        <f t="shared" si="24"/>
        <v>19</v>
      </c>
      <c r="H326" s="365">
        <v>77600.479999999996</v>
      </c>
      <c r="I326" s="122">
        <f t="shared" si="25"/>
        <v>1474409.12</v>
      </c>
    </row>
    <row r="327" spans="1:9">
      <c r="A327" s="23">
        <f t="shared" si="21"/>
        <v>171</v>
      </c>
      <c r="B327" s="218"/>
      <c r="C327" s="218"/>
      <c r="D327" s="137">
        <v>42831</v>
      </c>
      <c r="E327" s="137">
        <v>42850</v>
      </c>
      <c r="F327" s="137">
        <v>42850</v>
      </c>
      <c r="G327" s="25">
        <f t="shared" si="24"/>
        <v>19</v>
      </c>
      <c r="H327" s="365">
        <v>80292.83</v>
      </c>
      <c r="I327" s="122">
        <f t="shared" si="25"/>
        <v>1525563.77</v>
      </c>
    </row>
    <row r="328" spans="1:9">
      <c r="A328" s="23">
        <f t="shared" si="21"/>
        <v>172</v>
      </c>
      <c r="B328" s="218"/>
      <c r="C328" s="218"/>
      <c r="D328" s="137">
        <v>42831</v>
      </c>
      <c r="E328" s="137">
        <v>42850</v>
      </c>
      <c r="F328" s="137">
        <v>42850</v>
      </c>
      <c r="G328" s="25">
        <f t="shared" si="24"/>
        <v>19</v>
      </c>
      <c r="H328" s="365">
        <v>75742.850000000006</v>
      </c>
      <c r="I328" s="122">
        <f t="shared" si="25"/>
        <v>1439114.15</v>
      </c>
    </row>
    <row r="329" spans="1:9">
      <c r="A329" s="23">
        <f t="shared" si="21"/>
        <v>173</v>
      </c>
      <c r="B329" s="218"/>
      <c r="C329" s="218"/>
      <c r="D329" s="137">
        <v>42831</v>
      </c>
      <c r="E329" s="137">
        <v>42850</v>
      </c>
      <c r="F329" s="137">
        <v>42850</v>
      </c>
      <c r="G329" s="25">
        <f t="shared" si="24"/>
        <v>19</v>
      </c>
      <c r="H329" s="365">
        <v>77137.279999999999</v>
      </c>
      <c r="I329" s="122">
        <f t="shared" si="25"/>
        <v>1465608.32</v>
      </c>
    </row>
    <row r="330" spans="1:9">
      <c r="A330" s="23">
        <f t="shared" si="21"/>
        <v>174</v>
      </c>
      <c r="B330" s="218"/>
      <c r="C330" s="218"/>
      <c r="D330" s="137">
        <v>42831</v>
      </c>
      <c r="E330" s="137">
        <v>42850</v>
      </c>
      <c r="F330" s="137">
        <v>42850</v>
      </c>
      <c r="G330" s="25">
        <f t="shared" si="24"/>
        <v>19</v>
      </c>
      <c r="H330" s="365">
        <v>80423.100000000006</v>
      </c>
      <c r="I330" s="122">
        <f t="shared" si="25"/>
        <v>1528038.9</v>
      </c>
    </row>
    <row r="331" spans="1:9">
      <c r="A331" s="23">
        <f t="shared" si="21"/>
        <v>175</v>
      </c>
      <c r="B331" s="218"/>
      <c r="C331" s="218"/>
      <c r="D331" s="137">
        <v>42831</v>
      </c>
      <c r="E331" s="137">
        <v>42850</v>
      </c>
      <c r="F331" s="137">
        <v>42850</v>
      </c>
      <c r="G331" s="25">
        <f t="shared" si="24"/>
        <v>19</v>
      </c>
      <c r="H331" s="365">
        <v>81634.180000000008</v>
      </c>
      <c r="I331" s="122">
        <f t="shared" si="25"/>
        <v>1551049.42</v>
      </c>
    </row>
    <row r="332" spans="1:9">
      <c r="A332" s="23">
        <f t="shared" si="21"/>
        <v>176</v>
      </c>
      <c r="B332" s="218" t="s">
        <v>229</v>
      </c>
      <c r="C332" s="218" t="s">
        <v>456</v>
      </c>
      <c r="D332" s="137">
        <v>42828</v>
      </c>
      <c r="E332" s="137">
        <v>42870</v>
      </c>
      <c r="F332" s="137">
        <v>42870</v>
      </c>
      <c r="G332" s="25">
        <f t="shared" si="24"/>
        <v>42</v>
      </c>
      <c r="H332" s="365">
        <v>26393.8441724</v>
      </c>
      <c r="I332" s="122">
        <f t="shared" si="25"/>
        <v>1108541.46</v>
      </c>
    </row>
    <row r="333" spans="1:9">
      <c r="A333" s="23">
        <f t="shared" si="21"/>
        <v>177</v>
      </c>
      <c r="B333" s="218"/>
      <c r="C333" s="218"/>
      <c r="D333" s="137">
        <v>42832</v>
      </c>
      <c r="E333" s="137">
        <v>42870</v>
      </c>
      <c r="F333" s="137">
        <v>42870</v>
      </c>
      <c r="G333" s="25">
        <f t="shared" si="24"/>
        <v>38</v>
      </c>
      <c r="H333" s="365">
        <v>26371.934580500001</v>
      </c>
      <c r="I333" s="122">
        <f t="shared" si="25"/>
        <v>1002133.51</v>
      </c>
    </row>
    <row r="334" spans="1:9">
      <c r="A334" s="23">
        <f t="shared" si="21"/>
        <v>178</v>
      </c>
      <c r="B334" s="218"/>
      <c r="C334" s="218"/>
      <c r="D334" s="137">
        <v>42835</v>
      </c>
      <c r="E334" s="137">
        <v>42870</v>
      </c>
      <c r="F334" s="137">
        <v>42870</v>
      </c>
      <c r="G334" s="25">
        <f t="shared" si="24"/>
        <v>35</v>
      </c>
      <c r="H334" s="365">
        <v>26331.321678299995</v>
      </c>
      <c r="I334" s="122">
        <f t="shared" si="25"/>
        <v>921596.26</v>
      </c>
    </row>
    <row r="335" spans="1:9">
      <c r="A335" s="23">
        <f t="shared" si="21"/>
        <v>179</v>
      </c>
      <c r="B335" s="218"/>
      <c r="C335" s="218"/>
      <c r="D335" s="137">
        <v>42846</v>
      </c>
      <c r="E335" s="137">
        <v>42870</v>
      </c>
      <c r="F335" s="137">
        <v>42870</v>
      </c>
      <c r="G335" s="25">
        <f t="shared" si="24"/>
        <v>24</v>
      </c>
      <c r="H335" s="365">
        <v>393422.27956869995</v>
      </c>
      <c r="I335" s="122">
        <f t="shared" si="25"/>
        <v>9442134.7100000009</v>
      </c>
    </row>
    <row r="336" spans="1:9">
      <c r="A336" s="23">
        <f t="shared" si="21"/>
        <v>180</v>
      </c>
      <c r="B336" s="218" t="s">
        <v>229</v>
      </c>
      <c r="C336" s="218" t="s">
        <v>457</v>
      </c>
      <c r="D336" s="137">
        <v>42825</v>
      </c>
      <c r="E336" s="137">
        <v>42895</v>
      </c>
      <c r="F336" s="137">
        <v>42895</v>
      </c>
      <c r="G336" s="25">
        <f t="shared" si="24"/>
        <v>70</v>
      </c>
      <c r="H336" s="365">
        <v>220126.67</v>
      </c>
      <c r="I336" s="122">
        <f t="shared" si="25"/>
        <v>15408866.9</v>
      </c>
    </row>
    <row r="337" spans="1:9">
      <c r="A337" s="23">
        <f t="shared" si="21"/>
        <v>181</v>
      </c>
      <c r="B337" s="218" t="s">
        <v>229</v>
      </c>
      <c r="C337" s="218" t="s">
        <v>458</v>
      </c>
      <c r="D337" s="137">
        <v>42887</v>
      </c>
      <c r="E337" s="137">
        <v>42909</v>
      </c>
      <c r="F337" s="137">
        <v>42909</v>
      </c>
      <c r="G337" s="25">
        <f t="shared" si="24"/>
        <v>22</v>
      </c>
      <c r="H337" s="365">
        <v>380663.4</v>
      </c>
      <c r="I337" s="122">
        <f t="shared" si="25"/>
        <v>8374594.7999999998</v>
      </c>
    </row>
    <row r="338" spans="1:9">
      <c r="A338" s="23">
        <f t="shared" si="21"/>
        <v>182</v>
      </c>
      <c r="B338" s="218"/>
      <c r="C338" s="218"/>
      <c r="D338" s="137">
        <v>42895</v>
      </c>
      <c r="E338" s="137">
        <v>42909</v>
      </c>
      <c r="F338" s="137">
        <v>42909</v>
      </c>
      <c r="G338" s="25">
        <f t="shared" si="24"/>
        <v>14</v>
      </c>
      <c r="H338" s="365">
        <v>378628.4</v>
      </c>
      <c r="I338" s="122">
        <f t="shared" si="25"/>
        <v>5300797.5999999996</v>
      </c>
    </row>
    <row r="339" spans="1:9">
      <c r="A339" s="23">
        <f t="shared" si="21"/>
        <v>183</v>
      </c>
      <c r="B339" s="218" t="s">
        <v>229</v>
      </c>
      <c r="C339" s="218" t="s">
        <v>459</v>
      </c>
      <c r="D339" s="137">
        <v>42979</v>
      </c>
      <c r="E339" s="137">
        <v>43003</v>
      </c>
      <c r="F339" s="137">
        <v>43003</v>
      </c>
      <c r="G339" s="25">
        <f t="shared" si="24"/>
        <v>24</v>
      </c>
      <c r="H339" s="365">
        <v>386857.2</v>
      </c>
      <c r="I339" s="122">
        <f t="shared" si="25"/>
        <v>9284572.8000000007</v>
      </c>
    </row>
    <row r="340" spans="1:9">
      <c r="A340" s="23">
        <f t="shared" si="21"/>
        <v>184</v>
      </c>
      <c r="B340" s="218"/>
      <c r="C340" s="218"/>
      <c r="D340" s="137">
        <v>42980</v>
      </c>
      <c r="E340" s="137">
        <v>43003</v>
      </c>
      <c r="F340" s="137">
        <v>43003</v>
      </c>
      <c r="G340" s="25">
        <f t="shared" si="24"/>
        <v>23</v>
      </c>
      <c r="H340" s="365">
        <v>381969.5</v>
      </c>
      <c r="I340" s="122">
        <f t="shared" si="25"/>
        <v>8785298.5</v>
      </c>
    </row>
    <row r="341" spans="1:9">
      <c r="A341" s="23">
        <f t="shared" si="21"/>
        <v>185</v>
      </c>
      <c r="B341" s="218" t="s">
        <v>229</v>
      </c>
      <c r="C341" s="218" t="s">
        <v>460</v>
      </c>
      <c r="D341" s="137">
        <v>42978</v>
      </c>
      <c r="E341" s="137">
        <v>43024</v>
      </c>
      <c r="F341" s="137">
        <v>43024</v>
      </c>
      <c r="G341" s="25">
        <f t="shared" si="24"/>
        <v>46</v>
      </c>
      <c r="H341" s="365">
        <v>257.93</v>
      </c>
      <c r="I341" s="122">
        <f t="shared" si="25"/>
        <v>11864.78</v>
      </c>
    </row>
    <row r="342" spans="1:9">
      <c r="A342" s="23">
        <f t="shared" si="21"/>
        <v>186</v>
      </c>
      <c r="B342" s="218"/>
      <c r="C342" s="218"/>
      <c r="D342" s="137">
        <v>42978</v>
      </c>
      <c r="E342" s="137">
        <v>43024</v>
      </c>
      <c r="F342" s="137">
        <v>43024</v>
      </c>
      <c r="G342" s="25">
        <f t="shared" si="24"/>
        <v>46</v>
      </c>
      <c r="H342" s="365">
        <v>274.83</v>
      </c>
      <c r="I342" s="122">
        <f t="shared" si="25"/>
        <v>12642.18</v>
      </c>
    </row>
    <row r="343" spans="1:9">
      <c r="A343" s="23">
        <f t="shared" si="21"/>
        <v>187</v>
      </c>
      <c r="B343" s="218" t="s">
        <v>229</v>
      </c>
      <c r="C343" s="218" t="s">
        <v>461</v>
      </c>
      <c r="D343" s="137">
        <v>42996</v>
      </c>
      <c r="E343" s="137">
        <v>43033</v>
      </c>
      <c r="F343" s="137">
        <v>43033</v>
      </c>
      <c r="G343" s="25">
        <f t="shared" si="24"/>
        <v>37</v>
      </c>
      <c r="H343" s="365">
        <v>83038.25</v>
      </c>
      <c r="I343" s="122">
        <f t="shared" si="25"/>
        <v>3072415.25</v>
      </c>
    </row>
    <row r="344" spans="1:9">
      <c r="A344" s="23">
        <f t="shared" si="21"/>
        <v>188</v>
      </c>
      <c r="B344" s="218"/>
      <c r="C344" s="218"/>
      <c r="D344" s="137">
        <v>42996</v>
      </c>
      <c r="E344" s="137">
        <v>43033</v>
      </c>
      <c r="F344" s="137">
        <v>43033</v>
      </c>
      <c r="G344" s="25">
        <f t="shared" si="24"/>
        <v>37</v>
      </c>
      <c r="H344" s="365">
        <v>81474.95</v>
      </c>
      <c r="I344" s="122">
        <f t="shared" si="25"/>
        <v>3014573.15</v>
      </c>
    </row>
    <row r="345" spans="1:9">
      <c r="A345" s="23">
        <f t="shared" si="21"/>
        <v>189</v>
      </c>
      <c r="B345" s="218"/>
      <c r="C345" s="218"/>
      <c r="D345" s="137">
        <v>42996</v>
      </c>
      <c r="E345" s="137">
        <v>43033</v>
      </c>
      <c r="F345" s="137">
        <v>43033</v>
      </c>
      <c r="G345" s="25">
        <f t="shared" si="24"/>
        <v>37</v>
      </c>
      <c r="H345" s="365">
        <v>78782.600000000006</v>
      </c>
      <c r="I345" s="122">
        <f t="shared" si="25"/>
        <v>2914956.2</v>
      </c>
    </row>
    <row r="346" spans="1:9">
      <c r="A346" s="23">
        <f t="shared" si="21"/>
        <v>190</v>
      </c>
      <c r="B346" s="218"/>
      <c r="C346" s="218"/>
      <c r="D346" s="137">
        <v>43003</v>
      </c>
      <c r="E346" s="137">
        <v>43033</v>
      </c>
      <c r="F346" s="137">
        <v>43033</v>
      </c>
      <c r="G346" s="25">
        <f t="shared" si="24"/>
        <v>30</v>
      </c>
      <c r="H346" s="365">
        <v>77967.180000000008</v>
      </c>
      <c r="I346" s="122">
        <f t="shared" si="25"/>
        <v>2339015.4</v>
      </c>
    </row>
    <row r="347" spans="1:9">
      <c r="A347" s="23">
        <f t="shared" si="21"/>
        <v>191</v>
      </c>
      <c r="B347" s="218" t="s">
        <v>229</v>
      </c>
      <c r="C347" s="218" t="s">
        <v>462</v>
      </c>
      <c r="D347" s="137">
        <v>43010</v>
      </c>
      <c r="E347" s="137">
        <v>43054</v>
      </c>
      <c r="F347" s="137">
        <v>43054</v>
      </c>
      <c r="G347" s="25">
        <f t="shared" si="24"/>
        <v>44</v>
      </c>
      <c r="H347" s="365">
        <v>28546.659898600003</v>
      </c>
      <c r="I347" s="122">
        <f t="shared" si="25"/>
        <v>1256053.04</v>
      </c>
    </row>
    <row r="348" spans="1:9">
      <c r="A348" s="23">
        <f t="shared" si="21"/>
        <v>192</v>
      </c>
      <c r="B348" s="218"/>
      <c r="C348" s="218"/>
      <c r="D348" s="137">
        <v>43016</v>
      </c>
      <c r="E348" s="137">
        <v>43054</v>
      </c>
      <c r="F348" s="137">
        <v>43054</v>
      </c>
      <c r="G348" s="25">
        <f t="shared" si="24"/>
        <v>38</v>
      </c>
      <c r="H348" s="365">
        <v>28835.428659699995</v>
      </c>
      <c r="I348" s="122">
        <f t="shared" si="25"/>
        <v>1095746.29</v>
      </c>
    </row>
    <row r="349" spans="1:9">
      <c r="A349" s="23">
        <f t="shared" si="21"/>
        <v>193</v>
      </c>
      <c r="B349" s="218"/>
      <c r="C349" s="218"/>
      <c r="D349" s="137">
        <v>43018</v>
      </c>
      <c r="E349" s="137">
        <v>43054</v>
      </c>
      <c r="F349" s="137">
        <v>43054</v>
      </c>
      <c r="G349" s="25">
        <f t="shared" ref="G349:G412" si="26">F349-D349</f>
        <v>36</v>
      </c>
      <c r="H349" s="365">
        <v>29180.3696255</v>
      </c>
      <c r="I349" s="122">
        <f t="shared" ref="I349:I412" si="27">ROUND(G349*H349,2)</f>
        <v>1050493.31</v>
      </c>
    </row>
    <row r="350" spans="1:9">
      <c r="A350" s="23">
        <f t="shared" si="21"/>
        <v>194</v>
      </c>
      <c r="B350" s="218"/>
      <c r="C350" s="218"/>
      <c r="D350" s="137">
        <v>43024</v>
      </c>
      <c r="E350" s="137">
        <v>43054</v>
      </c>
      <c r="F350" s="137">
        <v>43054</v>
      </c>
      <c r="G350" s="25">
        <f t="shared" si="26"/>
        <v>30</v>
      </c>
      <c r="H350" s="365">
        <v>419292.60181620001</v>
      </c>
      <c r="I350" s="122">
        <f t="shared" si="27"/>
        <v>12578778.050000001</v>
      </c>
    </row>
    <row r="351" spans="1:9">
      <c r="A351" s="23">
        <f t="shared" si="21"/>
        <v>195</v>
      </c>
      <c r="B351" s="218" t="s">
        <v>229</v>
      </c>
      <c r="C351" s="218" t="s">
        <v>463</v>
      </c>
      <c r="D351" s="137">
        <v>43040</v>
      </c>
      <c r="E351" s="137">
        <v>43063</v>
      </c>
      <c r="F351" s="137">
        <v>43066</v>
      </c>
      <c r="G351" s="25">
        <f t="shared" si="26"/>
        <v>26</v>
      </c>
      <c r="H351" s="365">
        <v>75430.19</v>
      </c>
      <c r="I351" s="122">
        <f t="shared" si="27"/>
        <v>1961184.94</v>
      </c>
    </row>
    <row r="352" spans="1:9">
      <c r="A352" s="23">
        <f t="shared" si="21"/>
        <v>196</v>
      </c>
      <c r="B352" s="218"/>
      <c r="C352" s="218"/>
      <c r="D352" s="137">
        <v>43040</v>
      </c>
      <c r="E352" s="137">
        <v>43063</v>
      </c>
      <c r="F352" s="137">
        <v>43066</v>
      </c>
      <c r="G352" s="25">
        <f t="shared" si="26"/>
        <v>26</v>
      </c>
      <c r="H352" s="365">
        <v>75143.100000000006</v>
      </c>
      <c r="I352" s="122">
        <f t="shared" si="27"/>
        <v>1953720.6</v>
      </c>
    </row>
    <row r="353" spans="1:9">
      <c r="A353" s="23">
        <f t="shared" si="21"/>
        <v>197</v>
      </c>
      <c r="B353" s="218"/>
      <c r="C353" s="218"/>
      <c r="D353" s="137">
        <v>43040</v>
      </c>
      <c r="E353" s="137">
        <v>43063</v>
      </c>
      <c r="F353" s="137">
        <v>43066</v>
      </c>
      <c r="G353" s="25">
        <f t="shared" si="26"/>
        <v>26</v>
      </c>
      <c r="H353" s="365">
        <v>81456.13</v>
      </c>
      <c r="I353" s="122">
        <f t="shared" si="27"/>
        <v>2117859.38</v>
      </c>
    </row>
    <row r="354" spans="1:9">
      <c r="A354" s="23">
        <f t="shared" si="21"/>
        <v>198</v>
      </c>
      <c r="B354" s="218"/>
      <c r="C354" s="218"/>
      <c r="D354" s="137">
        <v>43046</v>
      </c>
      <c r="E354" s="137">
        <v>43063</v>
      </c>
      <c r="F354" s="137">
        <v>43066</v>
      </c>
      <c r="G354" s="25">
        <f t="shared" si="26"/>
        <v>20</v>
      </c>
      <c r="H354" s="365">
        <v>81050.350000000006</v>
      </c>
      <c r="I354" s="122">
        <f t="shared" si="27"/>
        <v>1621007</v>
      </c>
    </row>
    <row r="355" spans="1:9">
      <c r="A355" s="23">
        <f t="shared" si="21"/>
        <v>199</v>
      </c>
      <c r="B355" s="218"/>
      <c r="C355" s="218"/>
      <c r="D355" s="137">
        <v>43046</v>
      </c>
      <c r="E355" s="137">
        <v>43063</v>
      </c>
      <c r="F355" s="137">
        <v>43066</v>
      </c>
      <c r="G355" s="25">
        <f t="shared" si="26"/>
        <v>20</v>
      </c>
      <c r="H355" s="365">
        <v>76533.67</v>
      </c>
      <c r="I355" s="122">
        <f t="shared" si="27"/>
        <v>1530673.4</v>
      </c>
    </row>
    <row r="356" spans="1:9">
      <c r="A356" s="23">
        <f t="shared" si="21"/>
        <v>200</v>
      </c>
      <c r="B356" s="218"/>
      <c r="C356" s="218"/>
      <c r="D356" s="137">
        <v>43046</v>
      </c>
      <c r="E356" s="137">
        <v>43063</v>
      </c>
      <c r="F356" s="137">
        <v>43066</v>
      </c>
      <c r="G356" s="25">
        <f t="shared" si="26"/>
        <v>20</v>
      </c>
      <c r="H356" s="365">
        <v>77369.36</v>
      </c>
      <c r="I356" s="122">
        <f t="shared" si="27"/>
        <v>1547387.2</v>
      </c>
    </row>
    <row r="357" spans="1:9">
      <c r="A357" s="23">
        <f t="shared" si="21"/>
        <v>201</v>
      </c>
      <c r="B357" s="218" t="s">
        <v>229</v>
      </c>
      <c r="C357" s="218" t="s">
        <v>464</v>
      </c>
      <c r="D357" s="137">
        <v>43040</v>
      </c>
      <c r="E357" s="137">
        <v>43084</v>
      </c>
      <c r="F357" s="137">
        <v>43084</v>
      </c>
      <c r="G357" s="25">
        <f t="shared" si="26"/>
        <v>44</v>
      </c>
      <c r="H357" s="365">
        <v>18.579999999999998</v>
      </c>
      <c r="I357" s="122">
        <f t="shared" si="27"/>
        <v>817.52</v>
      </c>
    </row>
    <row r="358" spans="1:9">
      <c r="A358" s="23">
        <f t="shared" si="21"/>
        <v>202</v>
      </c>
      <c r="B358" s="218"/>
      <c r="C358" s="218"/>
      <c r="D358" s="137">
        <v>43040</v>
      </c>
      <c r="E358" s="137">
        <v>43084</v>
      </c>
      <c r="F358" s="137">
        <v>43084</v>
      </c>
      <c r="G358" s="25">
        <f t="shared" si="26"/>
        <v>44</v>
      </c>
      <c r="H358" s="365">
        <v>18.510000000000002</v>
      </c>
      <c r="I358" s="122">
        <f t="shared" si="27"/>
        <v>814.44</v>
      </c>
    </row>
    <row r="359" spans="1:9">
      <c r="A359" s="23">
        <f t="shared" si="21"/>
        <v>203</v>
      </c>
      <c r="B359" s="218"/>
      <c r="C359" s="218"/>
      <c r="D359" s="137">
        <v>43040</v>
      </c>
      <c r="E359" s="137">
        <v>43084</v>
      </c>
      <c r="F359" s="137">
        <v>43084</v>
      </c>
      <c r="G359" s="25">
        <f t="shared" si="26"/>
        <v>44</v>
      </c>
      <c r="H359" s="365">
        <v>20.07</v>
      </c>
      <c r="I359" s="122">
        <f t="shared" si="27"/>
        <v>883.08</v>
      </c>
    </row>
    <row r="360" spans="1:9">
      <c r="A360" s="23">
        <f t="shared" si="21"/>
        <v>204</v>
      </c>
      <c r="B360" s="218"/>
      <c r="C360" s="218"/>
      <c r="D360" s="137">
        <v>43046</v>
      </c>
      <c r="E360" s="137">
        <v>43084</v>
      </c>
      <c r="F360" s="137">
        <v>43084</v>
      </c>
      <c r="G360" s="25">
        <f t="shared" si="26"/>
        <v>38</v>
      </c>
      <c r="H360" s="365">
        <v>19.97</v>
      </c>
      <c r="I360" s="122">
        <f t="shared" si="27"/>
        <v>758.86</v>
      </c>
    </row>
    <row r="361" spans="1:9">
      <c r="A361" s="23">
        <f t="shared" si="21"/>
        <v>205</v>
      </c>
      <c r="B361" s="218"/>
      <c r="C361" s="218"/>
      <c r="D361" s="137">
        <v>43046</v>
      </c>
      <c r="E361" s="137">
        <v>43084</v>
      </c>
      <c r="F361" s="137">
        <v>43084</v>
      </c>
      <c r="G361" s="25">
        <f t="shared" si="26"/>
        <v>38</v>
      </c>
      <c r="H361" s="365">
        <v>18.86</v>
      </c>
      <c r="I361" s="122">
        <f t="shared" si="27"/>
        <v>716.68</v>
      </c>
    </row>
    <row r="362" spans="1:9">
      <c r="A362" s="23">
        <f t="shared" ref="A362:A425" si="28">A361+1</f>
        <v>206</v>
      </c>
      <c r="B362" s="218"/>
      <c r="C362" s="218"/>
      <c r="D362" s="137">
        <v>43046</v>
      </c>
      <c r="E362" s="137">
        <v>43084</v>
      </c>
      <c r="F362" s="137">
        <v>43084</v>
      </c>
      <c r="G362" s="25">
        <f t="shared" si="26"/>
        <v>38</v>
      </c>
      <c r="H362" s="365">
        <v>19.059999999999999</v>
      </c>
      <c r="I362" s="122">
        <f t="shared" si="27"/>
        <v>724.28</v>
      </c>
    </row>
    <row r="363" spans="1:9">
      <c r="A363" s="23">
        <f t="shared" si="28"/>
        <v>207</v>
      </c>
      <c r="B363" s="218"/>
      <c r="C363" s="218"/>
      <c r="D363" s="137">
        <v>43054</v>
      </c>
      <c r="E363" s="137">
        <v>43084</v>
      </c>
      <c r="F363" s="137">
        <v>43084</v>
      </c>
      <c r="G363" s="25">
        <f t="shared" si="26"/>
        <v>30</v>
      </c>
      <c r="H363" s="365">
        <v>82417.31</v>
      </c>
      <c r="I363" s="122">
        <f t="shared" si="27"/>
        <v>2472519.2999999998</v>
      </c>
    </row>
    <row r="364" spans="1:9">
      <c r="A364" s="23">
        <f t="shared" si="28"/>
        <v>208</v>
      </c>
      <c r="B364" s="218"/>
      <c r="C364" s="218"/>
      <c r="D364" s="137">
        <v>43054</v>
      </c>
      <c r="E364" s="137">
        <v>43084</v>
      </c>
      <c r="F364" s="137">
        <v>43084</v>
      </c>
      <c r="G364" s="25">
        <f t="shared" si="26"/>
        <v>30</v>
      </c>
      <c r="H364" s="365">
        <v>75327.149999999994</v>
      </c>
      <c r="I364" s="122">
        <f t="shared" si="27"/>
        <v>2259814.5</v>
      </c>
    </row>
    <row r="365" spans="1:9">
      <c r="A365" s="23">
        <f t="shared" si="28"/>
        <v>209</v>
      </c>
      <c r="B365" s="218"/>
      <c r="C365" s="218"/>
      <c r="D365" s="137">
        <v>43054</v>
      </c>
      <c r="E365" s="137">
        <v>43084</v>
      </c>
      <c r="F365" s="137">
        <v>43084</v>
      </c>
      <c r="G365" s="25">
        <f t="shared" si="26"/>
        <v>30</v>
      </c>
      <c r="H365" s="365">
        <v>83603.59</v>
      </c>
      <c r="I365" s="122">
        <f t="shared" si="27"/>
        <v>2508107.7000000002</v>
      </c>
    </row>
    <row r="366" spans="1:9">
      <c r="A366" s="23">
        <f t="shared" si="28"/>
        <v>210</v>
      </c>
      <c r="B366" s="218"/>
      <c r="C366" s="218"/>
      <c r="D366" s="137">
        <v>43060</v>
      </c>
      <c r="E366" s="137">
        <v>43084</v>
      </c>
      <c r="F366" s="137">
        <v>43084</v>
      </c>
      <c r="G366" s="25">
        <f t="shared" si="26"/>
        <v>24</v>
      </c>
      <c r="H366" s="365">
        <v>81971.930000000008</v>
      </c>
      <c r="I366" s="122">
        <f t="shared" si="27"/>
        <v>1967326.32</v>
      </c>
    </row>
    <row r="367" spans="1:9">
      <c r="A367" s="23">
        <f t="shared" si="28"/>
        <v>211</v>
      </c>
      <c r="B367" s="218"/>
      <c r="C367" s="218"/>
      <c r="D367" s="137">
        <v>43060</v>
      </c>
      <c r="E367" s="137">
        <v>43084</v>
      </c>
      <c r="F367" s="137">
        <v>43084</v>
      </c>
      <c r="G367" s="25">
        <f t="shared" si="26"/>
        <v>24</v>
      </c>
      <c r="H367" s="365">
        <v>77301.320000000007</v>
      </c>
      <c r="I367" s="122">
        <f t="shared" si="27"/>
        <v>1855231.68</v>
      </c>
    </row>
    <row r="368" spans="1:9">
      <c r="A368" s="23">
        <f t="shared" si="28"/>
        <v>212</v>
      </c>
      <c r="B368" s="218" t="s">
        <v>229</v>
      </c>
      <c r="C368" s="218" t="s">
        <v>465</v>
      </c>
      <c r="D368" s="137">
        <v>43039</v>
      </c>
      <c r="E368" s="137">
        <v>43084</v>
      </c>
      <c r="F368" s="137">
        <v>43084</v>
      </c>
      <c r="G368" s="25">
        <f t="shared" si="26"/>
        <v>45</v>
      </c>
      <c r="H368" s="365">
        <v>713.78</v>
      </c>
      <c r="I368" s="122">
        <f t="shared" si="27"/>
        <v>32120.1</v>
      </c>
    </row>
    <row r="369" spans="1:9">
      <c r="A369" s="23">
        <f t="shared" si="28"/>
        <v>213</v>
      </c>
      <c r="B369" s="218"/>
      <c r="C369" s="218"/>
      <c r="D369" s="137">
        <v>43043</v>
      </c>
      <c r="E369" s="137">
        <v>43084</v>
      </c>
      <c r="F369" s="137">
        <v>43084</v>
      </c>
      <c r="G369" s="25">
        <f t="shared" si="26"/>
        <v>41</v>
      </c>
      <c r="H369" s="365">
        <v>716.37</v>
      </c>
      <c r="I369" s="122">
        <f t="shared" si="27"/>
        <v>29371.17</v>
      </c>
    </row>
    <row r="370" spans="1:9">
      <c r="A370" s="23">
        <f t="shared" si="28"/>
        <v>214</v>
      </c>
      <c r="B370" s="218"/>
      <c r="C370" s="218"/>
      <c r="D370" s="137">
        <v>43048</v>
      </c>
      <c r="E370" s="137">
        <v>43084</v>
      </c>
      <c r="F370" s="137">
        <v>43084</v>
      </c>
      <c r="G370" s="25">
        <f t="shared" si="26"/>
        <v>36</v>
      </c>
      <c r="H370" s="365">
        <v>716.3</v>
      </c>
      <c r="I370" s="122">
        <f t="shared" si="27"/>
        <v>25786.799999999999</v>
      </c>
    </row>
    <row r="371" spans="1:9">
      <c r="A371" s="23">
        <f t="shared" si="28"/>
        <v>215</v>
      </c>
      <c r="B371" s="218"/>
      <c r="C371" s="218"/>
      <c r="D371" s="137">
        <v>43049</v>
      </c>
      <c r="E371" s="137">
        <v>43084</v>
      </c>
      <c r="F371" s="137">
        <v>43084</v>
      </c>
      <c r="G371" s="25">
        <f t="shared" si="26"/>
        <v>35</v>
      </c>
      <c r="H371" s="365">
        <v>722.78</v>
      </c>
      <c r="I371" s="122">
        <f t="shared" si="27"/>
        <v>25297.3</v>
      </c>
    </row>
    <row r="372" spans="1:9">
      <c r="A372" s="23">
        <f t="shared" si="28"/>
        <v>216</v>
      </c>
      <c r="B372" s="218"/>
      <c r="C372" s="218"/>
      <c r="D372" s="137">
        <v>43055</v>
      </c>
      <c r="E372" s="137">
        <v>43084</v>
      </c>
      <c r="F372" s="137">
        <v>43084</v>
      </c>
      <c r="G372" s="25">
        <f t="shared" si="26"/>
        <v>29</v>
      </c>
      <c r="H372" s="365">
        <v>721.51</v>
      </c>
      <c r="I372" s="122">
        <f t="shared" si="27"/>
        <v>20923.79</v>
      </c>
    </row>
    <row r="373" spans="1:9">
      <c r="A373" s="23">
        <f t="shared" si="28"/>
        <v>217</v>
      </c>
      <c r="B373" s="218"/>
      <c r="C373" s="218"/>
      <c r="D373" s="137">
        <v>43060</v>
      </c>
      <c r="E373" s="137">
        <v>43084</v>
      </c>
      <c r="F373" s="137">
        <v>43084</v>
      </c>
      <c r="G373" s="25">
        <f t="shared" si="26"/>
        <v>24</v>
      </c>
      <c r="H373" s="365">
        <v>722.11</v>
      </c>
      <c r="I373" s="122">
        <f t="shared" si="27"/>
        <v>17330.64</v>
      </c>
    </row>
    <row r="374" spans="1:9">
      <c r="A374" s="23">
        <f t="shared" si="28"/>
        <v>218</v>
      </c>
      <c r="B374" s="218"/>
      <c r="C374" s="218"/>
      <c r="D374" s="137">
        <v>43064</v>
      </c>
      <c r="E374" s="137">
        <v>43084</v>
      </c>
      <c r="F374" s="137">
        <v>43084</v>
      </c>
      <c r="G374" s="25">
        <f t="shared" si="26"/>
        <v>20</v>
      </c>
      <c r="H374" s="365">
        <v>720.98</v>
      </c>
      <c r="I374" s="122">
        <f t="shared" si="27"/>
        <v>14419.6</v>
      </c>
    </row>
    <row r="375" spans="1:9">
      <c r="A375" s="23">
        <f t="shared" si="28"/>
        <v>219</v>
      </c>
      <c r="B375" s="218"/>
      <c r="C375" s="218"/>
      <c r="D375" s="137">
        <v>43068</v>
      </c>
      <c r="E375" s="137">
        <v>43084</v>
      </c>
      <c r="F375" s="137">
        <v>43084</v>
      </c>
      <c r="G375" s="25">
        <f t="shared" si="26"/>
        <v>16</v>
      </c>
      <c r="H375" s="365">
        <v>25350.46</v>
      </c>
      <c r="I375" s="122">
        <f t="shared" si="27"/>
        <v>405607.36</v>
      </c>
    </row>
    <row r="376" spans="1:9">
      <c r="A376" s="23">
        <f t="shared" si="28"/>
        <v>220</v>
      </c>
      <c r="B376" s="218" t="s">
        <v>229</v>
      </c>
      <c r="C376" s="218" t="s">
        <v>466</v>
      </c>
      <c r="D376" s="137">
        <v>43066</v>
      </c>
      <c r="E376" s="137">
        <v>43091</v>
      </c>
      <c r="F376" s="137">
        <v>43090</v>
      </c>
      <c r="G376" s="25">
        <f t="shared" si="26"/>
        <v>24</v>
      </c>
      <c r="H376" s="365">
        <v>81994.12</v>
      </c>
      <c r="I376" s="122">
        <f t="shared" si="27"/>
        <v>1967858.88</v>
      </c>
    </row>
    <row r="377" spans="1:9">
      <c r="A377" s="23">
        <f t="shared" si="28"/>
        <v>221</v>
      </c>
      <c r="B377" s="218"/>
      <c r="C377" s="218"/>
      <c r="D377" s="137">
        <v>43066</v>
      </c>
      <c r="E377" s="137">
        <v>43091</v>
      </c>
      <c r="F377" s="137">
        <v>43090</v>
      </c>
      <c r="G377" s="25">
        <f t="shared" si="26"/>
        <v>24</v>
      </c>
      <c r="H377" s="365">
        <v>80636.850000000006</v>
      </c>
      <c r="I377" s="122">
        <f t="shared" si="27"/>
        <v>1935284.4</v>
      </c>
    </row>
    <row r="378" spans="1:9">
      <c r="A378" s="23">
        <f t="shared" si="28"/>
        <v>222</v>
      </c>
      <c r="B378" s="218"/>
      <c r="C378" s="218"/>
      <c r="D378" s="137">
        <v>43066</v>
      </c>
      <c r="E378" s="137">
        <v>43091</v>
      </c>
      <c r="F378" s="137">
        <v>43090</v>
      </c>
      <c r="G378" s="25">
        <f t="shared" si="26"/>
        <v>24</v>
      </c>
      <c r="H378" s="365">
        <v>77504.460000000006</v>
      </c>
      <c r="I378" s="122">
        <f t="shared" si="27"/>
        <v>1860107.04</v>
      </c>
    </row>
    <row r="379" spans="1:9">
      <c r="A379" s="23">
        <f t="shared" si="28"/>
        <v>223</v>
      </c>
      <c r="B379" s="218"/>
      <c r="C379" s="218"/>
      <c r="D379" s="137">
        <v>43073</v>
      </c>
      <c r="E379" s="137">
        <v>43091</v>
      </c>
      <c r="F379" s="137">
        <v>43090</v>
      </c>
      <c r="G379" s="25">
        <f t="shared" si="26"/>
        <v>17</v>
      </c>
      <c r="H379" s="365">
        <v>77513.63</v>
      </c>
      <c r="I379" s="122">
        <f t="shared" si="27"/>
        <v>1317731.71</v>
      </c>
    </row>
    <row r="380" spans="1:9">
      <c r="A380" s="23">
        <f t="shared" si="28"/>
        <v>224</v>
      </c>
      <c r="B380" s="218"/>
      <c r="C380" s="218"/>
      <c r="D380" s="137">
        <v>43073</v>
      </c>
      <c r="E380" s="137">
        <v>43091</v>
      </c>
      <c r="F380" s="137">
        <v>43090</v>
      </c>
      <c r="G380" s="25">
        <f t="shared" si="26"/>
        <v>17</v>
      </c>
      <c r="H380" s="365">
        <v>81614.880000000005</v>
      </c>
      <c r="I380" s="122">
        <f t="shared" si="27"/>
        <v>1387452.96</v>
      </c>
    </row>
    <row r="381" spans="1:9">
      <c r="A381" s="23">
        <f t="shared" si="28"/>
        <v>225</v>
      </c>
      <c r="B381" s="218"/>
      <c r="C381" s="218"/>
      <c r="D381" s="137">
        <v>43073</v>
      </c>
      <c r="E381" s="137">
        <v>43091</v>
      </c>
      <c r="F381" s="137">
        <v>43090</v>
      </c>
      <c r="G381" s="25">
        <f t="shared" si="26"/>
        <v>17</v>
      </c>
      <c r="H381" s="365">
        <v>78864.63</v>
      </c>
      <c r="I381" s="122">
        <f t="shared" si="27"/>
        <v>1340698.71</v>
      </c>
    </row>
    <row r="382" spans="1:9">
      <c r="A382" s="23">
        <f t="shared" si="28"/>
        <v>226</v>
      </c>
      <c r="B382" s="218" t="s">
        <v>229</v>
      </c>
      <c r="C382" s="218" t="s">
        <v>467</v>
      </c>
      <c r="D382" s="137">
        <v>43073</v>
      </c>
      <c r="E382" s="137">
        <v>43091</v>
      </c>
      <c r="F382" s="137">
        <v>43090</v>
      </c>
      <c r="G382" s="25">
        <f t="shared" si="26"/>
        <v>17</v>
      </c>
      <c r="H382" s="365">
        <v>59384.85</v>
      </c>
      <c r="I382" s="122">
        <f t="shared" si="27"/>
        <v>1009542.45</v>
      </c>
    </row>
    <row r="383" spans="1:9">
      <c r="A383" s="23">
        <f t="shared" si="28"/>
        <v>227</v>
      </c>
      <c r="B383" s="218"/>
      <c r="C383" s="218"/>
      <c r="D383" s="137">
        <v>43073</v>
      </c>
      <c r="E383" s="137">
        <v>43091</v>
      </c>
      <c r="F383" s="137">
        <v>43090</v>
      </c>
      <c r="G383" s="25">
        <f t="shared" si="26"/>
        <v>17</v>
      </c>
      <c r="H383" s="365">
        <v>59778.15</v>
      </c>
      <c r="I383" s="122">
        <f t="shared" si="27"/>
        <v>1016228.55</v>
      </c>
    </row>
    <row r="384" spans="1:9">
      <c r="A384" s="23">
        <f t="shared" si="28"/>
        <v>228</v>
      </c>
      <c r="B384" s="218"/>
      <c r="C384" s="218"/>
      <c r="D384" s="137">
        <v>43073</v>
      </c>
      <c r="E384" s="137">
        <v>43091</v>
      </c>
      <c r="F384" s="137">
        <v>43090</v>
      </c>
      <c r="G384" s="25">
        <f t="shared" si="26"/>
        <v>17</v>
      </c>
      <c r="H384" s="365">
        <v>56676.6</v>
      </c>
      <c r="I384" s="122">
        <f t="shared" si="27"/>
        <v>963502.2</v>
      </c>
    </row>
    <row r="385" spans="1:9">
      <c r="A385" s="23">
        <f t="shared" si="28"/>
        <v>229</v>
      </c>
      <c r="B385" s="218"/>
      <c r="C385" s="218"/>
      <c r="D385" s="137">
        <v>43073</v>
      </c>
      <c r="E385" s="137">
        <v>43091</v>
      </c>
      <c r="F385" s="137">
        <v>43090</v>
      </c>
      <c r="G385" s="25">
        <f t="shared" si="26"/>
        <v>17</v>
      </c>
      <c r="H385" s="365">
        <v>59343.45</v>
      </c>
      <c r="I385" s="122">
        <f t="shared" si="27"/>
        <v>1008838.65</v>
      </c>
    </row>
    <row r="386" spans="1:9">
      <c r="A386" s="23">
        <f t="shared" si="28"/>
        <v>230</v>
      </c>
      <c r="B386" s="218"/>
      <c r="C386" s="218"/>
      <c r="D386" s="137">
        <v>43076</v>
      </c>
      <c r="E386" s="137">
        <v>43091</v>
      </c>
      <c r="F386" s="137">
        <v>43090</v>
      </c>
      <c r="G386" s="25">
        <f t="shared" si="26"/>
        <v>14</v>
      </c>
      <c r="H386" s="365">
        <v>59226.15</v>
      </c>
      <c r="I386" s="122">
        <f t="shared" si="27"/>
        <v>829166.1</v>
      </c>
    </row>
    <row r="387" spans="1:9">
      <c r="A387" s="23">
        <f t="shared" si="28"/>
        <v>231</v>
      </c>
      <c r="B387" s="218"/>
      <c r="C387" s="218"/>
      <c r="D387" s="137">
        <v>43076</v>
      </c>
      <c r="E387" s="137">
        <v>43091</v>
      </c>
      <c r="F387" s="137">
        <v>43090</v>
      </c>
      <c r="G387" s="25">
        <f t="shared" si="26"/>
        <v>14</v>
      </c>
      <c r="H387" s="365">
        <v>58843.199999999997</v>
      </c>
      <c r="I387" s="122">
        <f t="shared" si="27"/>
        <v>823804.8</v>
      </c>
    </row>
    <row r="388" spans="1:9">
      <c r="A388" s="23">
        <f t="shared" si="28"/>
        <v>232</v>
      </c>
      <c r="B388" s="218"/>
      <c r="C388" s="218"/>
      <c r="D388" s="137">
        <v>43080</v>
      </c>
      <c r="E388" s="137">
        <v>43091</v>
      </c>
      <c r="F388" s="137">
        <v>43090</v>
      </c>
      <c r="G388" s="25">
        <f t="shared" si="26"/>
        <v>10</v>
      </c>
      <c r="H388" s="365">
        <v>55555.35</v>
      </c>
      <c r="I388" s="122">
        <f t="shared" si="27"/>
        <v>555553.5</v>
      </c>
    </row>
    <row r="389" spans="1:9">
      <c r="A389" s="23">
        <f t="shared" si="28"/>
        <v>233</v>
      </c>
      <c r="B389" s="218"/>
      <c r="C389" s="218"/>
      <c r="D389" s="137">
        <v>43080</v>
      </c>
      <c r="E389" s="137">
        <v>43091</v>
      </c>
      <c r="F389" s="137">
        <v>43090</v>
      </c>
      <c r="G389" s="25">
        <f t="shared" si="26"/>
        <v>10</v>
      </c>
      <c r="H389" s="365">
        <v>54899.85</v>
      </c>
      <c r="I389" s="122">
        <f t="shared" si="27"/>
        <v>548998.5</v>
      </c>
    </row>
    <row r="390" spans="1:9">
      <c r="A390" s="23">
        <f t="shared" si="28"/>
        <v>234</v>
      </c>
      <c r="B390" s="218"/>
      <c r="C390" s="218"/>
      <c r="D390" s="137">
        <v>43080</v>
      </c>
      <c r="E390" s="137">
        <v>43091</v>
      </c>
      <c r="F390" s="137">
        <v>43090</v>
      </c>
      <c r="G390" s="25">
        <f t="shared" si="26"/>
        <v>10</v>
      </c>
      <c r="H390" s="365">
        <v>54813.599999999999</v>
      </c>
      <c r="I390" s="122">
        <f t="shared" si="27"/>
        <v>548136</v>
      </c>
    </row>
    <row r="391" spans="1:9">
      <c r="A391" s="23">
        <f t="shared" si="28"/>
        <v>235</v>
      </c>
      <c r="B391" s="218"/>
      <c r="C391" s="218"/>
      <c r="D391" s="137">
        <v>43080</v>
      </c>
      <c r="E391" s="137">
        <v>43091</v>
      </c>
      <c r="F391" s="137">
        <v>43090</v>
      </c>
      <c r="G391" s="25">
        <f t="shared" si="26"/>
        <v>10</v>
      </c>
      <c r="H391" s="365">
        <v>53989.05</v>
      </c>
      <c r="I391" s="122">
        <f t="shared" si="27"/>
        <v>539890.5</v>
      </c>
    </row>
    <row r="392" spans="1:9">
      <c r="A392" s="23">
        <f t="shared" si="28"/>
        <v>236</v>
      </c>
      <c r="B392" s="218"/>
      <c r="C392" s="218"/>
      <c r="D392" s="137">
        <v>43080</v>
      </c>
      <c r="E392" s="137">
        <v>43091</v>
      </c>
      <c r="F392" s="137">
        <v>43090</v>
      </c>
      <c r="G392" s="25">
        <f t="shared" si="26"/>
        <v>10</v>
      </c>
      <c r="H392" s="365">
        <v>59605.65</v>
      </c>
      <c r="I392" s="122">
        <f t="shared" si="27"/>
        <v>596056.5</v>
      </c>
    </row>
    <row r="393" spans="1:9">
      <c r="A393" s="23">
        <f t="shared" si="28"/>
        <v>237</v>
      </c>
      <c r="B393" s="218"/>
      <c r="C393" s="218"/>
      <c r="D393" s="137">
        <v>43080</v>
      </c>
      <c r="E393" s="137">
        <v>43091</v>
      </c>
      <c r="F393" s="137">
        <v>43090</v>
      </c>
      <c r="G393" s="25">
        <f t="shared" si="26"/>
        <v>10</v>
      </c>
      <c r="H393" s="365">
        <v>54506.55</v>
      </c>
      <c r="I393" s="122">
        <f t="shared" si="27"/>
        <v>545065.5</v>
      </c>
    </row>
    <row r="394" spans="1:9">
      <c r="A394" s="23">
        <f t="shared" si="28"/>
        <v>238</v>
      </c>
      <c r="B394" s="218" t="s">
        <v>230</v>
      </c>
      <c r="C394" s="218" t="s">
        <v>468</v>
      </c>
      <c r="D394" s="137">
        <v>42801</v>
      </c>
      <c r="E394" s="137">
        <v>42821</v>
      </c>
      <c r="F394" s="137">
        <v>42821</v>
      </c>
      <c r="G394" s="25">
        <f t="shared" si="26"/>
        <v>20</v>
      </c>
      <c r="H394" s="365">
        <v>58253.45</v>
      </c>
      <c r="I394" s="122">
        <f t="shared" si="27"/>
        <v>1165069</v>
      </c>
    </row>
    <row r="395" spans="1:9">
      <c r="A395" s="23">
        <f t="shared" si="28"/>
        <v>239</v>
      </c>
      <c r="B395" s="218" t="s">
        <v>230</v>
      </c>
      <c r="C395" s="218" t="s">
        <v>469</v>
      </c>
      <c r="D395" s="137">
        <v>42801</v>
      </c>
      <c r="E395" s="137">
        <v>42842</v>
      </c>
      <c r="F395" s="137">
        <v>42842</v>
      </c>
      <c r="G395" s="25">
        <f t="shared" si="26"/>
        <v>41</v>
      </c>
      <c r="H395" s="365">
        <v>1659.01</v>
      </c>
      <c r="I395" s="122">
        <f t="shared" si="27"/>
        <v>68019.41</v>
      </c>
    </row>
    <row r="396" spans="1:9">
      <c r="A396" s="23">
        <f t="shared" si="28"/>
        <v>240</v>
      </c>
      <c r="B396" s="218" t="s">
        <v>230</v>
      </c>
      <c r="C396" s="218" t="s">
        <v>470</v>
      </c>
      <c r="D396" s="137">
        <v>42867</v>
      </c>
      <c r="E396" s="137">
        <v>42901</v>
      </c>
      <c r="F396" s="137">
        <v>42901</v>
      </c>
      <c r="G396" s="25">
        <f t="shared" si="26"/>
        <v>34</v>
      </c>
      <c r="H396" s="365">
        <v>714.47</v>
      </c>
      <c r="I396" s="122">
        <f t="shared" si="27"/>
        <v>24291.98</v>
      </c>
    </row>
    <row r="397" spans="1:9">
      <c r="A397" s="23">
        <f t="shared" si="28"/>
        <v>241</v>
      </c>
      <c r="B397" s="218"/>
      <c r="C397" s="218"/>
      <c r="D397" s="137">
        <v>42867</v>
      </c>
      <c r="E397" s="137">
        <v>42901</v>
      </c>
      <c r="F397" s="137">
        <v>42901</v>
      </c>
      <c r="G397" s="25">
        <f t="shared" si="26"/>
        <v>34</v>
      </c>
      <c r="H397" s="365">
        <v>706.94</v>
      </c>
      <c r="I397" s="122">
        <f t="shared" si="27"/>
        <v>24035.96</v>
      </c>
    </row>
    <row r="398" spans="1:9">
      <c r="A398" s="23">
        <f t="shared" si="28"/>
        <v>242</v>
      </c>
      <c r="B398" s="218"/>
      <c r="C398" s="218"/>
      <c r="D398" s="137">
        <v>42885</v>
      </c>
      <c r="E398" s="137">
        <v>42901</v>
      </c>
      <c r="F398" s="137">
        <v>42901</v>
      </c>
      <c r="G398" s="25">
        <f t="shared" si="26"/>
        <v>16</v>
      </c>
      <c r="H398" s="365">
        <v>738.68</v>
      </c>
      <c r="I398" s="122">
        <f t="shared" si="27"/>
        <v>11818.88</v>
      </c>
    </row>
    <row r="399" spans="1:9">
      <c r="A399" s="23">
        <f t="shared" si="28"/>
        <v>243</v>
      </c>
      <c r="B399" s="218" t="s">
        <v>231</v>
      </c>
      <c r="C399" s="218" t="s">
        <v>471</v>
      </c>
      <c r="D399" s="137">
        <v>42708</v>
      </c>
      <c r="E399" s="137">
        <v>42752</v>
      </c>
      <c r="F399" s="137">
        <v>42748</v>
      </c>
      <c r="G399" s="25">
        <f t="shared" si="26"/>
        <v>40</v>
      </c>
      <c r="H399" s="365">
        <v>724.36</v>
      </c>
      <c r="I399" s="122">
        <f t="shared" si="27"/>
        <v>28974.400000000001</v>
      </c>
    </row>
    <row r="400" spans="1:9">
      <c r="A400" s="23">
        <f t="shared" si="28"/>
        <v>244</v>
      </c>
      <c r="B400" s="218"/>
      <c r="C400" s="218"/>
      <c r="D400" s="137">
        <v>42708</v>
      </c>
      <c r="E400" s="137">
        <v>42752</v>
      </c>
      <c r="F400" s="137">
        <v>42748</v>
      </c>
      <c r="G400" s="25">
        <f t="shared" si="26"/>
        <v>40</v>
      </c>
      <c r="H400" s="365">
        <v>728.87</v>
      </c>
      <c r="I400" s="122">
        <f t="shared" si="27"/>
        <v>29154.799999999999</v>
      </c>
    </row>
    <row r="401" spans="1:9">
      <c r="A401" s="23">
        <f t="shared" si="28"/>
        <v>245</v>
      </c>
      <c r="B401" s="218"/>
      <c r="C401" s="218"/>
      <c r="D401" s="137">
        <v>42710</v>
      </c>
      <c r="E401" s="137">
        <v>42752</v>
      </c>
      <c r="F401" s="137">
        <v>42748</v>
      </c>
      <c r="G401" s="25">
        <f t="shared" si="26"/>
        <v>38</v>
      </c>
      <c r="H401" s="365">
        <v>726.8</v>
      </c>
      <c r="I401" s="122">
        <f t="shared" si="27"/>
        <v>27618.400000000001</v>
      </c>
    </row>
    <row r="402" spans="1:9">
      <c r="A402" s="23">
        <f t="shared" si="28"/>
        <v>246</v>
      </c>
      <c r="B402" s="218"/>
      <c r="C402" s="218"/>
      <c r="D402" s="137">
        <v>42706</v>
      </c>
      <c r="E402" s="137">
        <v>42752</v>
      </c>
      <c r="F402" s="137">
        <v>42748</v>
      </c>
      <c r="G402" s="25">
        <f t="shared" si="26"/>
        <v>42</v>
      </c>
      <c r="H402" s="365">
        <v>743.02</v>
      </c>
      <c r="I402" s="122">
        <f t="shared" si="27"/>
        <v>31206.84</v>
      </c>
    </row>
    <row r="403" spans="1:9">
      <c r="A403" s="23">
        <f t="shared" si="28"/>
        <v>247</v>
      </c>
      <c r="B403" s="218"/>
      <c r="C403" s="218"/>
      <c r="D403" s="137">
        <v>42710</v>
      </c>
      <c r="E403" s="137">
        <v>42752</v>
      </c>
      <c r="F403" s="137">
        <v>42748</v>
      </c>
      <c r="G403" s="25">
        <f t="shared" si="26"/>
        <v>38</v>
      </c>
      <c r="H403" s="365">
        <v>725.88</v>
      </c>
      <c r="I403" s="122">
        <f t="shared" si="27"/>
        <v>27583.439999999999</v>
      </c>
    </row>
    <row r="404" spans="1:9">
      <c r="A404" s="23">
        <f t="shared" si="28"/>
        <v>248</v>
      </c>
      <c r="B404" s="218"/>
      <c r="C404" s="218"/>
      <c r="D404" s="137">
        <v>42706</v>
      </c>
      <c r="E404" s="137">
        <v>42752</v>
      </c>
      <c r="F404" s="137">
        <v>42748</v>
      </c>
      <c r="G404" s="25">
        <f t="shared" si="26"/>
        <v>42</v>
      </c>
      <c r="H404" s="365">
        <v>728.27</v>
      </c>
      <c r="I404" s="122">
        <f t="shared" si="27"/>
        <v>30587.34</v>
      </c>
    </row>
    <row r="405" spans="1:9">
      <c r="A405" s="23">
        <f t="shared" si="28"/>
        <v>249</v>
      </c>
      <c r="B405" s="218"/>
      <c r="C405" s="218"/>
      <c r="D405" s="137">
        <v>42708</v>
      </c>
      <c r="E405" s="137">
        <v>42752</v>
      </c>
      <c r="F405" s="137">
        <v>42748</v>
      </c>
      <c r="G405" s="25">
        <f t="shared" si="26"/>
        <v>40</v>
      </c>
      <c r="H405" s="365">
        <v>748.79</v>
      </c>
      <c r="I405" s="122">
        <f t="shared" si="27"/>
        <v>29951.599999999999</v>
      </c>
    </row>
    <row r="406" spans="1:9">
      <c r="A406" s="23">
        <f t="shared" si="28"/>
        <v>250</v>
      </c>
      <c r="B406" s="218"/>
      <c r="C406" s="218"/>
      <c r="D406" s="137">
        <v>42708</v>
      </c>
      <c r="E406" s="137">
        <v>42752</v>
      </c>
      <c r="F406" s="137">
        <v>42748</v>
      </c>
      <c r="G406" s="25">
        <f t="shared" si="26"/>
        <v>40</v>
      </c>
      <c r="H406" s="365">
        <v>735.83</v>
      </c>
      <c r="I406" s="122">
        <f t="shared" si="27"/>
        <v>29433.200000000001</v>
      </c>
    </row>
    <row r="407" spans="1:9">
      <c r="A407" s="23">
        <f t="shared" si="28"/>
        <v>251</v>
      </c>
      <c r="B407" s="218"/>
      <c r="C407" s="218"/>
      <c r="D407" s="137">
        <v>42708</v>
      </c>
      <c r="E407" s="137">
        <v>42752</v>
      </c>
      <c r="F407" s="137">
        <v>42748</v>
      </c>
      <c r="G407" s="25">
        <f t="shared" si="26"/>
        <v>40</v>
      </c>
      <c r="H407" s="365">
        <v>755.05</v>
      </c>
      <c r="I407" s="122">
        <f t="shared" si="27"/>
        <v>30202</v>
      </c>
    </row>
    <row r="408" spans="1:9">
      <c r="A408" s="23">
        <f t="shared" si="28"/>
        <v>252</v>
      </c>
      <c r="B408" s="218"/>
      <c r="C408" s="218"/>
      <c r="D408" s="137">
        <v>42708</v>
      </c>
      <c r="E408" s="137">
        <v>42752</v>
      </c>
      <c r="F408" s="137">
        <v>42748</v>
      </c>
      <c r="G408" s="25">
        <f t="shared" si="26"/>
        <v>40</v>
      </c>
      <c r="H408" s="365">
        <v>735.65</v>
      </c>
      <c r="I408" s="122">
        <f t="shared" si="27"/>
        <v>29426</v>
      </c>
    </row>
    <row r="409" spans="1:9">
      <c r="A409" s="23">
        <f t="shared" si="28"/>
        <v>253</v>
      </c>
      <c r="B409" s="218"/>
      <c r="C409" s="218"/>
      <c r="D409" s="137">
        <v>42716</v>
      </c>
      <c r="E409" s="137">
        <v>42752</v>
      </c>
      <c r="F409" s="137">
        <v>42748</v>
      </c>
      <c r="G409" s="25">
        <f t="shared" si="26"/>
        <v>32</v>
      </c>
      <c r="H409" s="365">
        <v>4584.8100000000004</v>
      </c>
      <c r="I409" s="122">
        <f t="shared" si="27"/>
        <v>146713.92000000001</v>
      </c>
    </row>
    <row r="410" spans="1:9">
      <c r="A410" s="23">
        <f t="shared" si="28"/>
        <v>254</v>
      </c>
      <c r="B410" s="218"/>
      <c r="C410" s="218"/>
      <c r="D410" s="137">
        <v>42733</v>
      </c>
      <c r="E410" s="137">
        <v>42752</v>
      </c>
      <c r="F410" s="137">
        <v>42748</v>
      </c>
      <c r="G410" s="25">
        <f t="shared" si="26"/>
        <v>15</v>
      </c>
      <c r="H410" s="365">
        <v>374946.64</v>
      </c>
      <c r="I410" s="122">
        <f t="shared" si="27"/>
        <v>5624199.5999999996</v>
      </c>
    </row>
    <row r="411" spans="1:9">
      <c r="A411" s="23">
        <f t="shared" si="28"/>
        <v>255</v>
      </c>
      <c r="B411" s="218" t="s">
        <v>231</v>
      </c>
      <c r="C411" s="218" t="s">
        <v>472</v>
      </c>
      <c r="D411" s="137">
        <v>42704</v>
      </c>
      <c r="E411" s="137">
        <v>42752</v>
      </c>
      <c r="F411" s="137">
        <v>42748</v>
      </c>
      <c r="G411" s="25">
        <f t="shared" si="26"/>
        <v>44</v>
      </c>
      <c r="H411" s="365">
        <v>10427.950000000001</v>
      </c>
      <c r="I411" s="122">
        <f t="shared" si="27"/>
        <v>458829.8</v>
      </c>
    </row>
    <row r="412" spans="1:9">
      <c r="A412" s="23">
        <f t="shared" si="28"/>
        <v>256</v>
      </c>
      <c r="B412" s="218"/>
      <c r="C412" s="218"/>
      <c r="D412" s="137">
        <v>42732</v>
      </c>
      <c r="E412" s="137">
        <v>42752</v>
      </c>
      <c r="F412" s="137">
        <v>42748</v>
      </c>
      <c r="G412" s="25">
        <f t="shared" si="26"/>
        <v>16</v>
      </c>
      <c r="H412" s="365">
        <v>366758.85</v>
      </c>
      <c r="I412" s="122">
        <f t="shared" si="27"/>
        <v>5868141.5999999996</v>
      </c>
    </row>
    <row r="413" spans="1:9">
      <c r="A413" s="23">
        <f t="shared" si="28"/>
        <v>257</v>
      </c>
      <c r="B413" s="218" t="s">
        <v>231</v>
      </c>
      <c r="C413" s="218" t="s">
        <v>473</v>
      </c>
      <c r="D413" s="137">
        <v>42711</v>
      </c>
      <c r="E413" s="137">
        <v>42752</v>
      </c>
      <c r="F413" s="137">
        <v>42748</v>
      </c>
      <c r="G413" s="25">
        <f t="shared" ref="G413:G476" si="29">F413-D413</f>
        <v>37</v>
      </c>
      <c r="H413" s="365">
        <v>930.78</v>
      </c>
      <c r="I413" s="122">
        <f t="shared" ref="I413:I476" si="30">ROUND(G413*H413,2)</f>
        <v>34438.86</v>
      </c>
    </row>
    <row r="414" spans="1:9">
      <c r="A414" s="23">
        <f t="shared" si="28"/>
        <v>258</v>
      </c>
      <c r="B414" s="218"/>
      <c r="C414" s="218"/>
      <c r="D414" s="137">
        <v>42713</v>
      </c>
      <c r="E414" s="137">
        <v>42752</v>
      </c>
      <c r="F414" s="137">
        <v>42748</v>
      </c>
      <c r="G414" s="25">
        <f t="shared" si="29"/>
        <v>35</v>
      </c>
      <c r="H414" s="365">
        <v>931.06</v>
      </c>
      <c r="I414" s="122">
        <f t="shared" si="30"/>
        <v>32587.1</v>
      </c>
    </row>
    <row r="415" spans="1:9">
      <c r="A415" s="23">
        <f t="shared" si="28"/>
        <v>259</v>
      </c>
      <c r="B415" s="218"/>
      <c r="C415" s="218"/>
      <c r="D415" s="137">
        <v>42718</v>
      </c>
      <c r="E415" s="137">
        <v>42752</v>
      </c>
      <c r="F415" s="137">
        <v>42748</v>
      </c>
      <c r="G415" s="25">
        <f t="shared" si="29"/>
        <v>30</v>
      </c>
      <c r="H415" s="365">
        <v>948.48</v>
      </c>
      <c r="I415" s="122">
        <f t="shared" si="30"/>
        <v>28454.400000000001</v>
      </c>
    </row>
    <row r="416" spans="1:9">
      <c r="A416" s="23">
        <f t="shared" si="28"/>
        <v>260</v>
      </c>
      <c r="B416" s="218"/>
      <c r="C416" s="218"/>
      <c r="D416" s="137">
        <v>42720</v>
      </c>
      <c r="E416" s="137">
        <v>42752</v>
      </c>
      <c r="F416" s="137">
        <v>42748</v>
      </c>
      <c r="G416" s="25">
        <f t="shared" si="29"/>
        <v>28</v>
      </c>
      <c r="H416" s="365">
        <v>954.22</v>
      </c>
      <c r="I416" s="122">
        <f t="shared" si="30"/>
        <v>26718.16</v>
      </c>
    </row>
    <row r="417" spans="1:9">
      <c r="A417" s="23">
        <f t="shared" si="28"/>
        <v>261</v>
      </c>
      <c r="B417" s="218"/>
      <c r="C417" s="218"/>
      <c r="D417" s="137">
        <v>42724</v>
      </c>
      <c r="E417" s="137">
        <v>42752</v>
      </c>
      <c r="F417" s="137">
        <v>42748</v>
      </c>
      <c r="G417" s="25">
        <f t="shared" si="29"/>
        <v>24</v>
      </c>
      <c r="H417" s="365">
        <v>949.85</v>
      </c>
      <c r="I417" s="122">
        <f t="shared" si="30"/>
        <v>22796.400000000001</v>
      </c>
    </row>
    <row r="418" spans="1:9">
      <c r="A418" s="23">
        <f t="shared" si="28"/>
        <v>262</v>
      </c>
      <c r="B418" s="218"/>
      <c r="C418" s="218"/>
      <c r="D418" s="137">
        <v>42725</v>
      </c>
      <c r="E418" s="137">
        <v>42752</v>
      </c>
      <c r="F418" s="137">
        <v>42748</v>
      </c>
      <c r="G418" s="25">
        <f t="shared" si="29"/>
        <v>23</v>
      </c>
      <c r="H418" s="365">
        <v>937.87</v>
      </c>
      <c r="I418" s="122">
        <f t="shared" si="30"/>
        <v>21571.01</v>
      </c>
    </row>
    <row r="419" spans="1:9">
      <c r="A419" s="23">
        <f t="shared" si="28"/>
        <v>263</v>
      </c>
      <c r="B419" s="218"/>
      <c r="C419" s="218"/>
      <c r="D419" s="137">
        <v>42725</v>
      </c>
      <c r="E419" s="137">
        <v>42752</v>
      </c>
      <c r="F419" s="137">
        <v>42748</v>
      </c>
      <c r="G419" s="25">
        <f t="shared" si="29"/>
        <v>23</v>
      </c>
      <c r="H419" s="365">
        <v>11.42</v>
      </c>
      <c r="I419" s="122">
        <f t="shared" si="30"/>
        <v>262.66000000000003</v>
      </c>
    </row>
    <row r="420" spans="1:9">
      <c r="A420" s="23">
        <f t="shared" si="28"/>
        <v>264</v>
      </c>
      <c r="B420" s="218"/>
      <c r="C420" s="218"/>
      <c r="D420" s="137">
        <v>42706</v>
      </c>
      <c r="E420" s="137">
        <v>42752</v>
      </c>
      <c r="F420" s="137">
        <v>42748</v>
      </c>
      <c r="G420" s="25">
        <f t="shared" si="29"/>
        <v>42</v>
      </c>
      <c r="H420" s="365">
        <v>154.22</v>
      </c>
      <c r="I420" s="122">
        <f t="shared" si="30"/>
        <v>6477.24</v>
      </c>
    </row>
    <row r="421" spans="1:9">
      <c r="A421" s="23">
        <f t="shared" si="28"/>
        <v>265</v>
      </c>
      <c r="B421" s="218" t="s">
        <v>231</v>
      </c>
      <c r="C421" s="218" t="s">
        <v>474</v>
      </c>
      <c r="D421" s="137">
        <v>42731</v>
      </c>
      <c r="E421" s="137">
        <v>42752</v>
      </c>
      <c r="F421" s="137">
        <v>42748</v>
      </c>
      <c r="G421" s="25">
        <f t="shared" si="29"/>
        <v>17</v>
      </c>
      <c r="H421" s="365">
        <v>43675.62</v>
      </c>
      <c r="I421" s="122">
        <f t="shared" si="30"/>
        <v>742485.54</v>
      </c>
    </row>
    <row r="422" spans="1:9">
      <c r="A422" s="23">
        <f t="shared" si="28"/>
        <v>266</v>
      </c>
      <c r="B422" s="218"/>
      <c r="C422" s="218"/>
      <c r="D422" s="137">
        <v>42731</v>
      </c>
      <c r="E422" s="137">
        <v>42752</v>
      </c>
      <c r="F422" s="137">
        <v>42748</v>
      </c>
      <c r="G422" s="25">
        <f t="shared" si="29"/>
        <v>17</v>
      </c>
      <c r="H422" s="365">
        <v>43842.66</v>
      </c>
      <c r="I422" s="122">
        <f t="shared" si="30"/>
        <v>745325.22</v>
      </c>
    </row>
    <row r="423" spans="1:9">
      <c r="A423" s="23">
        <f t="shared" si="28"/>
        <v>267</v>
      </c>
      <c r="B423" s="218"/>
      <c r="C423" s="218"/>
      <c r="D423" s="137">
        <v>42731</v>
      </c>
      <c r="E423" s="137">
        <v>42752</v>
      </c>
      <c r="F423" s="137">
        <v>42748</v>
      </c>
      <c r="G423" s="25">
        <f t="shared" si="29"/>
        <v>17</v>
      </c>
      <c r="H423" s="365">
        <v>43341.8</v>
      </c>
      <c r="I423" s="122">
        <f t="shared" si="30"/>
        <v>736810.6</v>
      </c>
    </row>
    <row r="424" spans="1:9">
      <c r="A424" s="23">
        <f t="shared" si="28"/>
        <v>268</v>
      </c>
      <c r="B424" s="218"/>
      <c r="C424" s="218"/>
      <c r="D424" s="137">
        <v>42731</v>
      </c>
      <c r="E424" s="137">
        <v>42752</v>
      </c>
      <c r="F424" s="137">
        <v>42748</v>
      </c>
      <c r="G424" s="25">
        <f t="shared" si="29"/>
        <v>17</v>
      </c>
      <c r="H424" s="365">
        <v>43230.62</v>
      </c>
      <c r="I424" s="122">
        <f t="shared" si="30"/>
        <v>734920.54</v>
      </c>
    </row>
    <row r="425" spans="1:9">
      <c r="A425" s="23">
        <f t="shared" si="28"/>
        <v>269</v>
      </c>
      <c r="B425" s="218"/>
      <c r="C425" s="218"/>
      <c r="D425" s="137">
        <v>42732</v>
      </c>
      <c r="E425" s="137">
        <v>42752</v>
      </c>
      <c r="F425" s="137">
        <v>42748</v>
      </c>
      <c r="G425" s="25">
        <f t="shared" si="29"/>
        <v>16</v>
      </c>
      <c r="H425" s="365">
        <v>43620.03</v>
      </c>
      <c r="I425" s="122">
        <f t="shared" si="30"/>
        <v>697920.48</v>
      </c>
    </row>
    <row r="426" spans="1:9">
      <c r="A426" s="23">
        <f t="shared" ref="A426:A489" si="31">A425+1</f>
        <v>270</v>
      </c>
      <c r="B426" s="218" t="s">
        <v>231</v>
      </c>
      <c r="C426" s="218" t="s">
        <v>475</v>
      </c>
      <c r="D426" s="137">
        <v>42734</v>
      </c>
      <c r="E426" s="137">
        <v>42758</v>
      </c>
      <c r="F426" s="137">
        <v>42758</v>
      </c>
      <c r="G426" s="25">
        <f t="shared" si="29"/>
        <v>24</v>
      </c>
      <c r="H426" s="365">
        <v>60510.239999999998</v>
      </c>
      <c r="I426" s="122">
        <f t="shared" si="30"/>
        <v>1452245.76</v>
      </c>
    </row>
    <row r="427" spans="1:9">
      <c r="A427" s="23">
        <f t="shared" si="31"/>
        <v>271</v>
      </c>
      <c r="B427" s="218"/>
      <c r="C427" s="218"/>
      <c r="D427" s="137">
        <v>42734</v>
      </c>
      <c r="E427" s="137">
        <v>42758</v>
      </c>
      <c r="F427" s="137">
        <v>42758</v>
      </c>
      <c r="G427" s="25">
        <f t="shared" si="29"/>
        <v>24</v>
      </c>
      <c r="H427" s="365">
        <v>58796.28</v>
      </c>
      <c r="I427" s="122">
        <f t="shared" si="30"/>
        <v>1411110.72</v>
      </c>
    </row>
    <row r="428" spans="1:9">
      <c r="A428" s="23">
        <f t="shared" si="31"/>
        <v>272</v>
      </c>
      <c r="B428" s="218"/>
      <c r="C428" s="218"/>
      <c r="D428" s="137">
        <v>42738</v>
      </c>
      <c r="E428" s="137">
        <v>42758</v>
      </c>
      <c r="F428" s="137">
        <v>42758</v>
      </c>
      <c r="G428" s="25">
        <f t="shared" si="29"/>
        <v>20</v>
      </c>
      <c r="H428" s="365">
        <v>61926.12</v>
      </c>
      <c r="I428" s="122">
        <f t="shared" si="30"/>
        <v>1238522.3999999999</v>
      </c>
    </row>
    <row r="429" spans="1:9">
      <c r="A429" s="23">
        <f t="shared" si="31"/>
        <v>273</v>
      </c>
      <c r="B429" s="218"/>
      <c r="C429" s="218"/>
      <c r="D429" s="137">
        <v>42738</v>
      </c>
      <c r="E429" s="137">
        <v>42758</v>
      </c>
      <c r="F429" s="137">
        <v>42758</v>
      </c>
      <c r="G429" s="25">
        <f t="shared" si="29"/>
        <v>20</v>
      </c>
      <c r="H429" s="365">
        <v>58572.72</v>
      </c>
      <c r="I429" s="122">
        <f t="shared" si="30"/>
        <v>1171454.3999999999</v>
      </c>
    </row>
    <row r="430" spans="1:9">
      <c r="A430" s="23">
        <f t="shared" si="31"/>
        <v>274</v>
      </c>
      <c r="B430" s="218"/>
      <c r="C430" s="218"/>
      <c r="D430" s="137">
        <v>42738</v>
      </c>
      <c r="E430" s="137">
        <v>42758</v>
      </c>
      <c r="F430" s="137">
        <v>42758</v>
      </c>
      <c r="G430" s="25">
        <f t="shared" si="29"/>
        <v>20</v>
      </c>
      <c r="H430" s="365">
        <v>58945.32</v>
      </c>
      <c r="I430" s="122">
        <f t="shared" si="30"/>
        <v>1178906.3999999999</v>
      </c>
    </row>
    <row r="431" spans="1:9">
      <c r="A431" s="23">
        <f t="shared" si="31"/>
        <v>275</v>
      </c>
      <c r="B431" s="218"/>
      <c r="C431" s="218"/>
      <c r="D431" s="137">
        <v>42734</v>
      </c>
      <c r="E431" s="137">
        <v>42758</v>
      </c>
      <c r="F431" s="137">
        <v>42758</v>
      </c>
      <c r="G431" s="25">
        <f t="shared" si="29"/>
        <v>24</v>
      </c>
      <c r="H431" s="365">
        <v>60420.82</v>
      </c>
      <c r="I431" s="122">
        <f t="shared" si="30"/>
        <v>1450099.68</v>
      </c>
    </row>
    <row r="432" spans="1:9">
      <c r="A432" s="23">
        <f t="shared" si="31"/>
        <v>276</v>
      </c>
      <c r="B432" s="218"/>
      <c r="C432" s="218"/>
      <c r="D432" s="137">
        <v>42734</v>
      </c>
      <c r="E432" s="137">
        <v>42758</v>
      </c>
      <c r="F432" s="137">
        <v>42758</v>
      </c>
      <c r="G432" s="25">
        <f t="shared" si="29"/>
        <v>24</v>
      </c>
      <c r="H432" s="365">
        <v>58859.62</v>
      </c>
      <c r="I432" s="122">
        <f t="shared" si="30"/>
        <v>1412630.88</v>
      </c>
    </row>
    <row r="433" spans="1:9">
      <c r="A433" s="23">
        <f t="shared" si="31"/>
        <v>277</v>
      </c>
      <c r="B433" s="218"/>
      <c r="C433" s="218"/>
      <c r="D433" s="137">
        <v>42738</v>
      </c>
      <c r="E433" s="137">
        <v>42758</v>
      </c>
      <c r="F433" s="137">
        <v>42758</v>
      </c>
      <c r="G433" s="25">
        <f t="shared" si="29"/>
        <v>20</v>
      </c>
      <c r="H433" s="365">
        <v>61553.52</v>
      </c>
      <c r="I433" s="122">
        <f t="shared" si="30"/>
        <v>1231070.3999999999</v>
      </c>
    </row>
    <row r="434" spans="1:9">
      <c r="A434" s="23">
        <f t="shared" si="31"/>
        <v>278</v>
      </c>
      <c r="B434" s="218"/>
      <c r="C434" s="218"/>
      <c r="D434" s="137">
        <v>42734</v>
      </c>
      <c r="E434" s="137">
        <v>42758</v>
      </c>
      <c r="F434" s="137">
        <v>42758</v>
      </c>
      <c r="G434" s="25">
        <f t="shared" si="29"/>
        <v>24</v>
      </c>
      <c r="H434" s="365">
        <v>60778.51</v>
      </c>
      <c r="I434" s="122">
        <f t="shared" si="30"/>
        <v>1458684.24</v>
      </c>
    </row>
    <row r="435" spans="1:9">
      <c r="A435" s="23">
        <f t="shared" si="31"/>
        <v>279</v>
      </c>
      <c r="B435" s="218"/>
      <c r="C435" s="218"/>
      <c r="D435" s="137">
        <v>42734</v>
      </c>
      <c r="E435" s="137">
        <v>42758</v>
      </c>
      <c r="F435" s="137">
        <v>42758</v>
      </c>
      <c r="G435" s="25">
        <f t="shared" si="29"/>
        <v>24</v>
      </c>
      <c r="H435" s="365">
        <v>58796.28</v>
      </c>
      <c r="I435" s="122">
        <f t="shared" si="30"/>
        <v>1411110.72</v>
      </c>
    </row>
    <row r="436" spans="1:9">
      <c r="A436" s="23">
        <f t="shared" si="31"/>
        <v>280</v>
      </c>
      <c r="B436" s="218" t="s">
        <v>231</v>
      </c>
      <c r="C436" s="218" t="s">
        <v>476</v>
      </c>
      <c r="D436" s="137">
        <v>42754</v>
      </c>
      <c r="E436" s="137">
        <v>42762</v>
      </c>
      <c r="F436" s="137">
        <v>42758</v>
      </c>
      <c r="G436" s="25">
        <f t="shared" si="29"/>
        <v>4</v>
      </c>
      <c r="H436" s="365">
        <v>357.29</v>
      </c>
      <c r="I436" s="122">
        <f t="shared" si="30"/>
        <v>1429.16</v>
      </c>
    </row>
    <row r="437" spans="1:9">
      <c r="A437" s="23">
        <f t="shared" si="31"/>
        <v>281</v>
      </c>
      <c r="B437" s="218" t="s">
        <v>231</v>
      </c>
      <c r="C437" s="218" t="s">
        <v>477</v>
      </c>
      <c r="D437" s="137">
        <v>42743</v>
      </c>
      <c r="E437" s="137">
        <v>42765</v>
      </c>
      <c r="F437" s="137">
        <v>42765</v>
      </c>
      <c r="G437" s="25">
        <f t="shared" si="29"/>
        <v>22</v>
      </c>
      <c r="H437" s="365">
        <v>43921.919999999998</v>
      </c>
      <c r="I437" s="122">
        <f t="shared" si="30"/>
        <v>966282.23999999999</v>
      </c>
    </row>
    <row r="438" spans="1:9">
      <c r="A438" s="23">
        <f t="shared" si="31"/>
        <v>282</v>
      </c>
      <c r="B438" s="218"/>
      <c r="C438" s="218"/>
      <c r="D438" s="137">
        <v>42753</v>
      </c>
      <c r="E438" s="137">
        <v>42765</v>
      </c>
      <c r="F438" s="137">
        <v>42765</v>
      </c>
      <c r="G438" s="25">
        <f t="shared" si="29"/>
        <v>12</v>
      </c>
      <c r="H438" s="365">
        <v>275531.25</v>
      </c>
      <c r="I438" s="122">
        <f t="shared" si="30"/>
        <v>3306375</v>
      </c>
    </row>
    <row r="439" spans="1:9">
      <c r="A439" s="23">
        <f t="shared" si="31"/>
        <v>283</v>
      </c>
      <c r="B439" s="218" t="s">
        <v>231</v>
      </c>
      <c r="C439" s="218" t="s">
        <v>478</v>
      </c>
      <c r="D439" s="137">
        <v>42742</v>
      </c>
      <c r="E439" s="137">
        <v>42765</v>
      </c>
      <c r="F439" s="137">
        <v>42765</v>
      </c>
      <c r="G439" s="25">
        <f t="shared" si="29"/>
        <v>23</v>
      </c>
      <c r="H439" s="365">
        <v>363428.8</v>
      </c>
      <c r="I439" s="122">
        <f t="shared" si="30"/>
        <v>8358862.4000000004</v>
      </c>
    </row>
    <row r="440" spans="1:9">
      <c r="A440" s="23">
        <f t="shared" si="31"/>
        <v>284</v>
      </c>
      <c r="B440" s="218" t="s">
        <v>231</v>
      </c>
      <c r="C440" s="218" t="s">
        <v>479</v>
      </c>
      <c r="D440" s="137">
        <v>42754</v>
      </c>
      <c r="E440" s="137">
        <v>42765</v>
      </c>
      <c r="F440" s="137">
        <v>42765</v>
      </c>
      <c r="G440" s="25">
        <f t="shared" si="29"/>
        <v>11</v>
      </c>
      <c r="H440" s="365">
        <v>414938.31</v>
      </c>
      <c r="I440" s="122">
        <f t="shared" si="30"/>
        <v>4564321.41</v>
      </c>
    </row>
    <row r="441" spans="1:9">
      <c r="A441" s="23">
        <f t="shared" si="31"/>
        <v>285</v>
      </c>
      <c r="B441" s="218" t="s">
        <v>231</v>
      </c>
      <c r="C441" s="218" t="s">
        <v>480</v>
      </c>
      <c r="D441" s="137">
        <v>42768</v>
      </c>
      <c r="E441" s="137">
        <v>42779</v>
      </c>
      <c r="F441" s="137">
        <v>42779</v>
      </c>
      <c r="G441" s="25">
        <f t="shared" si="29"/>
        <v>11</v>
      </c>
      <c r="H441" s="365">
        <v>372295.57</v>
      </c>
      <c r="I441" s="122">
        <f t="shared" si="30"/>
        <v>4095251.27</v>
      </c>
    </row>
    <row r="442" spans="1:9">
      <c r="A442" s="23">
        <f t="shared" si="31"/>
        <v>286</v>
      </c>
      <c r="B442" s="218"/>
      <c r="C442" s="218"/>
      <c r="D442" s="137">
        <v>42769</v>
      </c>
      <c r="E442" s="137">
        <v>42779</v>
      </c>
      <c r="F442" s="137">
        <v>42779</v>
      </c>
      <c r="G442" s="25">
        <f t="shared" si="29"/>
        <v>10</v>
      </c>
      <c r="H442" s="365">
        <v>373472.29</v>
      </c>
      <c r="I442" s="122">
        <f t="shared" si="30"/>
        <v>3734722.9</v>
      </c>
    </row>
    <row r="443" spans="1:9">
      <c r="A443" s="23">
        <f t="shared" si="31"/>
        <v>287</v>
      </c>
      <c r="B443" s="218" t="s">
        <v>231</v>
      </c>
      <c r="C443" s="218" t="s">
        <v>481</v>
      </c>
      <c r="D443" s="137">
        <v>42759</v>
      </c>
      <c r="E443" s="137">
        <v>42779</v>
      </c>
      <c r="F443" s="137">
        <v>42779</v>
      </c>
      <c r="G443" s="25">
        <f t="shared" si="29"/>
        <v>20</v>
      </c>
      <c r="H443" s="365">
        <v>69251.5</v>
      </c>
      <c r="I443" s="122">
        <f t="shared" si="30"/>
        <v>1385030</v>
      </c>
    </row>
    <row r="444" spans="1:9">
      <c r="A444" s="23">
        <f t="shared" si="31"/>
        <v>288</v>
      </c>
      <c r="B444" s="218" t="s">
        <v>231</v>
      </c>
      <c r="C444" s="218" t="s">
        <v>482</v>
      </c>
      <c r="D444" s="137">
        <v>42761</v>
      </c>
      <c r="E444" s="137">
        <v>42787</v>
      </c>
      <c r="F444" s="137">
        <v>42787</v>
      </c>
      <c r="G444" s="25">
        <f t="shared" si="29"/>
        <v>26</v>
      </c>
      <c r="H444" s="365">
        <v>60867.11</v>
      </c>
      <c r="I444" s="122">
        <f t="shared" si="30"/>
        <v>1582544.86</v>
      </c>
    </row>
    <row r="445" spans="1:9">
      <c r="A445" s="23">
        <f t="shared" si="31"/>
        <v>289</v>
      </c>
      <c r="B445" s="218"/>
      <c r="C445" s="218"/>
      <c r="D445" s="137">
        <v>42763</v>
      </c>
      <c r="E445" s="137">
        <v>42787</v>
      </c>
      <c r="F445" s="137">
        <v>42787</v>
      </c>
      <c r="G445" s="25">
        <f t="shared" si="29"/>
        <v>24</v>
      </c>
      <c r="H445" s="365">
        <v>60023.67</v>
      </c>
      <c r="I445" s="122">
        <f t="shared" si="30"/>
        <v>1440568.08</v>
      </c>
    </row>
    <row r="446" spans="1:9">
      <c r="A446" s="23">
        <f t="shared" si="31"/>
        <v>290</v>
      </c>
      <c r="B446" s="218"/>
      <c r="C446" s="218"/>
      <c r="D446" s="137">
        <v>42761</v>
      </c>
      <c r="E446" s="137">
        <v>42787</v>
      </c>
      <c r="F446" s="137">
        <v>42787</v>
      </c>
      <c r="G446" s="25">
        <f t="shared" si="29"/>
        <v>26</v>
      </c>
      <c r="H446" s="365">
        <v>61474.54</v>
      </c>
      <c r="I446" s="122">
        <f t="shared" si="30"/>
        <v>1598338.04</v>
      </c>
    </row>
    <row r="447" spans="1:9">
      <c r="A447" s="23">
        <f t="shared" si="31"/>
        <v>291</v>
      </c>
      <c r="B447" s="218"/>
      <c r="C447" s="218"/>
      <c r="D447" s="137">
        <v>42763</v>
      </c>
      <c r="E447" s="137">
        <v>42787</v>
      </c>
      <c r="F447" s="137">
        <v>42787</v>
      </c>
      <c r="G447" s="25">
        <f t="shared" si="29"/>
        <v>24</v>
      </c>
      <c r="H447" s="365">
        <v>61621.56</v>
      </c>
      <c r="I447" s="122">
        <f t="shared" si="30"/>
        <v>1478917.44</v>
      </c>
    </row>
    <row r="448" spans="1:9">
      <c r="A448" s="23">
        <f t="shared" si="31"/>
        <v>292</v>
      </c>
      <c r="B448" s="218"/>
      <c r="C448" s="218"/>
      <c r="D448" s="137">
        <v>42763</v>
      </c>
      <c r="E448" s="137">
        <v>42787</v>
      </c>
      <c r="F448" s="137">
        <v>42787</v>
      </c>
      <c r="G448" s="25">
        <f t="shared" si="29"/>
        <v>24</v>
      </c>
      <c r="H448" s="365">
        <v>63153.69</v>
      </c>
      <c r="I448" s="122">
        <f t="shared" si="30"/>
        <v>1515688.56</v>
      </c>
    </row>
    <row r="449" spans="1:9">
      <c r="A449" s="23">
        <f t="shared" si="31"/>
        <v>293</v>
      </c>
      <c r="B449" s="218" t="s">
        <v>231</v>
      </c>
      <c r="C449" s="218" t="s">
        <v>483</v>
      </c>
      <c r="D449" s="137">
        <v>42780</v>
      </c>
      <c r="E449" s="137">
        <v>42793</v>
      </c>
      <c r="F449" s="137">
        <v>42793</v>
      </c>
      <c r="G449" s="25">
        <f t="shared" si="29"/>
        <v>13</v>
      </c>
      <c r="H449" s="365">
        <v>368701.3</v>
      </c>
      <c r="I449" s="122">
        <f t="shared" si="30"/>
        <v>4793116.9000000004</v>
      </c>
    </row>
    <row r="450" spans="1:9">
      <c r="A450" s="23">
        <f t="shared" si="31"/>
        <v>294</v>
      </c>
      <c r="B450" s="218"/>
      <c r="C450" s="218"/>
      <c r="D450" s="137">
        <v>42781</v>
      </c>
      <c r="E450" s="137">
        <v>42793</v>
      </c>
      <c r="F450" s="137">
        <v>42793</v>
      </c>
      <c r="G450" s="25">
        <f t="shared" si="29"/>
        <v>12</v>
      </c>
      <c r="H450" s="365">
        <v>-185</v>
      </c>
      <c r="I450" s="122">
        <f t="shared" si="30"/>
        <v>-2220</v>
      </c>
    </row>
    <row r="451" spans="1:9">
      <c r="A451" s="23">
        <f t="shared" si="31"/>
        <v>295</v>
      </c>
      <c r="B451" s="218" t="s">
        <v>231</v>
      </c>
      <c r="C451" s="218" t="s">
        <v>484</v>
      </c>
      <c r="D451" s="137">
        <v>42781</v>
      </c>
      <c r="E451" s="137">
        <v>42793</v>
      </c>
      <c r="F451" s="137">
        <v>42793</v>
      </c>
      <c r="G451" s="25">
        <f t="shared" si="29"/>
        <v>12</v>
      </c>
      <c r="H451" s="365">
        <v>279855.74</v>
      </c>
      <c r="I451" s="122">
        <f t="shared" si="30"/>
        <v>3358268.88</v>
      </c>
    </row>
    <row r="452" spans="1:9">
      <c r="A452" s="23">
        <f t="shared" si="31"/>
        <v>296</v>
      </c>
      <c r="B452" s="218" t="s">
        <v>231</v>
      </c>
      <c r="C452" s="218" t="s">
        <v>485</v>
      </c>
      <c r="D452" s="137">
        <v>42773</v>
      </c>
      <c r="E452" s="137">
        <v>42793</v>
      </c>
      <c r="F452" s="137">
        <v>42793</v>
      </c>
      <c r="G452" s="25">
        <f t="shared" si="29"/>
        <v>20</v>
      </c>
      <c r="H452" s="365">
        <v>60712.35</v>
      </c>
      <c r="I452" s="122">
        <f t="shared" si="30"/>
        <v>1214247</v>
      </c>
    </row>
    <row r="453" spans="1:9">
      <c r="A453" s="23">
        <f t="shared" si="31"/>
        <v>297</v>
      </c>
      <c r="B453" s="218"/>
      <c r="C453" s="218"/>
      <c r="D453" s="137">
        <v>42766</v>
      </c>
      <c r="E453" s="137">
        <v>42793</v>
      </c>
      <c r="F453" s="137">
        <v>42793</v>
      </c>
      <c r="G453" s="25">
        <f t="shared" si="29"/>
        <v>27</v>
      </c>
      <c r="H453" s="365">
        <v>62120.66</v>
      </c>
      <c r="I453" s="122">
        <f t="shared" si="30"/>
        <v>1677257.82</v>
      </c>
    </row>
    <row r="454" spans="1:9">
      <c r="A454" s="23">
        <f t="shared" si="31"/>
        <v>298</v>
      </c>
      <c r="B454" s="218"/>
      <c r="C454" s="218"/>
      <c r="D454" s="137">
        <v>42773</v>
      </c>
      <c r="E454" s="137">
        <v>42793</v>
      </c>
      <c r="F454" s="137">
        <v>42793</v>
      </c>
      <c r="G454" s="25">
        <f t="shared" si="29"/>
        <v>20</v>
      </c>
      <c r="H454" s="365">
        <v>61621.56</v>
      </c>
      <c r="I454" s="122">
        <f t="shared" si="30"/>
        <v>1232431.2</v>
      </c>
    </row>
    <row r="455" spans="1:9">
      <c r="A455" s="23">
        <f t="shared" si="31"/>
        <v>299</v>
      </c>
      <c r="B455" s="218"/>
      <c r="C455" s="218"/>
      <c r="D455" s="137">
        <v>42782</v>
      </c>
      <c r="E455" s="137">
        <v>42793</v>
      </c>
      <c r="F455" s="137">
        <v>42793</v>
      </c>
      <c r="G455" s="25">
        <f t="shared" si="29"/>
        <v>11</v>
      </c>
      <c r="H455" s="365">
        <v>384950.02</v>
      </c>
      <c r="I455" s="122">
        <f t="shared" si="30"/>
        <v>4234450.22</v>
      </c>
    </row>
    <row r="456" spans="1:9">
      <c r="A456" s="23">
        <f t="shared" si="31"/>
        <v>300</v>
      </c>
      <c r="B456" s="218" t="s">
        <v>231</v>
      </c>
      <c r="C456" s="218" t="s">
        <v>486</v>
      </c>
      <c r="D456" s="137">
        <v>42734</v>
      </c>
      <c r="E456" s="137">
        <v>42800</v>
      </c>
      <c r="F456" s="137">
        <v>42800</v>
      </c>
      <c r="G456" s="25">
        <f t="shared" si="29"/>
        <v>66</v>
      </c>
      <c r="H456" s="365">
        <v>24.650880299999997</v>
      </c>
      <c r="I456" s="122">
        <f t="shared" si="30"/>
        <v>1626.96</v>
      </c>
    </row>
    <row r="457" spans="1:9">
      <c r="A457" s="23">
        <f t="shared" si="31"/>
        <v>301</v>
      </c>
      <c r="B457" s="218"/>
      <c r="C457" s="218"/>
      <c r="D457" s="137">
        <v>42734</v>
      </c>
      <c r="E457" s="137">
        <v>42800</v>
      </c>
      <c r="F457" s="137">
        <v>42800</v>
      </c>
      <c r="G457" s="25">
        <f t="shared" si="29"/>
        <v>66</v>
      </c>
      <c r="H457" s="365">
        <v>23.952641100000001</v>
      </c>
      <c r="I457" s="122">
        <f t="shared" si="30"/>
        <v>1580.87</v>
      </c>
    </row>
    <row r="458" spans="1:9">
      <c r="A458" s="23">
        <f t="shared" si="31"/>
        <v>302</v>
      </c>
      <c r="B458" s="218"/>
      <c r="C458" s="218"/>
      <c r="D458" s="137">
        <v>42738</v>
      </c>
      <c r="E458" s="137">
        <v>42800</v>
      </c>
      <c r="F458" s="137">
        <v>42800</v>
      </c>
      <c r="G458" s="25">
        <f t="shared" si="29"/>
        <v>62</v>
      </c>
      <c r="H458" s="365">
        <v>25.2276867</v>
      </c>
      <c r="I458" s="122">
        <f t="shared" si="30"/>
        <v>1564.12</v>
      </c>
    </row>
    <row r="459" spans="1:9">
      <c r="A459" s="23">
        <f t="shared" si="31"/>
        <v>303</v>
      </c>
      <c r="B459" s="218"/>
      <c r="C459" s="218"/>
      <c r="D459" s="137">
        <v>42738</v>
      </c>
      <c r="E459" s="137">
        <v>42800</v>
      </c>
      <c r="F459" s="137">
        <v>42800</v>
      </c>
      <c r="G459" s="25">
        <f t="shared" si="29"/>
        <v>62</v>
      </c>
      <c r="H459" s="365">
        <v>23.861566400000001</v>
      </c>
      <c r="I459" s="122">
        <f t="shared" si="30"/>
        <v>1479.42</v>
      </c>
    </row>
    <row r="460" spans="1:9">
      <c r="A460" s="23">
        <f t="shared" si="31"/>
        <v>304</v>
      </c>
      <c r="B460" s="218"/>
      <c r="C460" s="218"/>
      <c r="D460" s="137">
        <v>42738</v>
      </c>
      <c r="E460" s="137">
        <v>42800</v>
      </c>
      <c r="F460" s="137">
        <v>42800</v>
      </c>
      <c r="G460" s="25">
        <f t="shared" si="29"/>
        <v>62</v>
      </c>
      <c r="H460" s="365">
        <v>24.013357500000001</v>
      </c>
      <c r="I460" s="122">
        <f t="shared" si="30"/>
        <v>1488.83</v>
      </c>
    </row>
    <row r="461" spans="1:9">
      <c r="A461" s="23">
        <f t="shared" si="31"/>
        <v>305</v>
      </c>
      <c r="B461" s="218"/>
      <c r="C461" s="218"/>
      <c r="D461" s="137">
        <v>42734</v>
      </c>
      <c r="E461" s="137">
        <v>42800</v>
      </c>
      <c r="F461" s="137">
        <v>42800</v>
      </c>
      <c r="G461" s="25">
        <f t="shared" si="29"/>
        <v>66</v>
      </c>
      <c r="H461" s="365">
        <v>24.614450399999999</v>
      </c>
      <c r="I461" s="122">
        <f t="shared" si="30"/>
        <v>1624.55</v>
      </c>
    </row>
    <row r="462" spans="1:9">
      <c r="A462" s="23">
        <f t="shared" si="31"/>
        <v>306</v>
      </c>
      <c r="B462" s="218"/>
      <c r="C462" s="218"/>
      <c r="D462" s="137">
        <v>42734</v>
      </c>
      <c r="E462" s="137">
        <v>42800</v>
      </c>
      <c r="F462" s="137">
        <v>42800</v>
      </c>
      <c r="G462" s="25">
        <f t="shared" si="29"/>
        <v>66</v>
      </c>
      <c r="H462" s="365">
        <v>23.978445600000001</v>
      </c>
      <c r="I462" s="122">
        <f t="shared" si="30"/>
        <v>1582.58</v>
      </c>
    </row>
    <row r="463" spans="1:9">
      <c r="A463" s="23">
        <f t="shared" si="31"/>
        <v>307</v>
      </c>
      <c r="B463" s="218"/>
      <c r="C463" s="218"/>
      <c r="D463" s="137">
        <v>42738</v>
      </c>
      <c r="E463" s="137">
        <v>42800</v>
      </c>
      <c r="F463" s="137">
        <v>42800</v>
      </c>
      <c r="G463" s="25">
        <f t="shared" si="29"/>
        <v>62</v>
      </c>
      <c r="H463" s="365">
        <v>25.075895500000001</v>
      </c>
      <c r="I463" s="122">
        <f t="shared" si="30"/>
        <v>1554.71</v>
      </c>
    </row>
    <row r="464" spans="1:9">
      <c r="A464" s="23">
        <f t="shared" si="31"/>
        <v>308</v>
      </c>
      <c r="B464" s="218"/>
      <c r="C464" s="218"/>
      <c r="D464" s="137">
        <v>42734</v>
      </c>
      <c r="E464" s="137">
        <v>42800</v>
      </c>
      <c r="F464" s="137">
        <v>42800</v>
      </c>
      <c r="G464" s="25">
        <f t="shared" si="29"/>
        <v>66</v>
      </c>
      <c r="H464" s="365">
        <v>24.760169900000001</v>
      </c>
      <c r="I464" s="122">
        <f t="shared" si="30"/>
        <v>1634.17</v>
      </c>
    </row>
    <row r="465" spans="1:9">
      <c r="A465" s="23">
        <f t="shared" si="31"/>
        <v>309</v>
      </c>
      <c r="B465" s="218"/>
      <c r="C465" s="218"/>
      <c r="D465" s="137">
        <v>42734</v>
      </c>
      <c r="E465" s="137">
        <v>42800</v>
      </c>
      <c r="F465" s="137">
        <v>42800</v>
      </c>
      <c r="G465" s="25">
        <f t="shared" si="29"/>
        <v>66</v>
      </c>
      <c r="H465" s="365">
        <v>23.952641100000001</v>
      </c>
      <c r="I465" s="122">
        <f t="shared" si="30"/>
        <v>1580.87</v>
      </c>
    </row>
    <row r="466" spans="1:9">
      <c r="A466" s="23">
        <f t="shared" si="31"/>
        <v>310</v>
      </c>
      <c r="B466" s="218"/>
      <c r="C466" s="218"/>
      <c r="D466" s="137">
        <v>42734</v>
      </c>
      <c r="E466" s="137">
        <v>42800</v>
      </c>
      <c r="F466" s="137">
        <v>42800</v>
      </c>
      <c r="G466" s="25">
        <f t="shared" si="29"/>
        <v>66</v>
      </c>
      <c r="H466" s="365">
        <v>23.677899100000001</v>
      </c>
      <c r="I466" s="122">
        <f t="shared" si="30"/>
        <v>1562.74</v>
      </c>
    </row>
    <row r="467" spans="1:9">
      <c r="A467" s="23">
        <f t="shared" si="31"/>
        <v>311</v>
      </c>
      <c r="B467" s="218"/>
      <c r="C467" s="218"/>
      <c r="D467" s="137">
        <v>42748</v>
      </c>
      <c r="E467" s="137">
        <v>42800</v>
      </c>
      <c r="F467" s="137">
        <v>42800</v>
      </c>
      <c r="G467" s="25">
        <f t="shared" si="29"/>
        <v>52</v>
      </c>
      <c r="H467" s="365">
        <v>24.590163900000004</v>
      </c>
      <c r="I467" s="122">
        <f t="shared" si="30"/>
        <v>1278.69</v>
      </c>
    </row>
    <row r="468" spans="1:9">
      <c r="A468" s="23">
        <f t="shared" si="31"/>
        <v>312</v>
      </c>
      <c r="B468" s="218"/>
      <c r="C468" s="218"/>
      <c r="D468" s="137">
        <v>42748</v>
      </c>
      <c r="E468" s="137">
        <v>42800</v>
      </c>
      <c r="F468" s="137">
        <v>42800</v>
      </c>
      <c r="G468" s="25">
        <f t="shared" si="29"/>
        <v>52</v>
      </c>
      <c r="H468" s="365">
        <v>24.537037000000002</v>
      </c>
      <c r="I468" s="122">
        <f t="shared" si="30"/>
        <v>1275.93</v>
      </c>
    </row>
    <row r="469" spans="1:9">
      <c r="A469" s="23">
        <f t="shared" si="31"/>
        <v>313</v>
      </c>
      <c r="B469" s="218"/>
      <c r="C469" s="218"/>
      <c r="D469" s="137">
        <v>42748</v>
      </c>
      <c r="E469" s="137">
        <v>42800</v>
      </c>
      <c r="F469" s="137">
        <v>42800</v>
      </c>
      <c r="G469" s="25">
        <f t="shared" si="29"/>
        <v>52</v>
      </c>
      <c r="H469" s="365">
        <v>24.438372800000003</v>
      </c>
      <c r="I469" s="122">
        <f t="shared" si="30"/>
        <v>1270.8</v>
      </c>
    </row>
    <row r="470" spans="1:9">
      <c r="A470" s="23">
        <f t="shared" si="31"/>
        <v>314</v>
      </c>
      <c r="B470" s="218"/>
      <c r="C470" s="218"/>
      <c r="D470" s="137">
        <v>42749</v>
      </c>
      <c r="E470" s="137">
        <v>42800</v>
      </c>
      <c r="F470" s="137">
        <v>42800</v>
      </c>
      <c r="G470" s="25">
        <f t="shared" si="29"/>
        <v>51</v>
      </c>
      <c r="H470" s="365">
        <v>24.473284700000001</v>
      </c>
      <c r="I470" s="122">
        <f t="shared" si="30"/>
        <v>1248.1400000000001</v>
      </c>
    </row>
    <row r="471" spans="1:9">
      <c r="A471" s="23">
        <f t="shared" si="31"/>
        <v>315</v>
      </c>
      <c r="B471" s="218"/>
      <c r="C471" s="218"/>
      <c r="D471" s="137">
        <v>42749</v>
      </c>
      <c r="E471" s="137">
        <v>42800</v>
      </c>
      <c r="F471" s="137">
        <v>42800</v>
      </c>
      <c r="G471" s="25">
        <f t="shared" si="29"/>
        <v>51</v>
      </c>
      <c r="H471" s="365">
        <v>1316.1660505000002</v>
      </c>
      <c r="I471" s="122">
        <f t="shared" si="30"/>
        <v>67124.47</v>
      </c>
    </row>
    <row r="472" spans="1:9">
      <c r="A472" s="23">
        <f t="shared" si="31"/>
        <v>316</v>
      </c>
      <c r="B472" s="218"/>
      <c r="C472" s="218"/>
      <c r="D472" s="137">
        <v>42749</v>
      </c>
      <c r="E472" s="137">
        <v>42800</v>
      </c>
      <c r="F472" s="137">
        <v>42800</v>
      </c>
      <c r="G472" s="25">
        <f t="shared" si="29"/>
        <v>51</v>
      </c>
      <c r="H472" s="365">
        <v>24.303278599999999</v>
      </c>
      <c r="I472" s="122">
        <f t="shared" si="30"/>
        <v>1239.47</v>
      </c>
    </row>
    <row r="473" spans="1:9">
      <c r="A473" s="23">
        <f t="shared" si="31"/>
        <v>317</v>
      </c>
      <c r="B473" s="218"/>
      <c r="C473" s="218"/>
      <c r="D473" s="137">
        <v>42749</v>
      </c>
      <c r="E473" s="137">
        <v>42800</v>
      </c>
      <c r="F473" s="137">
        <v>42800</v>
      </c>
      <c r="G473" s="25">
        <f t="shared" si="29"/>
        <v>51</v>
      </c>
      <c r="H473" s="365">
        <v>24.3670309</v>
      </c>
      <c r="I473" s="122">
        <f t="shared" si="30"/>
        <v>1242.72</v>
      </c>
    </row>
    <row r="474" spans="1:9">
      <c r="A474" s="23">
        <f t="shared" si="31"/>
        <v>318</v>
      </c>
      <c r="B474" s="218"/>
      <c r="C474" s="218"/>
      <c r="D474" s="137">
        <v>42749</v>
      </c>
      <c r="E474" s="137">
        <v>42800</v>
      </c>
      <c r="F474" s="137">
        <v>42800</v>
      </c>
      <c r="G474" s="25">
        <f t="shared" si="29"/>
        <v>51</v>
      </c>
      <c r="H474" s="365">
        <v>24.6098967</v>
      </c>
      <c r="I474" s="122">
        <f t="shared" si="30"/>
        <v>1255.0999999999999</v>
      </c>
    </row>
    <row r="475" spans="1:9">
      <c r="A475" s="23">
        <f t="shared" si="31"/>
        <v>319</v>
      </c>
      <c r="B475" s="218"/>
      <c r="C475" s="218"/>
      <c r="D475" s="137">
        <v>42749</v>
      </c>
      <c r="E475" s="137">
        <v>42800</v>
      </c>
      <c r="F475" s="137">
        <v>42800</v>
      </c>
      <c r="G475" s="25">
        <f t="shared" si="29"/>
        <v>51</v>
      </c>
      <c r="H475" s="365">
        <v>24.931694000000004</v>
      </c>
      <c r="I475" s="122">
        <f t="shared" si="30"/>
        <v>1271.52</v>
      </c>
    </row>
    <row r="476" spans="1:9">
      <c r="A476" s="23">
        <f t="shared" si="31"/>
        <v>320</v>
      </c>
      <c r="B476" s="218"/>
      <c r="C476" s="218"/>
      <c r="D476" s="137">
        <v>42756</v>
      </c>
      <c r="E476" s="137">
        <v>42800</v>
      </c>
      <c r="F476" s="137">
        <v>42800</v>
      </c>
      <c r="G476" s="25">
        <f t="shared" si="29"/>
        <v>44</v>
      </c>
      <c r="H476" s="365">
        <v>23.790224599999998</v>
      </c>
      <c r="I476" s="122">
        <f t="shared" si="30"/>
        <v>1046.77</v>
      </c>
    </row>
    <row r="477" spans="1:9">
      <c r="A477" s="23">
        <f t="shared" si="31"/>
        <v>321</v>
      </c>
      <c r="B477" s="218"/>
      <c r="C477" s="218"/>
      <c r="D477" s="137">
        <v>42754</v>
      </c>
      <c r="E477" s="137">
        <v>42800</v>
      </c>
      <c r="F477" s="137">
        <v>42800</v>
      </c>
      <c r="G477" s="25">
        <f t="shared" ref="G477:G540" si="32">F477-D477</f>
        <v>46</v>
      </c>
      <c r="H477" s="365">
        <v>23.554948400000004</v>
      </c>
      <c r="I477" s="122">
        <f t="shared" ref="I477:I540" si="33">ROUND(G477*H477,2)</f>
        <v>1083.53</v>
      </c>
    </row>
    <row r="478" spans="1:9">
      <c r="A478" s="23">
        <f t="shared" si="31"/>
        <v>322</v>
      </c>
      <c r="B478" s="218"/>
      <c r="C478" s="218"/>
      <c r="D478" s="137">
        <v>42756</v>
      </c>
      <c r="E478" s="137">
        <v>42800</v>
      </c>
      <c r="F478" s="137">
        <v>42800</v>
      </c>
      <c r="G478" s="25">
        <f t="shared" si="32"/>
        <v>44</v>
      </c>
      <c r="H478" s="365">
        <v>23.295385499999998</v>
      </c>
      <c r="I478" s="122">
        <f t="shared" si="33"/>
        <v>1025</v>
      </c>
    </row>
    <row r="479" spans="1:9">
      <c r="A479" s="23">
        <f t="shared" si="31"/>
        <v>323</v>
      </c>
      <c r="B479" s="218"/>
      <c r="C479" s="218"/>
      <c r="D479" s="137">
        <v>42756</v>
      </c>
      <c r="E479" s="137">
        <v>42800</v>
      </c>
      <c r="F479" s="137">
        <v>42800</v>
      </c>
      <c r="G479" s="25">
        <f t="shared" si="32"/>
        <v>44</v>
      </c>
      <c r="H479" s="365">
        <v>23.954159099999998</v>
      </c>
      <c r="I479" s="122">
        <f t="shared" si="33"/>
        <v>1053.98</v>
      </c>
    </row>
    <row r="480" spans="1:9">
      <c r="A480" s="23">
        <f t="shared" si="31"/>
        <v>324</v>
      </c>
      <c r="B480" s="218"/>
      <c r="C480" s="218"/>
      <c r="D480" s="137">
        <v>42756</v>
      </c>
      <c r="E480" s="137">
        <v>42800</v>
      </c>
      <c r="F480" s="137">
        <v>42800</v>
      </c>
      <c r="G480" s="25">
        <f t="shared" si="32"/>
        <v>44</v>
      </c>
      <c r="H480" s="365">
        <v>24.149969599999999</v>
      </c>
      <c r="I480" s="122">
        <f t="shared" si="33"/>
        <v>1062.5999999999999</v>
      </c>
    </row>
    <row r="481" spans="1:9">
      <c r="A481" s="23">
        <f t="shared" si="31"/>
        <v>325</v>
      </c>
      <c r="B481" s="218"/>
      <c r="C481" s="218"/>
      <c r="D481" s="137">
        <v>42748</v>
      </c>
      <c r="E481" s="137">
        <v>42800</v>
      </c>
      <c r="F481" s="137">
        <v>42800</v>
      </c>
      <c r="G481" s="25">
        <f t="shared" si="32"/>
        <v>52</v>
      </c>
      <c r="H481" s="365">
        <v>23.875227599999999</v>
      </c>
      <c r="I481" s="122">
        <f t="shared" si="33"/>
        <v>1241.51</v>
      </c>
    </row>
    <row r="482" spans="1:9">
      <c r="A482" s="23">
        <f t="shared" si="31"/>
        <v>326</v>
      </c>
      <c r="B482" s="218"/>
      <c r="C482" s="218"/>
      <c r="D482" s="137">
        <v>42748</v>
      </c>
      <c r="E482" s="137">
        <v>42800</v>
      </c>
      <c r="F482" s="137">
        <v>42800</v>
      </c>
      <c r="G482" s="25">
        <f t="shared" si="32"/>
        <v>52</v>
      </c>
      <c r="H482" s="365">
        <v>24.4778384</v>
      </c>
      <c r="I482" s="122">
        <f t="shared" si="33"/>
        <v>1272.8499999999999</v>
      </c>
    </row>
    <row r="483" spans="1:9">
      <c r="A483" s="23">
        <f t="shared" si="31"/>
        <v>327</v>
      </c>
      <c r="B483" s="218"/>
      <c r="C483" s="218"/>
      <c r="D483" s="137">
        <v>42754</v>
      </c>
      <c r="E483" s="137">
        <v>42800</v>
      </c>
      <c r="F483" s="137">
        <v>42800</v>
      </c>
      <c r="G483" s="25">
        <f t="shared" si="32"/>
        <v>46</v>
      </c>
      <c r="H483" s="365">
        <v>24.597753399999998</v>
      </c>
      <c r="I483" s="122">
        <f t="shared" si="33"/>
        <v>1131.5</v>
      </c>
    </row>
    <row r="484" spans="1:9">
      <c r="A484" s="23">
        <f t="shared" si="31"/>
        <v>328</v>
      </c>
      <c r="B484" s="218"/>
      <c r="C484" s="218"/>
      <c r="D484" s="137">
        <v>42754</v>
      </c>
      <c r="E484" s="137">
        <v>42800</v>
      </c>
      <c r="F484" s="137">
        <v>42800</v>
      </c>
      <c r="G484" s="25">
        <f t="shared" si="32"/>
        <v>46</v>
      </c>
      <c r="H484" s="365">
        <v>24.193988999999998</v>
      </c>
      <c r="I484" s="122">
        <f t="shared" si="33"/>
        <v>1112.92</v>
      </c>
    </row>
    <row r="485" spans="1:9">
      <c r="A485" s="23">
        <f t="shared" si="31"/>
        <v>329</v>
      </c>
      <c r="B485" s="218"/>
      <c r="C485" s="218"/>
      <c r="D485" s="137">
        <v>42783</v>
      </c>
      <c r="E485" s="137">
        <v>42800</v>
      </c>
      <c r="F485" s="137">
        <v>42800</v>
      </c>
      <c r="G485" s="25">
        <f t="shared" si="32"/>
        <v>17</v>
      </c>
      <c r="H485" s="365">
        <v>63339.4</v>
      </c>
      <c r="I485" s="122">
        <f t="shared" si="33"/>
        <v>1076769.8</v>
      </c>
    </row>
    <row r="486" spans="1:9">
      <c r="A486" s="23">
        <f t="shared" si="31"/>
        <v>330</v>
      </c>
      <c r="B486" s="218"/>
      <c r="C486" s="218"/>
      <c r="D486" s="137">
        <v>42783</v>
      </c>
      <c r="E486" s="137">
        <v>42800</v>
      </c>
      <c r="F486" s="137">
        <v>42800</v>
      </c>
      <c r="G486" s="25">
        <f t="shared" si="32"/>
        <v>17</v>
      </c>
      <c r="H486" s="365">
        <v>60743.3</v>
      </c>
      <c r="I486" s="122">
        <f t="shared" si="33"/>
        <v>1032636.1</v>
      </c>
    </row>
    <row r="487" spans="1:9">
      <c r="A487" s="23">
        <f t="shared" si="31"/>
        <v>331</v>
      </c>
      <c r="B487" s="218"/>
      <c r="C487" s="218"/>
      <c r="D487" s="137">
        <v>42783</v>
      </c>
      <c r="E487" s="137">
        <v>42800</v>
      </c>
      <c r="F487" s="137">
        <v>42800</v>
      </c>
      <c r="G487" s="25">
        <f t="shared" si="32"/>
        <v>17</v>
      </c>
      <c r="H487" s="365">
        <v>61536.44</v>
      </c>
      <c r="I487" s="122">
        <f t="shared" si="33"/>
        <v>1046119.48</v>
      </c>
    </row>
    <row r="488" spans="1:9">
      <c r="A488" s="23">
        <f t="shared" si="31"/>
        <v>332</v>
      </c>
      <c r="B488" s="218"/>
      <c r="C488" s="218"/>
      <c r="D488" s="137">
        <v>42783</v>
      </c>
      <c r="E488" s="137">
        <v>42800</v>
      </c>
      <c r="F488" s="137">
        <v>42800</v>
      </c>
      <c r="G488" s="25">
        <f t="shared" si="32"/>
        <v>17</v>
      </c>
      <c r="H488" s="365">
        <v>61060.56</v>
      </c>
      <c r="I488" s="122">
        <f t="shared" si="33"/>
        <v>1038029.52</v>
      </c>
    </row>
    <row r="489" spans="1:9">
      <c r="A489" s="23">
        <f t="shared" si="31"/>
        <v>333</v>
      </c>
      <c r="B489" s="218"/>
      <c r="C489" s="218"/>
      <c r="D489" s="137">
        <v>42783</v>
      </c>
      <c r="E489" s="137">
        <v>42800</v>
      </c>
      <c r="F489" s="137">
        <v>42800</v>
      </c>
      <c r="G489" s="25">
        <f t="shared" si="32"/>
        <v>17</v>
      </c>
      <c r="H489" s="365">
        <v>61439.72</v>
      </c>
      <c r="I489" s="122">
        <f t="shared" si="33"/>
        <v>1044475.24</v>
      </c>
    </row>
    <row r="490" spans="1:9">
      <c r="A490" s="23">
        <f t="shared" ref="A490:A553" si="34">A489+1</f>
        <v>334</v>
      </c>
      <c r="B490" s="218"/>
      <c r="C490" s="218"/>
      <c r="D490" s="137">
        <v>42787</v>
      </c>
      <c r="E490" s="137">
        <v>42800</v>
      </c>
      <c r="F490" s="137">
        <v>42800</v>
      </c>
      <c r="G490" s="25">
        <f t="shared" si="32"/>
        <v>13</v>
      </c>
      <c r="H490" s="365">
        <v>60878.71</v>
      </c>
      <c r="I490" s="122">
        <f t="shared" si="33"/>
        <v>791423.23</v>
      </c>
    </row>
    <row r="491" spans="1:9">
      <c r="A491" s="23">
        <f t="shared" si="34"/>
        <v>335</v>
      </c>
      <c r="B491" s="218"/>
      <c r="C491" s="218"/>
      <c r="D491" s="137">
        <v>42787</v>
      </c>
      <c r="E491" s="137">
        <v>42800</v>
      </c>
      <c r="F491" s="137">
        <v>42800</v>
      </c>
      <c r="G491" s="25">
        <f t="shared" si="32"/>
        <v>13</v>
      </c>
      <c r="H491" s="365">
        <v>385886.32</v>
      </c>
      <c r="I491" s="122">
        <f t="shared" si="33"/>
        <v>5016522.16</v>
      </c>
    </row>
    <row r="492" spans="1:9">
      <c r="A492" s="23">
        <f t="shared" si="34"/>
        <v>336</v>
      </c>
      <c r="B492" s="218" t="s">
        <v>231</v>
      </c>
      <c r="C492" s="218" t="s">
        <v>487</v>
      </c>
      <c r="D492" s="137">
        <v>42756</v>
      </c>
      <c r="E492" s="137">
        <v>42807</v>
      </c>
      <c r="F492" s="137">
        <v>42807</v>
      </c>
      <c r="G492" s="25">
        <f t="shared" si="32"/>
        <v>51</v>
      </c>
      <c r="H492" s="365">
        <v>17.280582800000001</v>
      </c>
      <c r="I492" s="122">
        <f t="shared" si="33"/>
        <v>881.31</v>
      </c>
    </row>
    <row r="493" spans="1:9">
      <c r="A493" s="23">
        <f t="shared" si="34"/>
        <v>337</v>
      </c>
      <c r="B493" s="218"/>
      <c r="C493" s="218"/>
      <c r="D493" s="137">
        <v>42754</v>
      </c>
      <c r="E493" s="137">
        <v>42807</v>
      </c>
      <c r="F493" s="137">
        <v>42807</v>
      </c>
      <c r="G493" s="25">
        <f t="shared" si="32"/>
        <v>53</v>
      </c>
      <c r="H493" s="365">
        <v>17.307934199999998</v>
      </c>
      <c r="I493" s="122">
        <f t="shared" si="33"/>
        <v>917.32</v>
      </c>
    </row>
    <row r="494" spans="1:9">
      <c r="A494" s="23">
        <f t="shared" si="34"/>
        <v>338</v>
      </c>
      <c r="B494" s="218"/>
      <c r="C494" s="218"/>
      <c r="D494" s="137">
        <v>42754</v>
      </c>
      <c r="E494" s="137">
        <v>42807</v>
      </c>
      <c r="F494" s="137">
        <v>42807</v>
      </c>
      <c r="G494" s="25">
        <f t="shared" si="32"/>
        <v>53</v>
      </c>
      <c r="H494" s="365">
        <v>17.329815199999999</v>
      </c>
      <c r="I494" s="122">
        <f t="shared" si="33"/>
        <v>918.48</v>
      </c>
    </row>
    <row r="495" spans="1:9">
      <c r="A495" s="23">
        <f t="shared" si="34"/>
        <v>339</v>
      </c>
      <c r="B495" s="218"/>
      <c r="C495" s="218"/>
      <c r="D495" s="137">
        <v>42763</v>
      </c>
      <c r="E495" s="137">
        <v>42807</v>
      </c>
      <c r="F495" s="137">
        <v>42807</v>
      </c>
      <c r="G495" s="25">
        <f t="shared" si="32"/>
        <v>44</v>
      </c>
      <c r="H495" s="365">
        <v>16.977529799999999</v>
      </c>
      <c r="I495" s="122">
        <f t="shared" si="33"/>
        <v>747.01</v>
      </c>
    </row>
    <row r="496" spans="1:9">
      <c r="A496" s="23">
        <f t="shared" si="34"/>
        <v>340</v>
      </c>
      <c r="B496" s="218"/>
      <c r="C496" s="218"/>
      <c r="D496" s="137">
        <v>42754</v>
      </c>
      <c r="E496" s="137">
        <v>42807</v>
      </c>
      <c r="F496" s="137">
        <v>42807</v>
      </c>
      <c r="G496" s="25">
        <f t="shared" si="32"/>
        <v>53</v>
      </c>
      <c r="H496" s="365">
        <v>18.466537299999999</v>
      </c>
      <c r="I496" s="122">
        <f t="shared" si="33"/>
        <v>978.73</v>
      </c>
    </row>
    <row r="497" spans="1:9">
      <c r="A497" s="23">
        <f t="shared" si="34"/>
        <v>341</v>
      </c>
      <c r="B497" s="218"/>
      <c r="C497" s="218"/>
      <c r="D497" s="137">
        <v>42761</v>
      </c>
      <c r="E497" s="137">
        <v>42807</v>
      </c>
      <c r="F497" s="137">
        <v>42807</v>
      </c>
      <c r="G497" s="25">
        <f t="shared" si="32"/>
        <v>46</v>
      </c>
      <c r="H497" s="365">
        <v>17.0464552</v>
      </c>
      <c r="I497" s="122">
        <f t="shared" si="33"/>
        <v>784.14</v>
      </c>
    </row>
    <row r="498" spans="1:9">
      <c r="A498" s="23">
        <f t="shared" si="34"/>
        <v>342</v>
      </c>
      <c r="B498" s="218"/>
      <c r="C498" s="218"/>
      <c r="D498" s="137">
        <v>42761</v>
      </c>
      <c r="E498" s="137">
        <v>42807</v>
      </c>
      <c r="F498" s="137">
        <v>42807</v>
      </c>
      <c r="G498" s="25">
        <f t="shared" si="32"/>
        <v>46</v>
      </c>
      <c r="H498" s="365">
        <v>17.491735299999998</v>
      </c>
      <c r="I498" s="122">
        <f t="shared" si="33"/>
        <v>804.62</v>
      </c>
    </row>
    <row r="499" spans="1:9">
      <c r="A499" s="23">
        <f t="shared" si="34"/>
        <v>343</v>
      </c>
      <c r="B499" s="218"/>
      <c r="C499" s="218"/>
      <c r="D499" s="137">
        <v>42761</v>
      </c>
      <c r="E499" s="137">
        <v>42807</v>
      </c>
      <c r="F499" s="137">
        <v>42807</v>
      </c>
      <c r="G499" s="25">
        <f t="shared" si="32"/>
        <v>46</v>
      </c>
      <c r="H499" s="365">
        <v>17.1142866</v>
      </c>
      <c r="I499" s="122">
        <f t="shared" si="33"/>
        <v>787.26</v>
      </c>
    </row>
    <row r="500" spans="1:9">
      <c r="A500" s="23">
        <f t="shared" si="34"/>
        <v>344</v>
      </c>
      <c r="B500" s="218"/>
      <c r="C500" s="218"/>
      <c r="D500" s="137">
        <v>42763</v>
      </c>
      <c r="E500" s="137">
        <v>42807</v>
      </c>
      <c r="F500" s="137">
        <v>42807</v>
      </c>
      <c r="G500" s="25">
        <f t="shared" si="32"/>
        <v>44</v>
      </c>
      <c r="H500" s="365">
        <v>17.2663601</v>
      </c>
      <c r="I500" s="122">
        <f t="shared" si="33"/>
        <v>759.72</v>
      </c>
    </row>
    <row r="501" spans="1:9">
      <c r="A501" s="23">
        <f t="shared" si="34"/>
        <v>345</v>
      </c>
      <c r="B501" s="218"/>
      <c r="C501" s="218"/>
      <c r="D501" s="137">
        <v>42763</v>
      </c>
      <c r="E501" s="137">
        <v>42807</v>
      </c>
      <c r="F501" s="137">
        <v>42807</v>
      </c>
      <c r="G501" s="25">
        <f t="shared" si="32"/>
        <v>44</v>
      </c>
      <c r="H501" s="365">
        <v>17.2663601</v>
      </c>
      <c r="I501" s="122">
        <f t="shared" si="33"/>
        <v>759.72</v>
      </c>
    </row>
    <row r="502" spans="1:9">
      <c r="A502" s="23">
        <f t="shared" si="34"/>
        <v>346</v>
      </c>
      <c r="B502" s="218"/>
      <c r="C502" s="218"/>
      <c r="D502" s="137">
        <v>42763</v>
      </c>
      <c r="E502" s="137">
        <v>42807</v>
      </c>
      <c r="F502" s="137">
        <v>42807</v>
      </c>
      <c r="G502" s="25">
        <f t="shared" si="32"/>
        <v>44</v>
      </c>
      <c r="H502" s="365">
        <v>17.318874600000001</v>
      </c>
      <c r="I502" s="122">
        <f t="shared" si="33"/>
        <v>762.03</v>
      </c>
    </row>
    <row r="503" spans="1:9">
      <c r="A503" s="23">
        <f t="shared" si="34"/>
        <v>347</v>
      </c>
      <c r="B503" s="218"/>
      <c r="C503" s="218"/>
      <c r="D503" s="137">
        <v>42761</v>
      </c>
      <c r="E503" s="137">
        <v>42807</v>
      </c>
      <c r="F503" s="137">
        <v>42807</v>
      </c>
      <c r="G503" s="25">
        <f t="shared" si="32"/>
        <v>46</v>
      </c>
      <c r="H503" s="365">
        <v>17.032232499999999</v>
      </c>
      <c r="I503" s="122">
        <f t="shared" si="33"/>
        <v>783.48</v>
      </c>
    </row>
    <row r="504" spans="1:9">
      <c r="A504" s="23">
        <f t="shared" si="34"/>
        <v>348</v>
      </c>
      <c r="B504" s="218"/>
      <c r="C504" s="218"/>
      <c r="D504" s="137">
        <v>42761</v>
      </c>
      <c r="E504" s="137">
        <v>42807</v>
      </c>
      <c r="F504" s="137">
        <v>42807</v>
      </c>
      <c r="G504" s="25">
        <f t="shared" si="32"/>
        <v>46</v>
      </c>
      <c r="H504" s="365">
        <v>16.9578369</v>
      </c>
      <c r="I504" s="122">
        <f t="shared" si="33"/>
        <v>780.06</v>
      </c>
    </row>
    <row r="505" spans="1:9">
      <c r="A505" s="23">
        <f t="shared" si="34"/>
        <v>349</v>
      </c>
      <c r="B505" s="218"/>
      <c r="C505" s="218"/>
      <c r="D505" s="137">
        <v>42761</v>
      </c>
      <c r="E505" s="137">
        <v>42807</v>
      </c>
      <c r="F505" s="137">
        <v>42807</v>
      </c>
      <c r="G505" s="25">
        <f t="shared" si="32"/>
        <v>46</v>
      </c>
      <c r="H505" s="365">
        <v>17.2116574</v>
      </c>
      <c r="I505" s="122">
        <f t="shared" si="33"/>
        <v>791.74</v>
      </c>
    </row>
    <row r="506" spans="1:9">
      <c r="A506" s="23">
        <f t="shared" si="34"/>
        <v>350</v>
      </c>
      <c r="B506" s="218"/>
      <c r="C506" s="218"/>
      <c r="D506" s="137">
        <v>42763</v>
      </c>
      <c r="E506" s="137">
        <v>42807</v>
      </c>
      <c r="F506" s="137">
        <v>42807</v>
      </c>
      <c r="G506" s="25">
        <f t="shared" si="32"/>
        <v>44</v>
      </c>
      <c r="H506" s="365">
        <v>16.9731536</v>
      </c>
      <c r="I506" s="122">
        <f t="shared" si="33"/>
        <v>746.82</v>
      </c>
    </row>
    <row r="507" spans="1:9">
      <c r="A507" s="23">
        <f t="shared" si="34"/>
        <v>351</v>
      </c>
      <c r="B507" s="218"/>
      <c r="C507" s="218"/>
      <c r="D507" s="137">
        <v>42761</v>
      </c>
      <c r="E507" s="137">
        <v>42807</v>
      </c>
      <c r="F507" s="137">
        <v>42807</v>
      </c>
      <c r="G507" s="25">
        <f t="shared" si="32"/>
        <v>46</v>
      </c>
      <c r="H507" s="365">
        <v>17.383423799999999</v>
      </c>
      <c r="I507" s="122">
        <f t="shared" si="33"/>
        <v>799.64</v>
      </c>
    </row>
    <row r="508" spans="1:9">
      <c r="A508" s="23">
        <f t="shared" si="34"/>
        <v>352</v>
      </c>
      <c r="B508" s="218"/>
      <c r="C508" s="218"/>
      <c r="D508" s="137">
        <v>42763</v>
      </c>
      <c r="E508" s="137">
        <v>42807</v>
      </c>
      <c r="F508" s="137">
        <v>42807</v>
      </c>
      <c r="G508" s="25">
        <f t="shared" si="32"/>
        <v>44</v>
      </c>
      <c r="H508" s="365">
        <v>17.424997900000001</v>
      </c>
      <c r="I508" s="122">
        <f t="shared" si="33"/>
        <v>766.7</v>
      </c>
    </row>
    <row r="509" spans="1:9">
      <c r="A509" s="23">
        <f t="shared" si="34"/>
        <v>353</v>
      </c>
      <c r="B509" s="218"/>
      <c r="C509" s="218"/>
      <c r="D509" s="137">
        <v>42763</v>
      </c>
      <c r="E509" s="137">
        <v>42807</v>
      </c>
      <c r="F509" s="137">
        <v>42807</v>
      </c>
      <c r="G509" s="25">
        <f t="shared" si="32"/>
        <v>44</v>
      </c>
      <c r="H509" s="365">
        <v>17.8582432</v>
      </c>
      <c r="I509" s="122">
        <f t="shared" si="33"/>
        <v>785.76</v>
      </c>
    </row>
    <row r="510" spans="1:9">
      <c r="A510" s="23">
        <f t="shared" si="34"/>
        <v>354</v>
      </c>
      <c r="B510" s="218"/>
      <c r="C510" s="218"/>
      <c r="D510" s="137">
        <v>42773</v>
      </c>
      <c r="E510" s="137">
        <v>42807</v>
      </c>
      <c r="F510" s="137">
        <v>42807</v>
      </c>
      <c r="G510" s="25">
        <f t="shared" si="32"/>
        <v>34</v>
      </c>
      <c r="H510" s="365">
        <v>17.217127600000001</v>
      </c>
      <c r="I510" s="122">
        <f t="shared" si="33"/>
        <v>585.38</v>
      </c>
    </row>
    <row r="511" spans="1:9">
      <c r="A511" s="23">
        <f t="shared" si="34"/>
        <v>355</v>
      </c>
      <c r="B511" s="218"/>
      <c r="C511" s="218"/>
      <c r="D511" s="137">
        <v>42774</v>
      </c>
      <c r="E511" s="137">
        <v>42807</v>
      </c>
      <c r="F511" s="137">
        <v>42807</v>
      </c>
      <c r="G511" s="25">
        <f t="shared" si="32"/>
        <v>33</v>
      </c>
      <c r="H511" s="365">
        <v>17.158048699999998</v>
      </c>
      <c r="I511" s="122">
        <f t="shared" si="33"/>
        <v>566.22</v>
      </c>
    </row>
    <row r="512" spans="1:9">
      <c r="A512" s="23">
        <f t="shared" si="34"/>
        <v>356</v>
      </c>
      <c r="B512" s="218"/>
      <c r="C512" s="218"/>
      <c r="D512" s="137">
        <v>42773</v>
      </c>
      <c r="E512" s="137">
        <v>42807</v>
      </c>
      <c r="F512" s="137">
        <v>42807</v>
      </c>
      <c r="G512" s="25">
        <f t="shared" si="32"/>
        <v>34</v>
      </c>
      <c r="H512" s="365">
        <v>17.1678952</v>
      </c>
      <c r="I512" s="122">
        <f t="shared" si="33"/>
        <v>583.71</v>
      </c>
    </row>
    <row r="513" spans="1:9">
      <c r="A513" s="23">
        <f t="shared" si="34"/>
        <v>357</v>
      </c>
      <c r="B513" s="218"/>
      <c r="C513" s="218"/>
      <c r="D513" s="137">
        <v>42766</v>
      </c>
      <c r="E513" s="137">
        <v>42807</v>
      </c>
      <c r="F513" s="137">
        <v>42807</v>
      </c>
      <c r="G513" s="25">
        <f t="shared" si="32"/>
        <v>41</v>
      </c>
      <c r="H513" s="365">
        <v>17.566130900000001</v>
      </c>
      <c r="I513" s="122">
        <f t="shared" si="33"/>
        <v>720.21</v>
      </c>
    </row>
    <row r="514" spans="1:9">
      <c r="A514" s="23">
        <f t="shared" si="34"/>
        <v>358</v>
      </c>
      <c r="B514" s="218"/>
      <c r="C514" s="218"/>
      <c r="D514" s="137">
        <v>42773</v>
      </c>
      <c r="E514" s="137">
        <v>42807</v>
      </c>
      <c r="F514" s="137">
        <v>42807</v>
      </c>
      <c r="G514" s="25">
        <f t="shared" si="32"/>
        <v>34</v>
      </c>
      <c r="H514" s="365">
        <v>17.424997900000001</v>
      </c>
      <c r="I514" s="122">
        <f t="shared" si="33"/>
        <v>592.45000000000005</v>
      </c>
    </row>
    <row r="515" spans="1:9">
      <c r="A515" s="23">
        <f t="shared" si="34"/>
        <v>359</v>
      </c>
      <c r="B515" s="218"/>
      <c r="C515" s="218"/>
      <c r="D515" s="137">
        <v>42783</v>
      </c>
      <c r="E515" s="137">
        <v>42807</v>
      </c>
      <c r="F515" s="137">
        <v>42807</v>
      </c>
      <c r="G515" s="25">
        <f t="shared" si="32"/>
        <v>24</v>
      </c>
      <c r="H515" s="365">
        <v>17.9107579</v>
      </c>
      <c r="I515" s="122">
        <f t="shared" si="33"/>
        <v>429.86</v>
      </c>
    </row>
    <row r="516" spans="1:9">
      <c r="A516" s="23">
        <f t="shared" si="34"/>
        <v>360</v>
      </c>
      <c r="B516" s="218"/>
      <c r="C516" s="218"/>
      <c r="D516" s="137">
        <v>42783</v>
      </c>
      <c r="E516" s="137">
        <v>42807</v>
      </c>
      <c r="F516" s="137">
        <v>42807</v>
      </c>
      <c r="G516" s="25">
        <f t="shared" si="32"/>
        <v>24</v>
      </c>
      <c r="H516" s="365">
        <v>1688.4029042</v>
      </c>
      <c r="I516" s="122">
        <f t="shared" si="33"/>
        <v>40521.67</v>
      </c>
    </row>
    <row r="517" spans="1:9">
      <c r="A517" s="23">
        <f t="shared" si="34"/>
        <v>361</v>
      </c>
      <c r="B517" s="218"/>
      <c r="C517" s="218"/>
      <c r="D517" s="137">
        <v>42783</v>
      </c>
      <c r="E517" s="137">
        <v>42807</v>
      </c>
      <c r="F517" s="137">
        <v>42807</v>
      </c>
      <c r="G517" s="25">
        <f t="shared" si="32"/>
        <v>24</v>
      </c>
      <c r="H517" s="365">
        <v>1710.4489294</v>
      </c>
      <c r="I517" s="122">
        <f t="shared" si="33"/>
        <v>41050.769999999997</v>
      </c>
    </row>
    <row r="518" spans="1:9">
      <c r="A518" s="23">
        <f t="shared" si="34"/>
        <v>362</v>
      </c>
      <c r="B518" s="218"/>
      <c r="C518" s="218"/>
      <c r="D518" s="137">
        <v>42783</v>
      </c>
      <c r="E518" s="137">
        <v>42807</v>
      </c>
      <c r="F518" s="137">
        <v>42807</v>
      </c>
      <c r="G518" s="25">
        <f t="shared" si="32"/>
        <v>24</v>
      </c>
      <c r="H518" s="365">
        <v>1697.2213142999999</v>
      </c>
      <c r="I518" s="122">
        <f t="shared" si="33"/>
        <v>40733.31</v>
      </c>
    </row>
    <row r="519" spans="1:9">
      <c r="A519" s="23">
        <f t="shared" si="34"/>
        <v>363</v>
      </c>
      <c r="B519" s="218"/>
      <c r="C519" s="218"/>
      <c r="D519" s="137">
        <v>42783</v>
      </c>
      <c r="E519" s="137">
        <v>42807</v>
      </c>
      <c r="F519" s="137">
        <v>42807</v>
      </c>
      <c r="G519" s="25">
        <f t="shared" si="32"/>
        <v>24</v>
      </c>
      <c r="H519" s="365">
        <v>1707.7603896999999</v>
      </c>
      <c r="I519" s="122">
        <f t="shared" si="33"/>
        <v>40986.25</v>
      </c>
    </row>
    <row r="520" spans="1:9">
      <c r="A520" s="23">
        <f t="shared" si="34"/>
        <v>364</v>
      </c>
      <c r="B520" s="218"/>
      <c r="C520" s="218"/>
      <c r="D520" s="137">
        <v>42787</v>
      </c>
      <c r="E520" s="137">
        <v>42807</v>
      </c>
      <c r="F520" s="137">
        <v>42807</v>
      </c>
      <c r="G520" s="25">
        <f t="shared" si="32"/>
        <v>20</v>
      </c>
      <c r="H520" s="365">
        <v>1692.1668596999998</v>
      </c>
      <c r="I520" s="122">
        <f t="shared" si="33"/>
        <v>33843.339999999997</v>
      </c>
    </row>
    <row r="521" spans="1:9">
      <c r="A521" s="23">
        <f t="shared" si="34"/>
        <v>365</v>
      </c>
      <c r="B521" s="218"/>
      <c r="C521" s="218"/>
      <c r="D521" s="137">
        <v>42783</v>
      </c>
      <c r="E521" s="137">
        <v>42807</v>
      </c>
      <c r="F521" s="137">
        <v>42807</v>
      </c>
      <c r="G521" s="25">
        <f t="shared" si="32"/>
        <v>24</v>
      </c>
      <c r="H521" s="365">
        <v>63138.21</v>
      </c>
      <c r="I521" s="122">
        <f t="shared" si="33"/>
        <v>1515317.04</v>
      </c>
    </row>
    <row r="522" spans="1:9">
      <c r="A522" s="23">
        <f t="shared" si="34"/>
        <v>366</v>
      </c>
      <c r="B522" s="218"/>
      <c r="C522" s="218"/>
      <c r="D522" s="137">
        <v>42787</v>
      </c>
      <c r="E522" s="137">
        <v>42807</v>
      </c>
      <c r="F522" s="137">
        <v>42807</v>
      </c>
      <c r="G522" s="25">
        <f t="shared" si="32"/>
        <v>20</v>
      </c>
      <c r="H522" s="365">
        <v>62426.31</v>
      </c>
      <c r="I522" s="122">
        <f t="shared" si="33"/>
        <v>1248526.2</v>
      </c>
    </row>
    <row r="523" spans="1:9">
      <c r="A523" s="23">
        <f t="shared" si="34"/>
        <v>367</v>
      </c>
      <c r="B523" s="218"/>
      <c r="C523" s="218"/>
      <c r="D523" s="137">
        <v>42787</v>
      </c>
      <c r="E523" s="137">
        <v>42807</v>
      </c>
      <c r="F523" s="137">
        <v>42807</v>
      </c>
      <c r="G523" s="25">
        <f t="shared" si="32"/>
        <v>20</v>
      </c>
      <c r="H523" s="365">
        <v>62650.720000000001</v>
      </c>
      <c r="I523" s="122">
        <f t="shared" si="33"/>
        <v>1253014.3999999999</v>
      </c>
    </row>
    <row r="524" spans="1:9">
      <c r="A524" s="23">
        <f t="shared" si="34"/>
        <v>368</v>
      </c>
      <c r="B524" s="218"/>
      <c r="C524" s="218"/>
      <c r="D524" s="137">
        <v>42787</v>
      </c>
      <c r="E524" s="137">
        <v>42807</v>
      </c>
      <c r="F524" s="137">
        <v>42807</v>
      </c>
      <c r="G524" s="25">
        <f t="shared" si="32"/>
        <v>20</v>
      </c>
      <c r="H524" s="365">
        <v>63621.84</v>
      </c>
      <c r="I524" s="122">
        <f t="shared" si="33"/>
        <v>1272436.8</v>
      </c>
    </row>
    <row r="525" spans="1:9">
      <c r="A525" s="23">
        <f t="shared" si="34"/>
        <v>369</v>
      </c>
      <c r="B525" s="218"/>
      <c r="C525" s="218"/>
      <c r="D525" s="137">
        <v>42787</v>
      </c>
      <c r="E525" s="137">
        <v>42807</v>
      </c>
      <c r="F525" s="137">
        <v>42807</v>
      </c>
      <c r="G525" s="25">
        <f t="shared" si="32"/>
        <v>20</v>
      </c>
      <c r="H525" s="365">
        <v>62561.73</v>
      </c>
      <c r="I525" s="122">
        <f t="shared" si="33"/>
        <v>1251234.6000000001</v>
      </c>
    </row>
    <row r="526" spans="1:9">
      <c r="A526" s="23">
        <f t="shared" si="34"/>
        <v>370</v>
      </c>
      <c r="B526" s="218"/>
      <c r="C526" s="218"/>
      <c r="D526" s="137">
        <v>42787</v>
      </c>
      <c r="E526" s="137">
        <v>42807</v>
      </c>
      <c r="F526" s="137">
        <v>42807</v>
      </c>
      <c r="G526" s="25">
        <f t="shared" si="32"/>
        <v>20</v>
      </c>
      <c r="H526" s="365">
        <v>62592.68</v>
      </c>
      <c r="I526" s="122">
        <f t="shared" si="33"/>
        <v>1251853.6000000001</v>
      </c>
    </row>
    <row r="527" spans="1:9">
      <c r="A527" s="23">
        <f t="shared" si="34"/>
        <v>371</v>
      </c>
      <c r="B527" s="218"/>
      <c r="C527" s="218"/>
      <c r="D527" s="137">
        <v>42787</v>
      </c>
      <c r="E527" s="137">
        <v>42807</v>
      </c>
      <c r="F527" s="137">
        <v>42807</v>
      </c>
      <c r="G527" s="25">
        <f t="shared" si="32"/>
        <v>20</v>
      </c>
      <c r="H527" s="365">
        <v>63312.32</v>
      </c>
      <c r="I527" s="122">
        <f t="shared" si="33"/>
        <v>1266246.3999999999</v>
      </c>
    </row>
    <row r="528" spans="1:9">
      <c r="A528" s="23">
        <f t="shared" si="34"/>
        <v>372</v>
      </c>
      <c r="B528" s="218"/>
      <c r="C528" s="218"/>
      <c r="D528" s="137">
        <v>42766</v>
      </c>
      <c r="E528" s="137">
        <v>42807</v>
      </c>
      <c r="F528" s="137">
        <v>42807</v>
      </c>
      <c r="G528" s="25">
        <f t="shared" si="32"/>
        <v>41</v>
      </c>
      <c r="H528" s="365">
        <v>108.92401529999999</v>
      </c>
      <c r="I528" s="122">
        <f t="shared" si="33"/>
        <v>4465.88</v>
      </c>
    </row>
    <row r="529" spans="1:9">
      <c r="A529" s="23">
        <f t="shared" si="34"/>
        <v>373</v>
      </c>
      <c r="B529" s="218"/>
      <c r="C529" s="218"/>
      <c r="D529" s="137">
        <v>42782</v>
      </c>
      <c r="E529" s="137">
        <v>42807</v>
      </c>
      <c r="F529" s="137">
        <v>42807</v>
      </c>
      <c r="G529" s="25">
        <f t="shared" si="32"/>
        <v>25</v>
      </c>
      <c r="H529" s="365">
        <v>108.85399590000002</v>
      </c>
      <c r="I529" s="122">
        <f t="shared" si="33"/>
        <v>2721.35</v>
      </c>
    </row>
    <row r="530" spans="1:9">
      <c r="A530" s="23">
        <f t="shared" si="34"/>
        <v>374</v>
      </c>
      <c r="B530" s="218"/>
      <c r="C530" s="218"/>
      <c r="D530" s="137">
        <v>42787</v>
      </c>
      <c r="E530" s="137">
        <v>42807</v>
      </c>
      <c r="F530" s="137">
        <v>42807</v>
      </c>
      <c r="G530" s="25">
        <f t="shared" si="32"/>
        <v>20</v>
      </c>
      <c r="H530" s="365">
        <v>109.11875689999999</v>
      </c>
      <c r="I530" s="122">
        <f t="shared" si="33"/>
        <v>2182.38</v>
      </c>
    </row>
    <row r="531" spans="1:9">
      <c r="A531" s="23">
        <f t="shared" si="34"/>
        <v>375</v>
      </c>
      <c r="B531" s="218" t="s">
        <v>231</v>
      </c>
      <c r="C531" s="218" t="s">
        <v>488</v>
      </c>
      <c r="D531" s="137">
        <v>42796</v>
      </c>
      <c r="E531" s="137">
        <v>42807</v>
      </c>
      <c r="F531" s="137">
        <v>42807</v>
      </c>
      <c r="G531" s="25">
        <f t="shared" si="32"/>
        <v>11</v>
      </c>
      <c r="H531" s="365">
        <v>368978.8</v>
      </c>
      <c r="I531" s="122">
        <f t="shared" si="33"/>
        <v>4058766.8</v>
      </c>
    </row>
    <row r="532" spans="1:9">
      <c r="A532" s="23">
        <f t="shared" si="34"/>
        <v>376</v>
      </c>
      <c r="B532" s="218"/>
      <c r="C532" s="218"/>
      <c r="D532" s="137">
        <v>42797</v>
      </c>
      <c r="E532" s="137">
        <v>42807</v>
      </c>
      <c r="F532" s="137">
        <v>42807</v>
      </c>
      <c r="G532" s="25">
        <f t="shared" si="32"/>
        <v>10</v>
      </c>
      <c r="H532" s="365">
        <v>371762.32</v>
      </c>
      <c r="I532" s="122">
        <f t="shared" si="33"/>
        <v>3717623.2</v>
      </c>
    </row>
    <row r="533" spans="1:9">
      <c r="A533" s="23">
        <f t="shared" si="34"/>
        <v>377</v>
      </c>
      <c r="B533" s="218" t="s">
        <v>231</v>
      </c>
      <c r="C533" s="218" t="s">
        <v>489</v>
      </c>
      <c r="D533" s="137">
        <v>42759</v>
      </c>
      <c r="E533" s="137">
        <v>42809</v>
      </c>
      <c r="F533" s="137">
        <v>42809</v>
      </c>
      <c r="G533" s="25">
        <f t="shared" si="32"/>
        <v>50</v>
      </c>
      <c r="H533" s="365">
        <v>1615.8195862</v>
      </c>
      <c r="I533" s="122">
        <f t="shared" si="33"/>
        <v>80790.98</v>
      </c>
    </row>
    <row r="534" spans="1:9">
      <c r="A534" s="23">
        <f t="shared" si="34"/>
        <v>378</v>
      </c>
      <c r="B534" s="218"/>
      <c r="C534" s="218"/>
      <c r="D534" s="137">
        <v>42774</v>
      </c>
      <c r="E534" s="137">
        <v>42809</v>
      </c>
      <c r="F534" s="137">
        <v>42809</v>
      </c>
      <c r="G534" s="25">
        <f t="shared" si="32"/>
        <v>35</v>
      </c>
      <c r="H534" s="365">
        <v>1538.1971779</v>
      </c>
      <c r="I534" s="122">
        <f t="shared" si="33"/>
        <v>53836.9</v>
      </c>
    </row>
    <row r="535" spans="1:9">
      <c r="A535" s="23">
        <f t="shared" si="34"/>
        <v>379</v>
      </c>
      <c r="B535" s="218"/>
      <c r="C535" s="218"/>
      <c r="D535" s="137">
        <v>42771</v>
      </c>
      <c r="E535" s="137">
        <v>42809</v>
      </c>
      <c r="F535" s="137">
        <v>42809</v>
      </c>
      <c r="G535" s="25">
        <f t="shared" si="32"/>
        <v>38</v>
      </c>
      <c r="H535" s="365">
        <v>10072.316049499999</v>
      </c>
      <c r="I535" s="122">
        <f t="shared" si="33"/>
        <v>382748.01</v>
      </c>
    </row>
    <row r="536" spans="1:9">
      <c r="A536" s="23">
        <f t="shared" si="34"/>
        <v>380</v>
      </c>
      <c r="B536" s="218" t="s">
        <v>231</v>
      </c>
      <c r="C536" s="218" t="s">
        <v>490</v>
      </c>
      <c r="D536" s="137">
        <v>42756</v>
      </c>
      <c r="E536" s="137">
        <v>42809</v>
      </c>
      <c r="F536" s="137">
        <v>42809</v>
      </c>
      <c r="G536" s="25">
        <f t="shared" si="32"/>
        <v>53</v>
      </c>
      <c r="H536" s="365">
        <v>1681.3387721000001</v>
      </c>
      <c r="I536" s="122">
        <f t="shared" si="33"/>
        <v>89110.95</v>
      </c>
    </row>
    <row r="537" spans="1:9">
      <c r="A537" s="23">
        <f t="shared" si="34"/>
        <v>381</v>
      </c>
      <c r="B537" s="218"/>
      <c r="C537" s="218"/>
      <c r="D537" s="137">
        <v>42754</v>
      </c>
      <c r="E537" s="137">
        <v>42809</v>
      </c>
      <c r="F537" s="137">
        <v>42809</v>
      </c>
      <c r="G537" s="25">
        <f t="shared" si="32"/>
        <v>55</v>
      </c>
      <c r="H537" s="365">
        <v>1683.9999604</v>
      </c>
      <c r="I537" s="122">
        <f t="shared" si="33"/>
        <v>92620</v>
      </c>
    </row>
    <row r="538" spans="1:9">
      <c r="A538" s="23">
        <f t="shared" si="34"/>
        <v>382</v>
      </c>
      <c r="B538" s="218"/>
      <c r="C538" s="218"/>
      <c r="D538" s="137">
        <v>42754</v>
      </c>
      <c r="E538" s="137">
        <v>42809</v>
      </c>
      <c r="F538" s="137">
        <v>42809</v>
      </c>
      <c r="G538" s="25">
        <f t="shared" si="32"/>
        <v>55</v>
      </c>
      <c r="H538" s="365">
        <v>1686.1289110999999</v>
      </c>
      <c r="I538" s="122">
        <f t="shared" si="33"/>
        <v>92737.09</v>
      </c>
    </row>
    <row r="539" spans="1:9">
      <c r="A539" s="23">
        <f t="shared" si="34"/>
        <v>383</v>
      </c>
      <c r="B539" s="218"/>
      <c r="C539" s="218"/>
      <c r="D539" s="137">
        <v>42763</v>
      </c>
      <c r="E539" s="137">
        <v>42809</v>
      </c>
      <c r="F539" s="137">
        <v>42809</v>
      </c>
      <c r="G539" s="25">
        <f t="shared" si="32"/>
        <v>46</v>
      </c>
      <c r="H539" s="365">
        <v>1651.8528057000001</v>
      </c>
      <c r="I539" s="122">
        <f t="shared" si="33"/>
        <v>75985.23</v>
      </c>
    </row>
    <row r="540" spans="1:9">
      <c r="A540" s="23">
        <f t="shared" si="34"/>
        <v>384</v>
      </c>
      <c r="B540" s="218"/>
      <c r="C540" s="218"/>
      <c r="D540" s="137">
        <v>42754</v>
      </c>
      <c r="E540" s="137">
        <v>42809</v>
      </c>
      <c r="F540" s="137">
        <v>42809</v>
      </c>
      <c r="G540" s="25">
        <f t="shared" si="32"/>
        <v>55</v>
      </c>
      <c r="H540" s="365">
        <v>1796.7278971000001</v>
      </c>
      <c r="I540" s="122">
        <f t="shared" si="33"/>
        <v>98820.03</v>
      </c>
    </row>
    <row r="541" spans="1:9">
      <c r="A541" s="23">
        <f t="shared" si="34"/>
        <v>385</v>
      </c>
      <c r="B541" s="218"/>
      <c r="C541" s="218"/>
      <c r="D541" s="137">
        <v>42761</v>
      </c>
      <c r="E541" s="137">
        <v>42809</v>
      </c>
      <c r="F541" s="137">
        <v>42809</v>
      </c>
      <c r="G541" s="25">
        <f t="shared" ref="G541:G604" si="35">F541-D541</f>
        <v>48</v>
      </c>
      <c r="H541" s="365">
        <v>1658.5590001999999</v>
      </c>
      <c r="I541" s="122">
        <f t="shared" ref="I541:I604" si="36">ROUND(G541*H541,2)</f>
        <v>79610.83</v>
      </c>
    </row>
    <row r="542" spans="1:9">
      <c r="A542" s="23">
        <f t="shared" si="34"/>
        <v>386</v>
      </c>
      <c r="B542" s="218"/>
      <c r="C542" s="218"/>
      <c r="D542" s="137">
        <v>42761</v>
      </c>
      <c r="E542" s="137">
        <v>42809</v>
      </c>
      <c r="F542" s="137">
        <v>42809</v>
      </c>
      <c r="G542" s="25">
        <f t="shared" si="35"/>
        <v>48</v>
      </c>
      <c r="H542" s="365">
        <v>1701.8831458</v>
      </c>
      <c r="I542" s="122">
        <f t="shared" si="36"/>
        <v>81690.39</v>
      </c>
    </row>
    <row r="543" spans="1:9">
      <c r="A543" s="23">
        <f t="shared" si="34"/>
        <v>387</v>
      </c>
      <c r="B543" s="218"/>
      <c r="C543" s="218"/>
      <c r="D543" s="137">
        <v>42761</v>
      </c>
      <c r="E543" s="137">
        <v>42809</v>
      </c>
      <c r="F543" s="137">
        <v>42809</v>
      </c>
      <c r="G543" s="25">
        <f t="shared" si="35"/>
        <v>48</v>
      </c>
      <c r="H543" s="365">
        <v>1665.1587472000001</v>
      </c>
      <c r="I543" s="122">
        <f t="shared" si="36"/>
        <v>79927.62</v>
      </c>
    </row>
    <row r="544" spans="1:9">
      <c r="A544" s="23">
        <f t="shared" si="34"/>
        <v>388</v>
      </c>
      <c r="B544" s="218"/>
      <c r="C544" s="218"/>
      <c r="D544" s="137">
        <v>42763</v>
      </c>
      <c r="E544" s="137">
        <v>42809</v>
      </c>
      <c r="F544" s="137">
        <v>42809</v>
      </c>
      <c r="G544" s="25">
        <f t="shared" si="35"/>
        <v>46</v>
      </c>
      <c r="H544" s="365">
        <v>1679.9549542</v>
      </c>
      <c r="I544" s="122">
        <f t="shared" si="36"/>
        <v>77277.929999999993</v>
      </c>
    </row>
    <row r="545" spans="1:9">
      <c r="A545" s="23">
        <f t="shared" si="34"/>
        <v>389</v>
      </c>
      <c r="B545" s="218"/>
      <c r="C545" s="218"/>
      <c r="D545" s="137">
        <v>42763</v>
      </c>
      <c r="E545" s="137">
        <v>42809</v>
      </c>
      <c r="F545" s="137">
        <v>42809</v>
      </c>
      <c r="G545" s="25">
        <f t="shared" si="35"/>
        <v>46</v>
      </c>
      <c r="H545" s="365">
        <v>1679.9549542</v>
      </c>
      <c r="I545" s="122">
        <f t="shared" si="36"/>
        <v>77277.929999999993</v>
      </c>
    </row>
    <row r="546" spans="1:9">
      <c r="A546" s="23">
        <f t="shared" si="34"/>
        <v>390</v>
      </c>
      <c r="B546" s="218"/>
      <c r="C546" s="218"/>
      <c r="D546" s="137">
        <v>42763</v>
      </c>
      <c r="E546" s="137">
        <v>42809</v>
      </c>
      <c r="F546" s="137">
        <v>42809</v>
      </c>
      <c r="G546" s="25">
        <f t="shared" si="35"/>
        <v>46</v>
      </c>
      <c r="H546" s="365">
        <v>1685.0644358</v>
      </c>
      <c r="I546" s="122">
        <f t="shared" si="36"/>
        <v>77512.960000000006</v>
      </c>
    </row>
    <row r="547" spans="1:9">
      <c r="A547" s="23">
        <f t="shared" si="34"/>
        <v>391</v>
      </c>
      <c r="B547" s="218"/>
      <c r="C547" s="218"/>
      <c r="D547" s="137">
        <v>42761</v>
      </c>
      <c r="E547" s="137">
        <v>42809</v>
      </c>
      <c r="F547" s="137">
        <v>42809</v>
      </c>
      <c r="G547" s="25">
        <f t="shared" si="35"/>
        <v>48</v>
      </c>
      <c r="H547" s="365">
        <v>1657.1751823</v>
      </c>
      <c r="I547" s="122">
        <f t="shared" si="36"/>
        <v>79544.41</v>
      </c>
    </row>
    <row r="548" spans="1:9">
      <c r="A548" s="23">
        <f t="shared" si="34"/>
        <v>392</v>
      </c>
      <c r="B548" s="218"/>
      <c r="C548" s="218"/>
      <c r="D548" s="137">
        <v>42761</v>
      </c>
      <c r="E548" s="137">
        <v>42809</v>
      </c>
      <c r="F548" s="137">
        <v>42809</v>
      </c>
      <c r="G548" s="25">
        <f t="shared" si="35"/>
        <v>48</v>
      </c>
      <c r="H548" s="365">
        <v>1649.9367501000002</v>
      </c>
      <c r="I548" s="122">
        <f t="shared" si="36"/>
        <v>79196.960000000006</v>
      </c>
    </row>
    <row r="549" spans="1:9">
      <c r="A549" s="23">
        <f t="shared" si="34"/>
        <v>393</v>
      </c>
      <c r="B549" s="218"/>
      <c r="C549" s="218"/>
      <c r="D549" s="137">
        <v>42761</v>
      </c>
      <c r="E549" s="137">
        <v>42809</v>
      </c>
      <c r="F549" s="137">
        <v>42809</v>
      </c>
      <c r="G549" s="25">
        <f t="shared" si="35"/>
        <v>48</v>
      </c>
      <c r="H549" s="365">
        <v>1674.6325776000001</v>
      </c>
      <c r="I549" s="122">
        <f t="shared" si="36"/>
        <v>80382.36</v>
      </c>
    </row>
    <row r="550" spans="1:9">
      <c r="A550" s="23">
        <f t="shared" si="34"/>
        <v>394</v>
      </c>
      <c r="B550" s="218"/>
      <c r="C550" s="218"/>
      <c r="D550" s="137">
        <v>42763</v>
      </c>
      <c r="E550" s="137">
        <v>42809</v>
      </c>
      <c r="F550" s="137">
        <v>42809</v>
      </c>
      <c r="G550" s="25">
        <f t="shared" si="35"/>
        <v>46</v>
      </c>
      <c r="H550" s="365">
        <v>1651.4270155999998</v>
      </c>
      <c r="I550" s="122">
        <f t="shared" si="36"/>
        <v>75965.64</v>
      </c>
    </row>
    <row r="551" spans="1:9">
      <c r="A551" s="23">
        <f t="shared" si="34"/>
        <v>395</v>
      </c>
      <c r="B551" s="218"/>
      <c r="C551" s="218"/>
      <c r="D551" s="137">
        <v>42761</v>
      </c>
      <c r="E551" s="137">
        <v>42809</v>
      </c>
      <c r="F551" s="137">
        <v>42809</v>
      </c>
      <c r="G551" s="25">
        <f t="shared" si="35"/>
        <v>48</v>
      </c>
      <c r="H551" s="365">
        <v>1691.3448402000001</v>
      </c>
      <c r="I551" s="122">
        <f t="shared" si="36"/>
        <v>81184.55</v>
      </c>
    </row>
    <row r="552" spans="1:9">
      <c r="A552" s="23">
        <f t="shared" si="34"/>
        <v>396</v>
      </c>
      <c r="B552" s="218"/>
      <c r="C552" s="218"/>
      <c r="D552" s="137">
        <v>42763</v>
      </c>
      <c r="E552" s="137">
        <v>42809</v>
      </c>
      <c r="F552" s="137">
        <v>42809</v>
      </c>
      <c r="G552" s="25">
        <f t="shared" si="35"/>
        <v>46</v>
      </c>
      <c r="H552" s="365">
        <v>1695.3898463999999</v>
      </c>
      <c r="I552" s="122">
        <f t="shared" si="36"/>
        <v>77987.929999999993</v>
      </c>
    </row>
    <row r="553" spans="1:9">
      <c r="A553" s="23">
        <f t="shared" si="34"/>
        <v>397</v>
      </c>
      <c r="B553" s="218"/>
      <c r="C553" s="218"/>
      <c r="D553" s="137">
        <v>42763</v>
      </c>
      <c r="E553" s="137">
        <v>42809</v>
      </c>
      <c r="F553" s="137">
        <v>42809</v>
      </c>
      <c r="G553" s="25">
        <f t="shared" si="35"/>
        <v>46</v>
      </c>
      <c r="H553" s="365">
        <v>1737.5430692</v>
      </c>
      <c r="I553" s="122">
        <f t="shared" si="36"/>
        <v>79926.98</v>
      </c>
    </row>
    <row r="554" spans="1:9">
      <c r="A554" s="23">
        <f t="shared" ref="A554:A617" si="37">A553+1</f>
        <v>398</v>
      </c>
      <c r="B554" s="218"/>
      <c r="C554" s="218"/>
      <c r="D554" s="137">
        <v>42773</v>
      </c>
      <c r="E554" s="137">
        <v>42809</v>
      </c>
      <c r="F554" s="137">
        <v>42809</v>
      </c>
      <c r="G554" s="25">
        <f t="shared" si="35"/>
        <v>36</v>
      </c>
      <c r="H554" s="365">
        <v>1675.1648153000001</v>
      </c>
      <c r="I554" s="122">
        <f t="shared" si="36"/>
        <v>60305.93</v>
      </c>
    </row>
    <row r="555" spans="1:9">
      <c r="A555" s="23">
        <f t="shared" si="37"/>
        <v>399</v>
      </c>
      <c r="B555" s="218"/>
      <c r="C555" s="218"/>
      <c r="D555" s="137">
        <v>42774</v>
      </c>
      <c r="E555" s="137">
        <v>42809</v>
      </c>
      <c r="F555" s="137">
        <v>42809</v>
      </c>
      <c r="G555" s="25">
        <f t="shared" si="35"/>
        <v>35</v>
      </c>
      <c r="H555" s="365">
        <v>1669.4166485000001</v>
      </c>
      <c r="I555" s="122">
        <f t="shared" si="36"/>
        <v>58429.58</v>
      </c>
    </row>
    <row r="556" spans="1:9">
      <c r="A556" s="23">
        <f t="shared" si="37"/>
        <v>400</v>
      </c>
      <c r="B556" s="218"/>
      <c r="C556" s="218"/>
      <c r="D556" s="137">
        <v>42773</v>
      </c>
      <c r="E556" s="137">
        <v>42809</v>
      </c>
      <c r="F556" s="137">
        <v>42809</v>
      </c>
      <c r="G556" s="25">
        <f t="shared" si="35"/>
        <v>36</v>
      </c>
      <c r="H556" s="365">
        <v>1670.3746762999999</v>
      </c>
      <c r="I556" s="122">
        <f t="shared" si="36"/>
        <v>60133.49</v>
      </c>
    </row>
    <row r="557" spans="1:9">
      <c r="A557" s="23">
        <f t="shared" si="37"/>
        <v>401</v>
      </c>
      <c r="B557" s="218"/>
      <c r="C557" s="218"/>
      <c r="D557" s="137">
        <v>42766</v>
      </c>
      <c r="E557" s="137">
        <v>42809</v>
      </c>
      <c r="F557" s="137">
        <v>42809</v>
      </c>
      <c r="G557" s="25">
        <f t="shared" si="35"/>
        <v>43</v>
      </c>
      <c r="H557" s="365">
        <v>1709.1215779999998</v>
      </c>
      <c r="I557" s="122">
        <f t="shared" si="36"/>
        <v>73492.23</v>
      </c>
    </row>
    <row r="558" spans="1:9">
      <c r="A558" s="23">
        <f t="shared" si="37"/>
        <v>402</v>
      </c>
      <c r="B558" s="218"/>
      <c r="C558" s="218"/>
      <c r="D558" s="137">
        <v>42773</v>
      </c>
      <c r="E558" s="137">
        <v>42809</v>
      </c>
      <c r="F558" s="137">
        <v>42809</v>
      </c>
      <c r="G558" s="25">
        <f t="shared" si="35"/>
        <v>36</v>
      </c>
      <c r="H558" s="365">
        <v>1695.3898463999999</v>
      </c>
      <c r="I558" s="122">
        <f t="shared" si="36"/>
        <v>61034.03</v>
      </c>
    </row>
    <row r="559" spans="1:9">
      <c r="A559" s="23">
        <f t="shared" si="37"/>
        <v>403</v>
      </c>
      <c r="B559" s="218"/>
      <c r="C559" s="218"/>
      <c r="D559" s="137">
        <v>42783</v>
      </c>
      <c r="E559" s="137">
        <v>42809</v>
      </c>
      <c r="F559" s="137">
        <v>42809</v>
      </c>
      <c r="G559" s="25">
        <f t="shared" si="35"/>
        <v>26</v>
      </c>
      <c r="H559" s="365">
        <v>1742.6525506999999</v>
      </c>
      <c r="I559" s="122">
        <f t="shared" si="36"/>
        <v>45308.97</v>
      </c>
    </row>
    <row r="560" spans="1:9">
      <c r="A560" s="23">
        <f t="shared" si="37"/>
        <v>404</v>
      </c>
      <c r="B560" s="218"/>
      <c r="C560" s="218"/>
      <c r="D560" s="137">
        <v>42766</v>
      </c>
      <c r="E560" s="137">
        <v>42809</v>
      </c>
      <c r="F560" s="137">
        <v>42809</v>
      </c>
      <c r="G560" s="25">
        <f t="shared" si="35"/>
        <v>43</v>
      </c>
      <c r="H560" s="365">
        <v>10597.9163123</v>
      </c>
      <c r="I560" s="122">
        <f t="shared" si="36"/>
        <v>455710.4</v>
      </c>
    </row>
    <row r="561" spans="1:9">
      <c r="A561" s="23">
        <f t="shared" si="37"/>
        <v>405</v>
      </c>
      <c r="B561" s="218"/>
      <c r="C561" s="218"/>
      <c r="D561" s="137">
        <v>42782</v>
      </c>
      <c r="E561" s="137">
        <v>42809</v>
      </c>
      <c r="F561" s="137">
        <v>42809</v>
      </c>
      <c r="G561" s="25">
        <f t="shared" si="35"/>
        <v>27</v>
      </c>
      <c r="H561" s="365">
        <v>10591.1036702</v>
      </c>
      <c r="I561" s="122">
        <f t="shared" si="36"/>
        <v>285959.8</v>
      </c>
    </row>
    <row r="562" spans="1:9">
      <c r="A562" s="23">
        <f t="shared" si="37"/>
        <v>406</v>
      </c>
      <c r="B562" s="218"/>
      <c r="C562" s="218"/>
      <c r="D562" s="137">
        <v>42787</v>
      </c>
      <c r="E562" s="137">
        <v>42809</v>
      </c>
      <c r="F562" s="137">
        <v>42809</v>
      </c>
      <c r="G562" s="25">
        <f t="shared" si="35"/>
        <v>22</v>
      </c>
      <c r="H562" s="365">
        <v>10616.863972999998</v>
      </c>
      <c r="I562" s="122">
        <f t="shared" si="36"/>
        <v>233571.01</v>
      </c>
    </row>
    <row r="563" spans="1:9">
      <c r="A563" s="23">
        <f t="shared" si="37"/>
        <v>407</v>
      </c>
      <c r="B563" s="218" t="s">
        <v>231</v>
      </c>
      <c r="C563" s="218" t="s">
        <v>491</v>
      </c>
      <c r="D563" s="137">
        <v>42759</v>
      </c>
      <c r="E563" s="137">
        <v>42809</v>
      </c>
      <c r="F563" s="137">
        <v>42809</v>
      </c>
      <c r="G563" s="25">
        <f t="shared" si="35"/>
        <v>50</v>
      </c>
      <c r="H563" s="365">
        <v>2381</v>
      </c>
      <c r="I563" s="122">
        <f t="shared" si="36"/>
        <v>119050</v>
      </c>
    </row>
    <row r="564" spans="1:9">
      <c r="A564" s="23">
        <f t="shared" si="37"/>
        <v>408</v>
      </c>
      <c r="B564" s="218"/>
      <c r="C564" s="218"/>
      <c r="D564" s="137">
        <v>42774</v>
      </c>
      <c r="E564" s="137">
        <v>42809</v>
      </c>
      <c r="F564" s="137">
        <v>42809</v>
      </c>
      <c r="G564" s="25">
        <f t="shared" si="35"/>
        <v>35</v>
      </c>
      <c r="H564" s="365">
        <v>2365.48</v>
      </c>
      <c r="I564" s="122">
        <f t="shared" si="36"/>
        <v>82791.8</v>
      </c>
    </row>
    <row r="565" spans="1:9">
      <c r="A565" s="23">
        <f t="shared" si="37"/>
        <v>409</v>
      </c>
      <c r="B565" s="218" t="s">
        <v>231</v>
      </c>
      <c r="C565" s="218" t="s">
        <v>492</v>
      </c>
      <c r="D565" s="137">
        <v>42793</v>
      </c>
      <c r="E565" s="137">
        <v>42814</v>
      </c>
      <c r="F565" s="137">
        <v>42814</v>
      </c>
      <c r="G565" s="25">
        <f t="shared" si="35"/>
        <v>21</v>
      </c>
      <c r="H565" s="365">
        <v>44154.63</v>
      </c>
      <c r="I565" s="122">
        <f t="shared" si="36"/>
        <v>927247.23</v>
      </c>
    </row>
    <row r="566" spans="1:9">
      <c r="A566" s="23">
        <f t="shared" si="37"/>
        <v>410</v>
      </c>
      <c r="B566" s="218"/>
      <c r="C566" s="218"/>
      <c r="D566" s="137">
        <v>42794</v>
      </c>
      <c r="E566" s="137">
        <v>42814</v>
      </c>
      <c r="F566" s="137">
        <v>42814</v>
      </c>
      <c r="G566" s="25">
        <f t="shared" si="35"/>
        <v>20</v>
      </c>
      <c r="H566" s="365">
        <v>42567.66</v>
      </c>
      <c r="I566" s="122">
        <f t="shared" si="36"/>
        <v>851353.2</v>
      </c>
    </row>
    <row r="567" spans="1:9">
      <c r="A567" s="23">
        <f t="shared" si="37"/>
        <v>411</v>
      </c>
      <c r="B567" s="218"/>
      <c r="C567" s="218"/>
      <c r="D567" s="137">
        <v>42794</v>
      </c>
      <c r="E567" s="137">
        <v>42814</v>
      </c>
      <c r="F567" s="137">
        <v>42814</v>
      </c>
      <c r="G567" s="25">
        <f t="shared" si="35"/>
        <v>20</v>
      </c>
      <c r="H567" s="365">
        <v>43716.93</v>
      </c>
      <c r="I567" s="122">
        <f t="shared" si="36"/>
        <v>874338.6</v>
      </c>
    </row>
    <row r="568" spans="1:9">
      <c r="A568" s="23">
        <f t="shared" si="37"/>
        <v>412</v>
      </c>
      <c r="B568" s="218"/>
      <c r="C568" s="218"/>
      <c r="D568" s="137">
        <v>42794</v>
      </c>
      <c r="E568" s="137">
        <v>42814</v>
      </c>
      <c r="F568" s="137">
        <v>42814</v>
      </c>
      <c r="G568" s="25">
        <f t="shared" si="35"/>
        <v>20</v>
      </c>
      <c r="H568" s="365">
        <v>43157.27</v>
      </c>
      <c r="I568" s="122">
        <f t="shared" si="36"/>
        <v>863145.4</v>
      </c>
    </row>
    <row r="569" spans="1:9">
      <c r="A569" s="23">
        <f t="shared" si="37"/>
        <v>413</v>
      </c>
      <c r="B569" s="218"/>
      <c r="C569" s="218"/>
      <c r="D569" s="137">
        <v>42787</v>
      </c>
      <c r="E569" s="137">
        <v>42814</v>
      </c>
      <c r="F569" s="137">
        <v>42814</v>
      </c>
      <c r="G569" s="25">
        <f t="shared" si="35"/>
        <v>27</v>
      </c>
      <c r="H569" s="365">
        <v>43980.55</v>
      </c>
      <c r="I569" s="122">
        <f t="shared" si="36"/>
        <v>1187474.8500000001</v>
      </c>
    </row>
    <row r="570" spans="1:9">
      <c r="A570" s="23">
        <f t="shared" si="37"/>
        <v>414</v>
      </c>
      <c r="B570" s="218"/>
      <c r="C570" s="218"/>
      <c r="D570" s="137">
        <v>42793</v>
      </c>
      <c r="E570" s="137">
        <v>42814</v>
      </c>
      <c r="F570" s="137">
        <v>42814</v>
      </c>
      <c r="G570" s="25">
        <f t="shared" si="35"/>
        <v>21</v>
      </c>
      <c r="H570" s="365">
        <v>44462.879999999997</v>
      </c>
      <c r="I570" s="122">
        <f t="shared" si="36"/>
        <v>933720.48</v>
      </c>
    </row>
    <row r="571" spans="1:9">
      <c r="A571" s="23">
        <f t="shared" si="37"/>
        <v>415</v>
      </c>
      <c r="B571" s="218"/>
      <c r="C571" s="218"/>
      <c r="D571" s="137">
        <v>42793</v>
      </c>
      <c r="E571" s="137">
        <v>42814</v>
      </c>
      <c r="F571" s="137">
        <v>42814</v>
      </c>
      <c r="G571" s="25">
        <f t="shared" si="35"/>
        <v>21</v>
      </c>
      <c r="H571" s="365">
        <v>45183.6</v>
      </c>
      <c r="I571" s="122">
        <f t="shared" si="36"/>
        <v>948855.6</v>
      </c>
    </row>
    <row r="572" spans="1:9">
      <c r="A572" s="23">
        <f t="shared" si="37"/>
        <v>416</v>
      </c>
      <c r="B572" s="218" t="s">
        <v>231</v>
      </c>
      <c r="C572" s="218" t="s">
        <v>493</v>
      </c>
      <c r="D572" s="137">
        <v>42787</v>
      </c>
      <c r="E572" s="137">
        <v>42814</v>
      </c>
      <c r="F572" s="137">
        <v>42814</v>
      </c>
      <c r="G572" s="25">
        <f t="shared" si="35"/>
        <v>27</v>
      </c>
      <c r="H572" s="365">
        <v>-1191.6500000000001</v>
      </c>
      <c r="I572" s="122">
        <f t="shared" si="36"/>
        <v>-32174.55</v>
      </c>
    </row>
    <row r="573" spans="1:9">
      <c r="A573" s="23">
        <f t="shared" si="37"/>
        <v>417</v>
      </c>
      <c r="B573" s="218"/>
      <c r="C573" s="218"/>
      <c r="D573" s="137">
        <v>42783</v>
      </c>
      <c r="E573" s="137">
        <v>42814</v>
      </c>
      <c r="F573" s="137">
        <v>42814</v>
      </c>
      <c r="G573" s="25">
        <f t="shared" si="35"/>
        <v>31</v>
      </c>
      <c r="H573" s="365">
        <v>63080.18</v>
      </c>
      <c r="I573" s="122">
        <f t="shared" si="36"/>
        <v>1955485.58</v>
      </c>
    </row>
    <row r="574" spans="1:9">
      <c r="A574" s="23">
        <f t="shared" si="37"/>
        <v>418</v>
      </c>
      <c r="B574" s="218"/>
      <c r="C574" s="218"/>
      <c r="D574" s="137">
        <v>42793</v>
      </c>
      <c r="E574" s="137">
        <v>42814</v>
      </c>
      <c r="F574" s="137">
        <v>42814</v>
      </c>
      <c r="G574" s="25">
        <f t="shared" si="35"/>
        <v>21</v>
      </c>
      <c r="H574" s="365">
        <v>62008.46</v>
      </c>
      <c r="I574" s="122">
        <f t="shared" si="36"/>
        <v>1302177.6599999999</v>
      </c>
    </row>
    <row r="575" spans="1:9">
      <c r="A575" s="23">
        <f t="shared" si="37"/>
        <v>419</v>
      </c>
      <c r="B575" s="218"/>
      <c r="C575" s="218"/>
      <c r="D575" s="137">
        <v>42793</v>
      </c>
      <c r="E575" s="137">
        <v>42814</v>
      </c>
      <c r="F575" s="137">
        <v>42814</v>
      </c>
      <c r="G575" s="25">
        <f t="shared" si="35"/>
        <v>21</v>
      </c>
      <c r="H575" s="365">
        <v>63296.84</v>
      </c>
      <c r="I575" s="122">
        <f t="shared" si="36"/>
        <v>1329233.6399999999</v>
      </c>
    </row>
    <row r="576" spans="1:9">
      <c r="A576" s="23">
        <f t="shared" si="37"/>
        <v>420</v>
      </c>
      <c r="B576" s="218"/>
      <c r="C576" s="218"/>
      <c r="D576" s="137">
        <v>42787</v>
      </c>
      <c r="E576" s="137">
        <v>42814</v>
      </c>
      <c r="F576" s="137">
        <v>42814</v>
      </c>
      <c r="G576" s="25">
        <f t="shared" si="35"/>
        <v>27</v>
      </c>
      <c r="H576" s="365">
        <v>62008.46</v>
      </c>
      <c r="I576" s="122">
        <f t="shared" si="36"/>
        <v>1674228.42</v>
      </c>
    </row>
    <row r="577" spans="1:9">
      <c r="A577" s="23">
        <f t="shared" si="37"/>
        <v>421</v>
      </c>
      <c r="B577" s="218"/>
      <c r="C577" s="218"/>
      <c r="D577" s="137">
        <v>42793</v>
      </c>
      <c r="E577" s="137">
        <v>42814</v>
      </c>
      <c r="F577" s="137">
        <v>42814</v>
      </c>
      <c r="G577" s="25">
        <f t="shared" si="35"/>
        <v>21</v>
      </c>
      <c r="H577" s="365">
        <v>62213.52</v>
      </c>
      <c r="I577" s="122">
        <f t="shared" si="36"/>
        <v>1306483.92</v>
      </c>
    </row>
    <row r="578" spans="1:9">
      <c r="A578" s="23">
        <f t="shared" si="37"/>
        <v>422</v>
      </c>
      <c r="B578" s="218"/>
      <c r="C578" s="218"/>
      <c r="D578" s="137">
        <v>42794</v>
      </c>
      <c r="E578" s="137">
        <v>42814</v>
      </c>
      <c r="F578" s="137">
        <v>42814</v>
      </c>
      <c r="G578" s="25">
        <f t="shared" si="35"/>
        <v>20</v>
      </c>
      <c r="H578" s="365">
        <v>61555.79</v>
      </c>
      <c r="I578" s="122">
        <f t="shared" si="36"/>
        <v>1231115.8</v>
      </c>
    </row>
    <row r="579" spans="1:9">
      <c r="A579" s="23">
        <f t="shared" si="37"/>
        <v>423</v>
      </c>
      <c r="B579" s="218"/>
      <c r="C579" s="218"/>
      <c r="D579" s="137">
        <v>42794</v>
      </c>
      <c r="E579" s="137">
        <v>42814</v>
      </c>
      <c r="F579" s="137">
        <v>42814</v>
      </c>
      <c r="G579" s="25">
        <f t="shared" si="35"/>
        <v>20</v>
      </c>
      <c r="H579" s="365">
        <v>61265.61</v>
      </c>
      <c r="I579" s="122">
        <f t="shared" si="36"/>
        <v>1225312.2</v>
      </c>
    </row>
    <row r="580" spans="1:9">
      <c r="A580" s="23">
        <f t="shared" si="37"/>
        <v>424</v>
      </c>
      <c r="B580" s="218"/>
      <c r="C580" s="218"/>
      <c r="D580" s="137">
        <v>42797</v>
      </c>
      <c r="E580" s="137">
        <v>42814</v>
      </c>
      <c r="F580" s="137">
        <v>42814</v>
      </c>
      <c r="G580" s="25">
        <f t="shared" si="35"/>
        <v>17</v>
      </c>
      <c r="H580" s="365">
        <v>62190.31</v>
      </c>
      <c r="I580" s="122">
        <f t="shared" si="36"/>
        <v>1057235.27</v>
      </c>
    </row>
    <row r="581" spans="1:9">
      <c r="A581" s="23">
        <f t="shared" si="37"/>
        <v>425</v>
      </c>
      <c r="B581" s="218"/>
      <c r="C581" s="218"/>
      <c r="D581" s="137">
        <v>42793</v>
      </c>
      <c r="E581" s="137">
        <v>42814</v>
      </c>
      <c r="F581" s="137">
        <v>42814</v>
      </c>
      <c r="G581" s="25">
        <f t="shared" si="35"/>
        <v>21</v>
      </c>
      <c r="H581" s="365">
        <v>63439.99</v>
      </c>
      <c r="I581" s="122">
        <f t="shared" si="36"/>
        <v>1332239.79</v>
      </c>
    </row>
    <row r="582" spans="1:9">
      <c r="A582" s="23">
        <f t="shared" si="37"/>
        <v>426</v>
      </c>
      <c r="B582" s="218"/>
      <c r="C582" s="218"/>
      <c r="D582" s="137">
        <v>42793</v>
      </c>
      <c r="E582" s="137">
        <v>42814</v>
      </c>
      <c r="F582" s="137">
        <v>42814</v>
      </c>
      <c r="G582" s="25">
        <f t="shared" si="35"/>
        <v>21</v>
      </c>
      <c r="H582" s="365">
        <v>62701.01</v>
      </c>
      <c r="I582" s="122">
        <f t="shared" si="36"/>
        <v>1316721.21</v>
      </c>
    </row>
    <row r="583" spans="1:9">
      <c r="A583" s="23">
        <f t="shared" si="37"/>
        <v>427</v>
      </c>
      <c r="B583" s="218"/>
      <c r="C583" s="218"/>
      <c r="D583" s="137">
        <v>42794</v>
      </c>
      <c r="E583" s="137">
        <v>42814</v>
      </c>
      <c r="F583" s="137">
        <v>42814</v>
      </c>
      <c r="G583" s="25">
        <f t="shared" si="35"/>
        <v>20</v>
      </c>
      <c r="H583" s="365">
        <v>60251.94</v>
      </c>
      <c r="I583" s="122">
        <f t="shared" si="36"/>
        <v>1205038.8</v>
      </c>
    </row>
    <row r="584" spans="1:9">
      <c r="A584" s="23">
        <f t="shared" si="37"/>
        <v>428</v>
      </c>
      <c r="B584" s="218"/>
      <c r="C584" s="218"/>
      <c r="D584" s="137">
        <v>42797</v>
      </c>
      <c r="E584" s="137">
        <v>42814</v>
      </c>
      <c r="F584" s="137">
        <v>42814</v>
      </c>
      <c r="G584" s="25">
        <f t="shared" si="35"/>
        <v>17</v>
      </c>
      <c r="H584" s="365">
        <v>61520.97</v>
      </c>
      <c r="I584" s="122">
        <f t="shared" si="36"/>
        <v>1045856.49</v>
      </c>
    </row>
    <row r="585" spans="1:9">
      <c r="A585" s="23">
        <f t="shared" si="37"/>
        <v>429</v>
      </c>
      <c r="B585" s="218"/>
      <c r="C585" s="218"/>
      <c r="D585" s="137">
        <v>42797</v>
      </c>
      <c r="E585" s="137">
        <v>42814</v>
      </c>
      <c r="F585" s="137">
        <v>42814</v>
      </c>
      <c r="G585" s="25">
        <f t="shared" si="35"/>
        <v>17</v>
      </c>
      <c r="H585" s="365">
        <v>64356.95</v>
      </c>
      <c r="I585" s="122">
        <f t="shared" si="36"/>
        <v>1094068.1499999999</v>
      </c>
    </row>
    <row r="586" spans="1:9">
      <c r="A586" s="23">
        <f t="shared" si="37"/>
        <v>430</v>
      </c>
      <c r="B586" s="218" t="s">
        <v>231</v>
      </c>
      <c r="C586" s="218" t="s">
        <v>494</v>
      </c>
      <c r="D586" s="137">
        <v>42787</v>
      </c>
      <c r="E586" s="137">
        <v>42814</v>
      </c>
      <c r="F586" s="137">
        <v>42814</v>
      </c>
      <c r="G586" s="25">
        <f t="shared" si="35"/>
        <v>27</v>
      </c>
      <c r="H586" s="365">
        <v>68534.69</v>
      </c>
      <c r="I586" s="122">
        <f t="shared" si="36"/>
        <v>1850436.63</v>
      </c>
    </row>
    <row r="587" spans="1:9">
      <c r="A587" s="23">
        <f t="shared" si="37"/>
        <v>431</v>
      </c>
      <c r="B587" s="218"/>
      <c r="C587" s="218"/>
      <c r="D587" s="137">
        <v>42793</v>
      </c>
      <c r="E587" s="137">
        <v>42814</v>
      </c>
      <c r="F587" s="137">
        <v>42814</v>
      </c>
      <c r="G587" s="25">
        <f t="shared" si="35"/>
        <v>21</v>
      </c>
      <c r="H587" s="365">
        <v>68282.710000000006</v>
      </c>
      <c r="I587" s="122">
        <f t="shared" si="36"/>
        <v>1433936.91</v>
      </c>
    </row>
    <row r="588" spans="1:9">
      <c r="A588" s="23">
        <f t="shared" si="37"/>
        <v>432</v>
      </c>
      <c r="B588" s="218"/>
      <c r="C588" s="218"/>
      <c r="D588" s="137">
        <v>42793</v>
      </c>
      <c r="E588" s="137">
        <v>42814</v>
      </c>
      <c r="F588" s="137">
        <v>42814</v>
      </c>
      <c r="G588" s="25">
        <f t="shared" si="35"/>
        <v>21</v>
      </c>
      <c r="H588" s="365">
        <v>68450.84</v>
      </c>
      <c r="I588" s="122">
        <f t="shared" si="36"/>
        <v>1437467.64</v>
      </c>
    </row>
    <row r="589" spans="1:9">
      <c r="A589" s="23">
        <f t="shared" si="37"/>
        <v>433</v>
      </c>
      <c r="B589" s="218"/>
      <c r="C589" s="218"/>
      <c r="D589" s="137">
        <v>42793</v>
      </c>
      <c r="E589" s="137">
        <v>42814</v>
      </c>
      <c r="F589" s="137">
        <v>42814</v>
      </c>
      <c r="G589" s="25">
        <f t="shared" si="35"/>
        <v>21</v>
      </c>
      <c r="H589" s="365">
        <v>68972</v>
      </c>
      <c r="I589" s="122">
        <f t="shared" si="36"/>
        <v>1448412</v>
      </c>
    </row>
    <row r="590" spans="1:9">
      <c r="A590" s="23">
        <f t="shared" si="37"/>
        <v>434</v>
      </c>
      <c r="B590" s="218"/>
      <c r="C590" s="218"/>
      <c r="D590" s="137">
        <v>42793</v>
      </c>
      <c r="E590" s="137">
        <v>42814</v>
      </c>
      <c r="F590" s="137">
        <v>42814</v>
      </c>
      <c r="G590" s="25">
        <f t="shared" si="35"/>
        <v>21</v>
      </c>
      <c r="H590" s="365">
        <v>68198.430000000008</v>
      </c>
      <c r="I590" s="122">
        <f t="shared" si="36"/>
        <v>1432167.03</v>
      </c>
    </row>
    <row r="591" spans="1:9">
      <c r="A591" s="23">
        <f t="shared" si="37"/>
        <v>435</v>
      </c>
      <c r="B591" s="218" t="s">
        <v>231</v>
      </c>
      <c r="C591" s="218" t="s">
        <v>495</v>
      </c>
      <c r="D591" s="137">
        <v>42808</v>
      </c>
      <c r="E591" s="137">
        <v>42821</v>
      </c>
      <c r="F591" s="137">
        <v>42821</v>
      </c>
      <c r="G591" s="25">
        <f t="shared" si="35"/>
        <v>13</v>
      </c>
      <c r="H591" s="365">
        <v>373761.55</v>
      </c>
      <c r="I591" s="122">
        <f t="shared" si="36"/>
        <v>4858900.1500000004</v>
      </c>
    </row>
    <row r="592" spans="1:9">
      <c r="A592" s="23">
        <f t="shared" si="37"/>
        <v>436</v>
      </c>
      <c r="B592" s="218" t="s">
        <v>231</v>
      </c>
      <c r="C592" s="218" t="s">
        <v>496</v>
      </c>
      <c r="D592" s="137">
        <v>42803</v>
      </c>
      <c r="E592" s="137">
        <v>42828</v>
      </c>
      <c r="F592" s="137">
        <v>42825</v>
      </c>
      <c r="G592" s="25">
        <f t="shared" si="35"/>
        <v>22</v>
      </c>
      <c r="H592" s="365">
        <v>1532.12</v>
      </c>
      <c r="I592" s="122">
        <f t="shared" si="36"/>
        <v>33706.639999999999</v>
      </c>
    </row>
    <row r="593" spans="1:9">
      <c r="A593" s="23">
        <f t="shared" si="37"/>
        <v>437</v>
      </c>
      <c r="B593" s="218"/>
      <c r="C593" s="218"/>
      <c r="D593" s="137">
        <v>42803</v>
      </c>
      <c r="E593" s="137">
        <v>42828</v>
      </c>
      <c r="F593" s="137">
        <v>42825</v>
      </c>
      <c r="G593" s="25">
        <f t="shared" si="35"/>
        <v>22</v>
      </c>
      <c r="H593" s="365">
        <v>60820.68</v>
      </c>
      <c r="I593" s="122">
        <f t="shared" si="36"/>
        <v>1338054.96</v>
      </c>
    </row>
    <row r="594" spans="1:9">
      <c r="A594" s="23">
        <f t="shared" si="37"/>
        <v>438</v>
      </c>
      <c r="B594" s="218"/>
      <c r="C594" s="218"/>
      <c r="D594" s="137">
        <v>42808</v>
      </c>
      <c r="E594" s="137">
        <v>42828</v>
      </c>
      <c r="F594" s="137">
        <v>42825</v>
      </c>
      <c r="G594" s="25">
        <f t="shared" si="35"/>
        <v>17</v>
      </c>
      <c r="H594" s="365">
        <v>59988.84</v>
      </c>
      <c r="I594" s="122">
        <f t="shared" si="36"/>
        <v>1019810.28</v>
      </c>
    </row>
    <row r="595" spans="1:9">
      <c r="A595" s="23">
        <f t="shared" si="37"/>
        <v>439</v>
      </c>
      <c r="B595" s="218"/>
      <c r="C595" s="218"/>
      <c r="D595" s="137">
        <v>42809</v>
      </c>
      <c r="E595" s="137">
        <v>42828</v>
      </c>
      <c r="F595" s="137">
        <v>42825</v>
      </c>
      <c r="G595" s="25">
        <f t="shared" si="35"/>
        <v>16</v>
      </c>
      <c r="H595" s="365">
        <v>61671.86</v>
      </c>
      <c r="I595" s="122">
        <f t="shared" si="36"/>
        <v>986749.76</v>
      </c>
    </row>
    <row r="596" spans="1:9">
      <c r="A596" s="23">
        <f t="shared" si="37"/>
        <v>440</v>
      </c>
      <c r="B596" s="218"/>
      <c r="C596" s="218"/>
      <c r="D596" s="137">
        <v>42809</v>
      </c>
      <c r="E596" s="137">
        <v>42828</v>
      </c>
      <c r="F596" s="137">
        <v>42825</v>
      </c>
      <c r="G596" s="25">
        <f t="shared" si="35"/>
        <v>16</v>
      </c>
      <c r="H596" s="365">
        <v>62600.42</v>
      </c>
      <c r="I596" s="122">
        <f t="shared" si="36"/>
        <v>1001606.72</v>
      </c>
    </row>
    <row r="597" spans="1:9">
      <c r="A597" s="23">
        <f t="shared" si="37"/>
        <v>441</v>
      </c>
      <c r="B597" s="218"/>
      <c r="C597" s="218"/>
      <c r="D597" s="137">
        <v>42808</v>
      </c>
      <c r="E597" s="137">
        <v>42828</v>
      </c>
      <c r="F597" s="137">
        <v>42825</v>
      </c>
      <c r="G597" s="25">
        <f t="shared" si="35"/>
        <v>17</v>
      </c>
      <c r="H597" s="365">
        <v>60317.71</v>
      </c>
      <c r="I597" s="122">
        <f t="shared" si="36"/>
        <v>1025401.07</v>
      </c>
    </row>
    <row r="598" spans="1:9">
      <c r="A598" s="23">
        <f t="shared" si="37"/>
        <v>442</v>
      </c>
      <c r="B598" s="218"/>
      <c r="C598" s="218"/>
      <c r="D598" s="137">
        <v>42809</v>
      </c>
      <c r="E598" s="137">
        <v>42828</v>
      </c>
      <c r="F598" s="137">
        <v>42825</v>
      </c>
      <c r="G598" s="25">
        <f t="shared" si="35"/>
        <v>16</v>
      </c>
      <c r="H598" s="365">
        <v>60379.61</v>
      </c>
      <c r="I598" s="122">
        <f t="shared" si="36"/>
        <v>966073.76</v>
      </c>
    </row>
    <row r="599" spans="1:9">
      <c r="A599" s="23">
        <f t="shared" si="37"/>
        <v>443</v>
      </c>
      <c r="B599" s="218"/>
      <c r="C599" s="218"/>
      <c r="D599" s="137">
        <v>42809</v>
      </c>
      <c r="E599" s="137">
        <v>42828</v>
      </c>
      <c r="F599" s="137">
        <v>42825</v>
      </c>
      <c r="G599" s="25">
        <f t="shared" si="35"/>
        <v>16</v>
      </c>
      <c r="H599" s="365">
        <v>62677.8</v>
      </c>
      <c r="I599" s="122">
        <f t="shared" si="36"/>
        <v>1002844.8</v>
      </c>
    </row>
    <row r="600" spans="1:9">
      <c r="A600" s="23">
        <f t="shared" si="37"/>
        <v>444</v>
      </c>
      <c r="B600" s="218"/>
      <c r="C600" s="218"/>
      <c r="D600" s="137">
        <v>42809</v>
      </c>
      <c r="E600" s="137">
        <v>42828</v>
      </c>
      <c r="F600" s="137">
        <v>42825</v>
      </c>
      <c r="G600" s="25">
        <f t="shared" si="35"/>
        <v>16</v>
      </c>
      <c r="H600" s="365">
        <v>59888.25</v>
      </c>
      <c r="I600" s="122">
        <f t="shared" si="36"/>
        <v>958212</v>
      </c>
    </row>
    <row r="601" spans="1:9">
      <c r="A601" s="23">
        <f t="shared" si="37"/>
        <v>445</v>
      </c>
      <c r="B601" s="218"/>
      <c r="C601" s="218"/>
      <c r="D601" s="137">
        <v>42809</v>
      </c>
      <c r="E601" s="137">
        <v>42828</v>
      </c>
      <c r="F601" s="137">
        <v>42825</v>
      </c>
      <c r="G601" s="25">
        <f t="shared" si="35"/>
        <v>16</v>
      </c>
      <c r="H601" s="365">
        <v>60205.51</v>
      </c>
      <c r="I601" s="122">
        <f t="shared" si="36"/>
        <v>963288.16</v>
      </c>
    </row>
    <row r="602" spans="1:9">
      <c r="A602" s="23">
        <f t="shared" si="37"/>
        <v>446</v>
      </c>
      <c r="B602" s="218" t="s">
        <v>231</v>
      </c>
      <c r="C602" s="218" t="s">
        <v>497</v>
      </c>
      <c r="D602" s="137">
        <v>42801</v>
      </c>
      <c r="E602" s="137">
        <v>42828</v>
      </c>
      <c r="F602" s="137">
        <v>42825</v>
      </c>
      <c r="G602" s="25">
        <f t="shared" si="35"/>
        <v>24</v>
      </c>
      <c r="H602" s="365">
        <v>67768</v>
      </c>
      <c r="I602" s="122">
        <f t="shared" si="36"/>
        <v>1626432</v>
      </c>
    </row>
    <row r="603" spans="1:9">
      <c r="A603" s="23">
        <f t="shared" si="37"/>
        <v>447</v>
      </c>
      <c r="B603" s="218"/>
      <c r="C603" s="218"/>
      <c r="D603" s="137">
        <v>42811</v>
      </c>
      <c r="E603" s="137">
        <v>42828</v>
      </c>
      <c r="F603" s="137">
        <v>42825</v>
      </c>
      <c r="G603" s="25">
        <f t="shared" si="35"/>
        <v>14</v>
      </c>
      <c r="H603" s="365">
        <v>66736</v>
      </c>
      <c r="I603" s="122">
        <f t="shared" si="36"/>
        <v>934304</v>
      </c>
    </row>
    <row r="604" spans="1:9">
      <c r="A604" s="23">
        <f t="shared" si="37"/>
        <v>448</v>
      </c>
      <c r="B604" s="218"/>
      <c r="C604" s="218"/>
      <c r="D604" s="137">
        <v>42811</v>
      </c>
      <c r="E604" s="137">
        <v>42828</v>
      </c>
      <c r="F604" s="137">
        <v>42825</v>
      </c>
      <c r="G604" s="25">
        <f t="shared" si="35"/>
        <v>14</v>
      </c>
      <c r="H604" s="365">
        <v>69832</v>
      </c>
      <c r="I604" s="122">
        <f t="shared" si="36"/>
        <v>977648</v>
      </c>
    </row>
    <row r="605" spans="1:9">
      <c r="A605" s="23">
        <f t="shared" si="37"/>
        <v>449</v>
      </c>
      <c r="B605" s="218"/>
      <c r="C605" s="218"/>
      <c r="D605" s="137">
        <v>42811</v>
      </c>
      <c r="E605" s="137">
        <v>42828</v>
      </c>
      <c r="F605" s="137">
        <v>42825</v>
      </c>
      <c r="G605" s="25">
        <f t="shared" ref="G605:G668" si="38">F605-D605</f>
        <v>14</v>
      </c>
      <c r="H605" s="365">
        <v>69660</v>
      </c>
      <c r="I605" s="122">
        <f t="shared" ref="I605:I668" si="39">ROUND(G605*H605,2)</f>
        <v>975240</v>
      </c>
    </row>
    <row r="606" spans="1:9">
      <c r="A606" s="23">
        <f t="shared" si="37"/>
        <v>450</v>
      </c>
      <c r="B606" s="218"/>
      <c r="C606" s="218"/>
      <c r="D606" s="137">
        <v>42811</v>
      </c>
      <c r="E606" s="137">
        <v>42828</v>
      </c>
      <c r="F606" s="137">
        <v>42825</v>
      </c>
      <c r="G606" s="25">
        <f t="shared" si="38"/>
        <v>14</v>
      </c>
      <c r="H606" s="365">
        <v>68628</v>
      </c>
      <c r="I606" s="122">
        <f t="shared" si="39"/>
        <v>960792</v>
      </c>
    </row>
    <row r="607" spans="1:9">
      <c r="A607" s="23">
        <f t="shared" si="37"/>
        <v>451</v>
      </c>
      <c r="B607" s="218" t="s">
        <v>231</v>
      </c>
      <c r="C607" s="218" t="s">
        <v>498</v>
      </c>
      <c r="D607" s="137">
        <v>42783</v>
      </c>
      <c r="E607" s="137">
        <v>42839</v>
      </c>
      <c r="F607" s="137">
        <v>42838</v>
      </c>
      <c r="G607" s="25">
        <f t="shared" si="38"/>
        <v>55</v>
      </c>
      <c r="H607" s="365">
        <v>1766.7790402000001</v>
      </c>
      <c r="I607" s="122">
        <f t="shared" si="39"/>
        <v>97172.85</v>
      </c>
    </row>
    <row r="608" spans="1:9">
      <c r="A608" s="23">
        <f t="shared" si="37"/>
        <v>452</v>
      </c>
      <c r="B608" s="218"/>
      <c r="C608" s="218"/>
      <c r="D608" s="137">
        <v>42787</v>
      </c>
      <c r="E608" s="137">
        <v>42839</v>
      </c>
      <c r="F608" s="137">
        <v>42838</v>
      </c>
      <c r="G608" s="25">
        <f t="shared" si="38"/>
        <v>51</v>
      </c>
      <c r="H608" s="365">
        <v>1746.858252</v>
      </c>
      <c r="I608" s="122">
        <f t="shared" si="39"/>
        <v>89089.77</v>
      </c>
    </row>
    <row r="609" spans="1:9">
      <c r="A609" s="23">
        <f t="shared" si="37"/>
        <v>453</v>
      </c>
      <c r="B609" s="218"/>
      <c r="C609" s="218"/>
      <c r="D609" s="137">
        <v>42787</v>
      </c>
      <c r="E609" s="137">
        <v>42839</v>
      </c>
      <c r="F609" s="137">
        <v>42838</v>
      </c>
      <c r="G609" s="25">
        <f t="shared" si="38"/>
        <v>51</v>
      </c>
      <c r="H609" s="365">
        <v>1753.1376309</v>
      </c>
      <c r="I609" s="122">
        <f t="shared" si="39"/>
        <v>89410.02</v>
      </c>
    </row>
    <row r="610" spans="1:9">
      <c r="A610" s="23">
        <f t="shared" si="37"/>
        <v>454</v>
      </c>
      <c r="B610" s="218"/>
      <c r="C610" s="218"/>
      <c r="D610" s="137">
        <v>42787</v>
      </c>
      <c r="E610" s="137">
        <v>42839</v>
      </c>
      <c r="F610" s="137">
        <v>42838</v>
      </c>
      <c r="G610" s="25">
        <f t="shared" si="38"/>
        <v>51</v>
      </c>
      <c r="H610" s="365">
        <v>1780.3121844</v>
      </c>
      <c r="I610" s="122">
        <f t="shared" si="39"/>
        <v>90795.92</v>
      </c>
    </row>
    <row r="611" spans="1:9">
      <c r="A611" s="23">
        <f t="shared" si="37"/>
        <v>455</v>
      </c>
      <c r="B611" s="218"/>
      <c r="C611" s="218"/>
      <c r="D611" s="137">
        <v>42787</v>
      </c>
      <c r="E611" s="137">
        <v>42839</v>
      </c>
      <c r="F611" s="137">
        <v>42838</v>
      </c>
      <c r="G611" s="25">
        <f t="shared" si="38"/>
        <v>51</v>
      </c>
      <c r="H611" s="365">
        <v>1717.3018651</v>
      </c>
      <c r="I611" s="122">
        <f t="shared" si="39"/>
        <v>87582.399999999994</v>
      </c>
    </row>
    <row r="612" spans="1:9">
      <c r="A612" s="23">
        <f t="shared" si="37"/>
        <v>456</v>
      </c>
      <c r="B612" s="218"/>
      <c r="C612" s="218"/>
      <c r="D612" s="137">
        <v>42787</v>
      </c>
      <c r="E612" s="137">
        <v>42839</v>
      </c>
      <c r="F612" s="137">
        <v>42838</v>
      </c>
      <c r="G612" s="25">
        <f t="shared" si="38"/>
        <v>51</v>
      </c>
      <c r="H612" s="365">
        <v>1751.5136536</v>
      </c>
      <c r="I612" s="122">
        <f t="shared" si="39"/>
        <v>89327.2</v>
      </c>
    </row>
    <row r="613" spans="1:9">
      <c r="A613" s="23">
        <f t="shared" si="37"/>
        <v>457</v>
      </c>
      <c r="B613" s="218"/>
      <c r="C613" s="218"/>
      <c r="D613" s="137">
        <v>42783</v>
      </c>
      <c r="E613" s="137">
        <v>42839</v>
      </c>
      <c r="F613" s="137">
        <v>42838</v>
      </c>
      <c r="G613" s="25">
        <f t="shared" si="38"/>
        <v>55</v>
      </c>
      <c r="H613" s="365">
        <v>1765.1550629000003</v>
      </c>
      <c r="I613" s="122">
        <f t="shared" si="39"/>
        <v>97083.53</v>
      </c>
    </row>
    <row r="614" spans="1:9">
      <c r="A614" s="23">
        <f t="shared" si="37"/>
        <v>458</v>
      </c>
      <c r="B614" s="218"/>
      <c r="C614" s="218"/>
      <c r="D614" s="137">
        <v>42787</v>
      </c>
      <c r="E614" s="137">
        <v>42839</v>
      </c>
      <c r="F614" s="137">
        <v>42838</v>
      </c>
      <c r="G614" s="25">
        <f t="shared" si="38"/>
        <v>51</v>
      </c>
      <c r="H614" s="365">
        <v>1771.6509721</v>
      </c>
      <c r="I614" s="122">
        <f t="shared" si="39"/>
        <v>90354.2</v>
      </c>
    </row>
    <row r="615" spans="1:9">
      <c r="A615" s="23">
        <f t="shared" si="37"/>
        <v>459</v>
      </c>
      <c r="B615" s="218"/>
      <c r="C615" s="218"/>
      <c r="D615" s="137">
        <v>42793</v>
      </c>
      <c r="E615" s="137">
        <v>42839</v>
      </c>
      <c r="F615" s="137">
        <v>42838</v>
      </c>
      <c r="G615" s="25">
        <f t="shared" si="38"/>
        <v>45</v>
      </c>
      <c r="H615" s="365">
        <v>1735.1656154</v>
      </c>
      <c r="I615" s="122">
        <f t="shared" si="39"/>
        <v>78082.45</v>
      </c>
    </row>
    <row r="616" spans="1:9">
      <c r="A616" s="23">
        <f t="shared" si="37"/>
        <v>460</v>
      </c>
      <c r="B616" s="218"/>
      <c r="C616" s="218"/>
      <c r="D616" s="137">
        <v>42793</v>
      </c>
      <c r="E616" s="137">
        <v>42839</v>
      </c>
      <c r="F616" s="137">
        <v>42838</v>
      </c>
      <c r="G616" s="25">
        <f t="shared" si="38"/>
        <v>45</v>
      </c>
      <c r="H616" s="365">
        <v>1771.2179115000001</v>
      </c>
      <c r="I616" s="122">
        <f t="shared" si="39"/>
        <v>79704.81</v>
      </c>
    </row>
    <row r="617" spans="1:9">
      <c r="A617" s="23">
        <f t="shared" si="37"/>
        <v>461</v>
      </c>
      <c r="B617" s="218"/>
      <c r="C617" s="218"/>
      <c r="D617" s="137">
        <v>42787</v>
      </c>
      <c r="E617" s="137">
        <v>42839</v>
      </c>
      <c r="F617" s="137">
        <v>42838</v>
      </c>
      <c r="G617" s="25">
        <f t="shared" si="38"/>
        <v>51</v>
      </c>
      <c r="H617" s="365">
        <v>1735.1656154</v>
      </c>
      <c r="I617" s="122">
        <f t="shared" si="39"/>
        <v>88493.45</v>
      </c>
    </row>
    <row r="618" spans="1:9">
      <c r="A618" s="23">
        <f t="shared" ref="A618:A681" si="40">A617+1</f>
        <v>462</v>
      </c>
      <c r="B618" s="218"/>
      <c r="C618" s="218"/>
      <c r="D618" s="137">
        <v>42793</v>
      </c>
      <c r="E618" s="137">
        <v>42839</v>
      </c>
      <c r="F618" s="137">
        <v>42838</v>
      </c>
      <c r="G618" s="25">
        <f t="shared" si="38"/>
        <v>45</v>
      </c>
      <c r="H618" s="365">
        <v>1740.9036685000001</v>
      </c>
      <c r="I618" s="122">
        <f t="shared" si="39"/>
        <v>78340.67</v>
      </c>
    </row>
    <row r="619" spans="1:9">
      <c r="A619" s="23">
        <f t="shared" si="40"/>
        <v>463</v>
      </c>
      <c r="B619" s="218"/>
      <c r="C619" s="218"/>
      <c r="D619" s="137">
        <v>42794</v>
      </c>
      <c r="E619" s="137">
        <v>42839</v>
      </c>
      <c r="F619" s="137">
        <v>42838</v>
      </c>
      <c r="G619" s="25">
        <f t="shared" si="38"/>
        <v>44</v>
      </c>
      <c r="H619" s="365">
        <v>1722.4985924</v>
      </c>
      <c r="I619" s="122">
        <f t="shared" si="39"/>
        <v>75789.94</v>
      </c>
    </row>
    <row r="620" spans="1:9">
      <c r="A620" s="23">
        <f t="shared" si="40"/>
        <v>464</v>
      </c>
      <c r="B620" s="218"/>
      <c r="C620" s="218"/>
      <c r="D620" s="137">
        <v>42794</v>
      </c>
      <c r="E620" s="137">
        <v>42839</v>
      </c>
      <c r="F620" s="137">
        <v>42838</v>
      </c>
      <c r="G620" s="25">
        <f t="shared" si="38"/>
        <v>44</v>
      </c>
      <c r="H620" s="365">
        <v>1714.3787059000001</v>
      </c>
      <c r="I620" s="122">
        <f t="shared" si="39"/>
        <v>75432.66</v>
      </c>
    </row>
    <row r="621" spans="1:9">
      <c r="A621" s="23">
        <f t="shared" si="40"/>
        <v>465</v>
      </c>
      <c r="B621" s="218"/>
      <c r="C621" s="218"/>
      <c r="D621" s="137">
        <v>42797</v>
      </c>
      <c r="E621" s="137">
        <v>42839</v>
      </c>
      <c r="F621" s="137">
        <v>42838</v>
      </c>
      <c r="G621" s="25">
        <f t="shared" si="38"/>
        <v>41</v>
      </c>
      <c r="H621" s="365">
        <v>1740.2540776000001</v>
      </c>
      <c r="I621" s="122">
        <f t="shared" si="39"/>
        <v>71350.42</v>
      </c>
    </row>
    <row r="622" spans="1:9">
      <c r="A622" s="23">
        <f t="shared" si="40"/>
        <v>466</v>
      </c>
      <c r="B622" s="218"/>
      <c r="C622" s="218"/>
      <c r="D622" s="137">
        <v>42793</v>
      </c>
      <c r="E622" s="137">
        <v>42839</v>
      </c>
      <c r="F622" s="137">
        <v>42838</v>
      </c>
      <c r="G622" s="25">
        <f t="shared" si="38"/>
        <v>45</v>
      </c>
      <c r="H622" s="365">
        <v>1775.2237222000001</v>
      </c>
      <c r="I622" s="122">
        <f t="shared" si="39"/>
        <v>79885.070000000007</v>
      </c>
    </row>
    <row r="623" spans="1:9">
      <c r="A623" s="23">
        <f t="shared" si="40"/>
        <v>467</v>
      </c>
      <c r="B623" s="218"/>
      <c r="C623" s="218"/>
      <c r="D623" s="137">
        <v>42793</v>
      </c>
      <c r="E623" s="137">
        <v>42839</v>
      </c>
      <c r="F623" s="137">
        <v>42838</v>
      </c>
      <c r="G623" s="25">
        <f t="shared" si="38"/>
        <v>45</v>
      </c>
      <c r="H623" s="365">
        <v>1754.5450779</v>
      </c>
      <c r="I623" s="122">
        <f t="shared" si="39"/>
        <v>78954.53</v>
      </c>
    </row>
    <row r="624" spans="1:9">
      <c r="A624" s="23">
        <f t="shared" si="40"/>
        <v>468</v>
      </c>
      <c r="B624" s="218"/>
      <c r="C624" s="218"/>
      <c r="D624" s="137">
        <v>42794</v>
      </c>
      <c r="E624" s="137">
        <v>42839</v>
      </c>
      <c r="F624" s="137">
        <v>42838</v>
      </c>
      <c r="G624" s="25">
        <f t="shared" si="38"/>
        <v>44</v>
      </c>
      <c r="H624" s="365">
        <v>1686.0132357</v>
      </c>
      <c r="I624" s="122">
        <f t="shared" si="39"/>
        <v>74184.58</v>
      </c>
    </row>
    <row r="625" spans="1:9">
      <c r="A625" s="23">
        <f t="shared" si="40"/>
        <v>469</v>
      </c>
      <c r="B625" s="218"/>
      <c r="C625" s="218"/>
      <c r="D625" s="137">
        <v>42797</v>
      </c>
      <c r="E625" s="137">
        <v>42839</v>
      </c>
      <c r="F625" s="137">
        <v>42838</v>
      </c>
      <c r="G625" s="25">
        <f t="shared" si="38"/>
        <v>41</v>
      </c>
      <c r="H625" s="365">
        <v>1721.5242060999999</v>
      </c>
      <c r="I625" s="122">
        <f t="shared" si="39"/>
        <v>70582.490000000005</v>
      </c>
    </row>
    <row r="626" spans="1:9">
      <c r="A626" s="23">
        <f t="shared" si="40"/>
        <v>470</v>
      </c>
      <c r="B626" s="218"/>
      <c r="C626" s="218"/>
      <c r="D626" s="137">
        <v>42797</v>
      </c>
      <c r="E626" s="137">
        <v>42839</v>
      </c>
      <c r="F626" s="137">
        <v>42838</v>
      </c>
      <c r="G626" s="25">
        <f t="shared" si="38"/>
        <v>41</v>
      </c>
      <c r="H626" s="365">
        <v>1800.8825635999999</v>
      </c>
      <c r="I626" s="122">
        <f t="shared" si="39"/>
        <v>73836.19</v>
      </c>
    </row>
    <row r="627" spans="1:9">
      <c r="A627" s="23">
        <f t="shared" si="40"/>
        <v>471</v>
      </c>
      <c r="B627" s="218"/>
      <c r="C627" s="218"/>
      <c r="D627" s="137">
        <v>42803</v>
      </c>
      <c r="E627" s="137">
        <v>42839</v>
      </c>
      <c r="F627" s="137">
        <v>42838</v>
      </c>
      <c r="G627" s="25">
        <f t="shared" si="38"/>
        <v>35</v>
      </c>
      <c r="H627" s="365">
        <v>1730.0771532000001</v>
      </c>
      <c r="I627" s="122">
        <f t="shared" si="39"/>
        <v>60552.7</v>
      </c>
    </row>
    <row r="628" spans="1:9">
      <c r="A628" s="23">
        <f t="shared" si="40"/>
        <v>472</v>
      </c>
      <c r="B628" s="218"/>
      <c r="C628" s="218"/>
      <c r="D628" s="137">
        <v>42803</v>
      </c>
      <c r="E628" s="137">
        <v>42839</v>
      </c>
      <c r="F628" s="137">
        <v>42838</v>
      </c>
      <c r="G628" s="25">
        <f t="shared" si="38"/>
        <v>35</v>
      </c>
      <c r="H628" s="365">
        <v>1718.9258424</v>
      </c>
      <c r="I628" s="122">
        <f t="shared" si="39"/>
        <v>60162.400000000001</v>
      </c>
    </row>
    <row r="629" spans="1:9">
      <c r="A629" s="23">
        <f t="shared" si="40"/>
        <v>473</v>
      </c>
      <c r="B629" s="218"/>
      <c r="C629" s="218"/>
      <c r="D629" s="137">
        <v>42803</v>
      </c>
      <c r="E629" s="137">
        <v>42839</v>
      </c>
      <c r="F629" s="137">
        <v>42838</v>
      </c>
      <c r="G629" s="25">
        <f t="shared" si="38"/>
        <v>35</v>
      </c>
      <c r="H629" s="365">
        <v>1701.9282133000002</v>
      </c>
      <c r="I629" s="122">
        <f t="shared" si="39"/>
        <v>59567.49</v>
      </c>
    </row>
    <row r="630" spans="1:9">
      <c r="A630" s="23">
        <f t="shared" si="40"/>
        <v>474</v>
      </c>
      <c r="B630" s="218"/>
      <c r="C630" s="218"/>
      <c r="D630" s="137">
        <v>42808</v>
      </c>
      <c r="E630" s="137">
        <v>42839</v>
      </c>
      <c r="F630" s="137">
        <v>42838</v>
      </c>
      <c r="G630" s="25">
        <f t="shared" si="38"/>
        <v>30</v>
      </c>
      <c r="H630" s="365">
        <v>1678.6512052999999</v>
      </c>
      <c r="I630" s="122">
        <f t="shared" si="39"/>
        <v>50359.54</v>
      </c>
    </row>
    <row r="631" spans="1:9">
      <c r="A631" s="23">
        <f t="shared" si="40"/>
        <v>475</v>
      </c>
      <c r="B631" s="218"/>
      <c r="C631" s="218"/>
      <c r="D631" s="137">
        <v>42809</v>
      </c>
      <c r="E631" s="137">
        <v>42839</v>
      </c>
      <c r="F631" s="137">
        <v>42838</v>
      </c>
      <c r="G631" s="25">
        <f t="shared" si="38"/>
        <v>29</v>
      </c>
      <c r="H631" s="365">
        <v>1725.7465469999997</v>
      </c>
      <c r="I631" s="122">
        <f t="shared" si="39"/>
        <v>50046.65</v>
      </c>
    </row>
    <row r="632" spans="1:9">
      <c r="A632" s="23">
        <f t="shared" si="40"/>
        <v>476</v>
      </c>
      <c r="B632" s="218"/>
      <c r="C632" s="218"/>
      <c r="D632" s="137">
        <v>42809</v>
      </c>
      <c r="E632" s="137">
        <v>42839</v>
      </c>
      <c r="F632" s="137">
        <v>42838</v>
      </c>
      <c r="G632" s="25">
        <f t="shared" si="38"/>
        <v>29</v>
      </c>
      <c r="H632" s="365">
        <v>1751.7301838999999</v>
      </c>
      <c r="I632" s="122">
        <f t="shared" si="39"/>
        <v>50800.18</v>
      </c>
    </row>
    <row r="633" spans="1:9">
      <c r="A633" s="23">
        <f t="shared" si="40"/>
        <v>477</v>
      </c>
      <c r="B633" s="218"/>
      <c r="C633" s="218"/>
      <c r="D633" s="137">
        <v>42808</v>
      </c>
      <c r="E633" s="137">
        <v>42839</v>
      </c>
      <c r="F633" s="137">
        <v>42838</v>
      </c>
      <c r="G633" s="25">
        <f t="shared" si="38"/>
        <v>30</v>
      </c>
      <c r="H633" s="365">
        <v>1687.8537432999999</v>
      </c>
      <c r="I633" s="122">
        <f t="shared" si="39"/>
        <v>50635.61</v>
      </c>
    </row>
    <row r="634" spans="1:9">
      <c r="A634" s="23">
        <f t="shared" si="40"/>
        <v>478</v>
      </c>
      <c r="B634" s="218"/>
      <c r="C634" s="218"/>
      <c r="D634" s="137">
        <v>42809</v>
      </c>
      <c r="E634" s="137">
        <v>42839</v>
      </c>
      <c r="F634" s="137">
        <v>42838</v>
      </c>
      <c r="G634" s="25">
        <f t="shared" si="38"/>
        <v>29</v>
      </c>
      <c r="H634" s="365">
        <v>1689.5859857999999</v>
      </c>
      <c r="I634" s="122">
        <f t="shared" si="39"/>
        <v>48997.99</v>
      </c>
    </row>
    <row r="635" spans="1:9">
      <c r="A635" s="23">
        <f t="shared" si="40"/>
        <v>479</v>
      </c>
      <c r="B635" s="218"/>
      <c r="C635" s="218"/>
      <c r="D635" s="137">
        <v>42809</v>
      </c>
      <c r="E635" s="137">
        <v>42839</v>
      </c>
      <c r="F635" s="137">
        <v>42838</v>
      </c>
      <c r="G635" s="25">
        <f t="shared" si="38"/>
        <v>29</v>
      </c>
      <c r="H635" s="365">
        <v>1753.8954870000002</v>
      </c>
      <c r="I635" s="122">
        <f t="shared" si="39"/>
        <v>50862.97</v>
      </c>
    </row>
    <row r="636" spans="1:9">
      <c r="A636" s="23">
        <f t="shared" si="40"/>
        <v>480</v>
      </c>
      <c r="B636" s="218"/>
      <c r="C636" s="218"/>
      <c r="D636" s="137">
        <v>42809</v>
      </c>
      <c r="E636" s="137">
        <v>42839</v>
      </c>
      <c r="F636" s="137">
        <v>42838</v>
      </c>
      <c r="G636" s="25">
        <f t="shared" si="38"/>
        <v>29</v>
      </c>
      <c r="H636" s="365">
        <v>1675.8363113</v>
      </c>
      <c r="I636" s="122">
        <f t="shared" si="39"/>
        <v>48599.25</v>
      </c>
    </row>
    <row r="637" spans="1:9">
      <c r="A637" s="23">
        <f t="shared" si="40"/>
        <v>481</v>
      </c>
      <c r="B637" s="218"/>
      <c r="C637" s="218"/>
      <c r="D637" s="137">
        <v>42809</v>
      </c>
      <c r="E637" s="137">
        <v>42839</v>
      </c>
      <c r="F637" s="137">
        <v>42838</v>
      </c>
      <c r="G637" s="25">
        <f t="shared" si="38"/>
        <v>29</v>
      </c>
      <c r="H637" s="365">
        <v>1684.7140539</v>
      </c>
      <c r="I637" s="122">
        <f t="shared" si="39"/>
        <v>48856.71</v>
      </c>
    </row>
    <row r="638" spans="1:9">
      <c r="A638" s="23">
        <f t="shared" si="40"/>
        <v>482</v>
      </c>
      <c r="B638" s="218"/>
      <c r="C638" s="218"/>
      <c r="D638" s="137">
        <v>42814</v>
      </c>
      <c r="E638" s="137">
        <v>42839</v>
      </c>
      <c r="F638" s="137">
        <v>42838</v>
      </c>
      <c r="G638" s="25">
        <f t="shared" si="38"/>
        <v>24</v>
      </c>
      <c r="H638" s="365">
        <v>63874.878365500001</v>
      </c>
      <c r="I638" s="122">
        <f t="shared" si="39"/>
        <v>1532997.08</v>
      </c>
    </row>
    <row r="639" spans="1:9">
      <c r="A639" s="23">
        <f t="shared" si="40"/>
        <v>483</v>
      </c>
      <c r="B639" s="218"/>
      <c r="C639" s="218"/>
      <c r="D639" s="137">
        <v>42814</v>
      </c>
      <c r="E639" s="137">
        <v>42839</v>
      </c>
      <c r="F639" s="137">
        <v>42838</v>
      </c>
      <c r="G639" s="25">
        <f t="shared" si="38"/>
        <v>24</v>
      </c>
      <c r="H639" s="365">
        <v>59157.01</v>
      </c>
      <c r="I639" s="122">
        <f t="shared" si="39"/>
        <v>1419768.24</v>
      </c>
    </row>
    <row r="640" spans="1:9">
      <c r="A640" s="23">
        <f t="shared" si="40"/>
        <v>484</v>
      </c>
      <c r="B640" s="218"/>
      <c r="C640" s="218"/>
      <c r="D640" s="137">
        <v>42824</v>
      </c>
      <c r="E640" s="137">
        <v>42839</v>
      </c>
      <c r="F640" s="137">
        <v>42838</v>
      </c>
      <c r="G640" s="25">
        <f t="shared" si="38"/>
        <v>14</v>
      </c>
      <c r="H640" s="365">
        <v>386969.65</v>
      </c>
      <c r="I640" s="122">
        <f t="shared" si="39"/>
        <v>5417575.0999999996</v>
      </c>
    </row>
    <row r="641" spans="1:9">
      <c r="A641" s="23">
        <f t="shared" si="40"/>
        <v>485</v>
      </c>
      <c r="B641" s="218" t="s">
        <v>231</v>
      </c>
      <c r="C641" s="218" t="s">
        <v>499</v>
      </c>
      <c r="D641" s="137">
        <v>42793</v>
      </c>
      <c r="E641" s="137">
        <v>42839</v>
      </c>
      <c r="F641" s="137">
        <v>42838</v>
      </c>
      <c r="G641" s="25">
        <f t="shared" si="38"/>
        <v>45</v>
      </c>
      <c r="H641" s="365">
        <v>12748.16</v>
      </c>
      <c r="I641" s="122">
        <f t="shared" si="39"/>
        <v>573667.19999999995</v>
      </c>
    </row>
    <row r="642" spans="1:9">
      <c r="A642" s="23">
        <f t="shared" si="40"/>
        <v>486</v>
      </c>
      <c r="B642" s="218"/>
      <c r="C642" s="218"/>
      <c r="D642" s="137">
        <v>42794</v>
      </c>
      <c r="E642" s="137">
        <v>42839</v>
      </c>
      <c r="F642" s="137">
        <v>42838</v>
      </c>
      <c r="G642" s="25">
        <f t="shared" si="38"/>
        <v>44</v>
      </c>
      <c r="H642" s="365">
        <v>12718.83</v>
      </c>
      <c r="I642" s="122">
        <f t="shared" si="39"/>
        <v>559628.52</v>
      </c>
    </row>
    <row r="643" spans="1:9">
      <c r="A643" s="23">
        <f t="shared" si="40"/>
        <v>487</v>
      </c>
      <c r="B643" s="218"/>
      <c r="C643" s="218"/>
      <c r="D643" s="137">
        <v>42815</v>
      </c>
      <c r="E643" s="137">
        <v>42839</v>
      </c>
      <c r="F643" s="137">
        <v>42838</v>
      </c>
      <c r="G643" s="25">
        <f t="shared" si="38"/>
        <v>23</v>
      </c>
      <c r="H643" s="365">
        <v>12564.627535300002</v>
      </c>
      <c r="I643" s="122">
        <f t="shared" si="39"/>
        <v>288986.43</v>
      </c>
    </row>
    <row r="644" spans="1:9">
      <c r="A644" s="23">
        <f t="shared" si="40"/>
        <v>488</v>
      </c>
      <c r="B644" s="218"/>
      <c r="C644" s="218"/>
      <c r="D644" s="137">
        <v>42816</v>
      </c>
      <c r="E644" s="137">
        <v>42839</v>
      </c>
      <c r="F644" s="137">
        <v>42838</v>
      </c>
      <c r="G644" s="25">
        <f t="shared" si="38"/>
        <v>22</v>
      </c>
      <c r="H644" s="365">
        <v>12612.406109899999</v>
      </c>
      <c r="I644" s="122">
        <f t="shared" si="39"/>
        <v>277472.93</v>
      </c>
    </row>
    <row r="645" spans="1:9">
      <c r="A645" s="23">
        <f t="shared" si="40"/>
        <v>489</v>
      </c>
      <c r="B645" s="218"/>
      <c r="C645" s="218"/>
      <c r="D645" s="137">
        <v>42817</v>
      </c>
      <c r="E645" s="137">
        <v>42839</v>
      </c>
      <c r="F645" s="137">
        <v>42838</v>
      </c>
      <c r="G645" s="25">
        <f t="shared" si="38"/>
        <v>21</v>
      </c>
      <c r="H645" s="365">
        <v>12578.278556600002</v>
      </c>
      <c r="I645" s="122">
        <f t="shared" si="39"/>
        <v>264143.84999999998</v>
      </c>
    </row>
    <row r="646" spans="1:9">
      <c r="A646" s="23">
        <f t="shared" si="40"/>
        <v>490</v>
      </c>
      <c r="B646" s="218"/>
      <c r="C646" s="218"/>
      <c r="D646" s="137">
        <v>42822</v>
      </c>
      <c r="E646" s="137">
        <v>42839</v>
      </c>
      <c r="F646" s="137">
        <v>42838</v>
      </c>
      <c r="G646" s="25">
        <f t="shared" si="38"/>
        <v>16</v>
      </c>
      <c r="H646" s="365">
        <v>436591.21634849993</v>
      </c>
      <c r="I646" s="122">
        <f t="shared" si="39"/>
        <v>6985459.46</v>
      </c>
    </row>
    <row r="647" spans="1:9">
      <c r="A647" s="23">
        <f t="shared" si="40"/>
        <v>491</v>
      </c>
      <c r="B647" s="218" t="s">
        <v>231</v>
      </c>
      <c r="C647" s="218" t="s">
        <v>500</v>
      </c>
      <c r="D647" s="137">
        <v>42783</v>
      </c>
      <c r="E647" s="137">
        <v>42850</v>
      </c>
      <c r="F647" s="137">
        <v>42850</v>
      </c>
      <c r="G647" s="25">
        <f t="shared" si="38"/>
        <v>67</v>
      </c>
      <c r="H647" s="365">
        <v>178.5091923</v>
      </c>
      <c r="I647" s="122">
        <f t="shared" si="39"/>
        <v>11960.12</v>
      </c>
    </row>
    <row r="648" spans="1:9">
      <c r="A648" s="23">
        <f t="shared" si="40"/>
        <v>492</v>
      </c>
      <c r="B648" s="218"/>
      <c r="C648" s="218"/>
      <c r="D648" s="137">
        <v>42787</v>
      </c>
      <c r="E648" s="137">
        <v>42850</v>
      </c>
      <c r="F648" s="137">
        <v>42850</v>
      </c>
      <c r="G648" s="25">
        <f t="shared" si="38"/>
        <v>63</v>
      </c>
      <c r="H648" s="365">
        <v>176.49646530000001</v>
      </c>
      <c r="I648" s="122">
        <f t="shared" si="39"/>
        <v>11119.28</v>
      </c>
    </row>
    <row r="649" spans="1:9">
      <c r="A649" s="23">
        <f t="shared" si="40"/>
        <v>493</v>
      </c>
      <c r="B649" s="218"/>
      <c r="C649" s="218"/>
      <c r="D649" s="137">
        <v>42787</v>
      </c>
      <c r="E649" s="137">
        <v>42850</v>
      </c>
      <c r="F649" s="137">
        <v>42850</v>
      </c>
      <c r="G649" s="25">
        <f t="shared" si="38"/>
        <v>63</v>
      </c>
      <c r="H649" s="365">
        <v>177.13091180000001</v>
      </c>
      <c r="I649" s="122">
        <f t="shared" si="39"/>
        <v>11159.25</v>
      </c>
    </row>
    <row r="650" spans="1:9">
      <c r="A650" s="23">
        <f t="shared" si="40"/>
        <v>494</v>
      </c>
      <c r="B650" s="218"/>
      <c r="C650" s="218"/>
      <c r="D650" s="137">
        <v>42787</v>
      </c>
      <c r="E650" s="137">
        <v>42850</v>
      </c>
      <c r="F650" s="137">
        <v>42850</v>
      </c>
      <c r="G650" s="25">
        <f t="shared" si="38"/>
        <v>63</v>
      </c>
      <c r="H650" s="365">
        <v>179.87653399999999</v>
      </c>
      <c r="I650" s="122">
        <f t="shared" si="39"/>
        <v>11332.22</v>
      </c>
    </row>
    <row r="651" spans="1:9">
      <c r="A651" s="23">
        <f t="shared" si="40"/>
        <v>495</v>
      </c>
      <c r="B651" s="218"/>
      <c r="C651" s="218"/>
      <c r="D651" s="137">
        <v>42787</v>
      </c>
      <c r="E651" s="137">
        <v>42850</v>
      </c>
      <c r="F651" s="137">
        <v>42850</v>
      </c>
      <c r="G651" s="25">
        <f t="shared" si="38"/>
        <v>63</v>
      </c>
      <c r="H651" s="365">
        <v>173.51019099999996</v>
      </c>
      <c r="I651" s="122">
        <f t="shared" si="39"/>
        <v>10931.14</v>
      </c>
    </row>
    <row r="652" spans="1:9">
      <c r="A652" s="23">
        <f t="shared" si="40"/>
        <v>496</v>
      </c>
      <c r="B652" s="218"/>
      <c r="C652" s="218"/>
      <c r="D652" s="137">
        <v>42787</v>
      </c>
      <c r="E652" s="137">
        <v>42850</v>
      </c>
      <c r="F652" s="137">
        <v>42850</v>
      </c>
      <c r="G652" s="25">
        <f t="shared" si="38"/>
        <v>63</v>
      </c>
      <c r="H652" s="365">
        <v>176.9668308</v>
      </c>
      <c r="I652" s="122">
        <f t="shared" si="39"/>
        <v>11148.91</v>
      </c>
    </row>
    <row r="653" spans="1:9">
      <c r="A653" s="23">
        <f t="shared" si="40"/>
        <v>497</v>
      </c>
      <c r="B653" s="218"/>
      <c r="C653" s="218"/>
      <c r="D653" s="137">
        <v>42783</v>
      </c>
      <c r="E653" s="137">
        <v>42850</v>
      </c>
      <c r="F653" s="137">
        <v>42850</v>
      </c>
      <c r="G653" s="25">
        <f t="shared" si="38"/>
        <v>67</v>
      </c>
      <c r="H653" s="365">
        <v>178.34511130000001</v>
      </c>
      <c r="I653" s="122">
        <f t="shared" si="39"/>
        <v>11949.12</v>
      </c>
    </row>
    <row r="654" spans="1:9">
      <c r="A654" s="23">
        <f t="shared" si="40"/>
        <v>498</v>
      </c>
      <c r="B654" s="218"/>
      <c r="C654" s="218"/>
      <c r="D654" s="137">
        <v>42787</v>
      </c>
      <c r="E654" s="137">
        <v>42850</v>
      </c>
      <c r="F654" s="137">
        <v>42850</v>
      </c>
      <c r="G654" s="25">
        <f t="shared" si="38"/>
        <v>63</v>
      </c>
      <c r="H654" s="365">
        <v>179.00143530000003</v>
      </c>
      <c r="I654" s="122">
        <f t="shared" si="39"/>
        <v>11277.09</v>
      </c>
    </row>
    <row r="655" spans="1:9">
      <c r="A655" s="23">
        <f t="shared" si="40"/>
        <v>499</v>
      </c>
      <c r="B655" s="218"/>
      <c r="C655" s="218"/>
      <c r="D655" s="137">
        <v>42793</v>
      </c>
      <c r="E655" s="137">
        <v>42850</v>
      </c>
      <c r="F655" s="137">
        <v>42850</v>
      </c>
      <c r="G655" s="25">
        <f t="shared" si="38"/>
        <v>57</v>
      </c>
      <c r="H655" s="365">
        <v>175.31508210000001</v>
      </c>
      <c r="I655" s="122">
        <f t="shared" si="39"/>
        <v>9992.9599999999991</v>
      </c>
    </row>
    <row r="656" spans="1:9">
      <c r="A656" s="23">
        <f t="shared" si="40"/>
        <v>500</v>
      </c>
      <c r="B656" s="218"/>
      <c r="C656" s="218"/>
      <c r="D656" s="137">
        <v>42793</v>
      </c>
      <c r="E656" s="137">
        <v>42850</v>
      </c>
      <c r="F656" s="137">
        <v>42850</v>
      </c>
      <c r="G656" s="25">
        <f t="shared" si="38"/>
        <v>57</v>
      </c>
      <c r="H656" s="365">
        <v>178.95768039999999</v>
      </c>
      <c r="I656" s="122">
        <f t="shared" si="39"/>
        <v>10200.59</v>
      </c>
    </row>
    <row r="657" spans="1:9">
      <c r="A657" s="23">
        <f t="shared" si="40"/>
        <v>501</v>
      </c>
      <c r="B657" s="218"/>
      <c r="C657" s="218"/>
      <c r="D657" s="137">
        <v>42787</v>
      </c>
      <c r="E657" s="137">
        <v>42850</v>
      </c>
      <c r="F657" s="137">
        <v>42850</v>
      </c>
      <c r="G657" s="25">
        <f t="shared" si="38"/>
        <v>63</v>
      </c>
      <c r="H657" s="365">
        <v>175.31508210000001</v>
      </c>
      <c r="I657" s="122">
        <f t="shared" si="39"/>
        <v>11044.85</v>
      </c>
    </row>
    <row r="658" spans="1:9">
      <c r="A658" s="23">
        <f t="shared" si="40"/>
        <v>502</v>
      </c>
      <c r="B658" s="218"/>
      <c r="C658" s="218"/>
      <c r="D658" s="137">
        <v>42793</v>
      </c>
      <c r="E658" s="137">
        <v>42850</v>
      </c>
      <c r="F658" s="137">
        <v>42850</v>
      </c>
      <c r="G658" s="25">
        <f t="shared" si="38"/>
        <v>57</v>
      </c>
      <c r="H658" s="365">
        <v>175.89483499999997</v>
      </c>
      <c r="I658" s="122">
        <f t="shared" si="39"/>
        <v>10026.01</v>
      </c>
    </row>
    <row r="659" spans="1:9">
      <c r="A659" s="23">
        <f t="shared" si="40"/>
        <v>503</v>
      </c>
      <c r="B659" s="218"/>
      <c r="C659" s="218"/>
      <c r="D659" s="137">
        <v>42794</v>
      </c>
      <c r="E659" s="137">
        <v>42850</v>
      </c>
      <c r="F659" s="137">
        <v>42850</v>
      </c>
      <c r="G659" s="25">
        <f t="shared" si="38"/>
        <v>56</v>
      </c>
      <c r="H659" s="365">
        <v>174.0352503</v>
      </c>
      <c r="I659" s="122">
        <f t="shared" si="39"/>
        <v>9745.9699999999993</v>
      </c>
    </row>
    <row r="660" spans="1:9">
      <c r="A660" s="23">
        <f t="shared" si="40"/>
        <v>504</v>
      </c>
      <c r="B660" s="218"/>
      <c r="C660" s="218"/>
      <c r="D660" s="137">
        <v>42794</v>
      </c>
      <c r="E660" s="137">
        <v>42850</v>
      </c>
      <c r="F660" s="137">
        <v>42850</v>
      </c>
      <c r="G660" s="25">
        <f t="shared" si="38"/>
        <v>56</v>
      </c>
      <c r="H660" s="365">
        <v>173.21484530000001</v>
      </c>
      <c r="I660" s="122">
        <f t="shared" si="39"/>
        <v>9700.0300000000007</v>
      </c>
    </row>
    <row r="661" spans="1:9">
      <c r="A661" s="23">
        <f t="shared" si="40"/>
        <v>505</v>
      </c>
      <c r="B661" s="218"/>
      <c r="C661" s="218"/>
      <c r="D661" s="137">
        <v>42797</v>
      </c>
      <c r="E661" s="137">
        <v>42850</v>
      </c>
      <c r="F661" s="137">
        <v>42850</v>
      </c>
      <c r="G661" s="25">
        <f t="shared" si="38"/>
        <v>53</v>
      </c>
      <c r="H661" s="365">
        <v>175.8292026</v>
      </c>
      <c r="I661" s="122">
        <f t="shared" si="39"/>
        <v>9318.9500000000007</v>
      </c>
    </row>
    <row r="662" spans="1:9">
      <c r="A662" s="23">
        <f t="shared" si="40"/>
        <v>506</v>
      </c>
      <c r="B662" s="218"/>
      <c r="C662" s="218"/>
      <c r="D662" s="137">
        <v>42793</v>
      </c>
      <c r="E662" s="137">
        <v>42850</v>
      </c>
      <c r="F662" s="137">
        <v>42850</v>
      </c>
      <c r="G662" s="25">
        <f t="shared" si="38"/>
        <v>57</v>
      </c>
      <c r="H662" s="365">
        <v>179.3624135</v>
      </c>
      <c r="I662" s="122">
        <f t="shared" si="39"/>
        <v>10223.66</v>
      </c>
    </row>
    <row r="663" spans="1:9">
      <c r="A663" s="23">
        <f t="shared" si="40"/>
        <v>507</v>
      </c>
      <c r="B663" s="218"/>
      <c r="C663" s="218"/>
      <c r="D663" s="137">
        <v>42793</v>
      </c>
      <c r="E663" s="137">
        <v>42850</v>
      </c>
      <c r="F663" s="137">
        <v>42850</v>
      </c>
      <c r="G663" s="25">
        <f t="shared" si="38"/>
        <v>57</v>
      </c>
      <c r="H663" s="365">
        <v>177.27311539999999</v>
      </c>
      <c r="I663" s="122">
        <f t="shared" si="39"/>
        <v>10104.57</v>
      </c>
    </row>
    <row r="664" spans="1:9">
      <c r="A664" s="23">
        <f t="shared" si="40"/>
        <v>508</v>
      </c>
      <c r="B664" s="218"/>
      <c r="C664" s="218"/>
      <c r="D664" s="137">
        <v>42794</v>
      </c>
      <c r="E664" s="137">
        <v>42850</v>
      </c>
      <c r="F664" s="137">
        <v>42850</v>
      </c>
      <c r="G664" s="25">
        <f t="shared" si="38"/>
        <v>56</v>
      </c>
      <c r="H664" s="365">
        <v>170.34889709999999</v>
      </c>
      <c r="I664" s="122">
        <f t="shared" si="39"/>
        <v>9539.5400000000009</v>
      </c>
    </row>
    <row r="665" spans="1:9">
      <c r="A665" s="23">
        <f t="shared" si="40"/>
        <v>509</v>
      </c>
      <c r="B665" s="218"/>
      <c r="C665" s="218"/>
      <c r="D665" s="137">
        <v>42797</v>
      </c>
      <c r="E665" s="137">
        <v>42850</v>
      </c>
      <c r="F665" s="137">
        <v>42850</v>
      </c>
      <c r="G665" s="25">
        <f t="shared" si="38"/>
        <v>53</v>
      </c>
      <c r="H665" s="365">
        <v>173.9368016</v>
      </c>
      <c r="I665" s="122">
        <f t="shared" si="39"/>
        <v>9218.65</v>
      </c>
    </row>
    <row r="666" spans="1:9">
      <c r="A666" s="23">
        <f t="shared" si="40"/>
        <v>510</v>
      </c>
      <c r="B666" s="218"/>
      <c r="C666" s="218"/>
      <c r="D666" s="137">
        <v>42797</v>
      </c>
      <c r="E666" s="137">
        <v>42850</v>
      </c>
      <c r="F666" s="137">
        <v>42850</v>
      </c>
      <c r="G666" s="25">
        <f t="shared" si="38"/>
        <v>53</v>
      </c>
      <c r="H666" s="365">
        <v>181.95489330000001</v>
      </c>
      <c r="I666" s="122">
        <f t="shared" si="39"/>
        <v>9643.61</v>
      </c>
    </row>
    <row r="667" spans="1:9">
      <c r="A667" s="23">
        <f t="shared" si="40"/>
        <v>511</v>
      </c>
      <c r="B667" s="218"/>
      <c r="C667" s="218"/>
      <c r="D667" s="137">
        <v>42803</v>
      </c>
      <c r="E667" s="137">
        <v>42850</v>
      </c>
      <c r="F667" s="137">
        <v>42850</v>
      </c>
      <c r="G667" s="25">
        <f t="shared" si="38"/>
        <v>47</v>
      </c>
      <c r="H667" s="365">
        <v>174.80096160000002</v>
      </c>
      <c r="I667" s="122">
        <f t="shared" si="39"/>
        <v>8215.65</v>
      </c>
    </row>
    <row r="668" spans="1:9">
      <c r="A668" s="23">
        <f t="shared" si="40"/>
        <v>512</v>
      </c>
      <c r="B668" s="218"/>
      <c r="C668" s="218"/>
      <c r="D668" s="137">
        <v>42803</v>
      </c>
      <c r="E668" s="137">
        <v>42850</v>
      </c>
      <c r="F668" s="137">
        <v>42850</v>
      </c>
      <c r="G668" s="25">
        <f t="shared" si="38"/>
        <v>47</v>
      </c>
      <c r="H668" s="365">
        <v>173.67427200000003</v>
      </c>
      <c r="I668" s="122">
        <f t="shared" si="39"/>
        <v>8162.69</v>
      </c>
    </row>
    <row r="669" spans="1:9">
      <c r="A669" s="23">
        <f t="shared" si="40"/>
        <v>513</v>
      </c>
      <c r="B669" s="218"/>
      <c r="C669" s="218"/>
      <c r="D669" s="137">
        <v>42803</v>
      </c>
      <c r="E669" s="137">
        <v>42850</v>
      </c>
      <c r="F669" s="137">
        <v>42850</v>
      </c>
      <c r="G669" s="25">
        <f t="shared" ref="G669:G732" si="41">F669-D669</f>
        <v>47</v>
      </c>
      <c r="H669" s="365">
        <v>171.95689089999999</v>
      </c>
      <c r="I669" s="122">
        <f t="shared" ref="I669:I732" si="42">ROUND(G669*H669,2)</f>
        <v>8081.97</v>
      </c>
    </row>
    <row r="670" spans="1:9">
      <c r="A670" s="23">
        <f t="shared" si="40"/>
        <v>514</v>
      </c>
      <c r="B670" s="218"/>
      <c r="C670" s="218"/>
      <c r="D670" s="137">
        <v>42808</v>
      </c>
      <c r="E670" s="137">
        <v>42850</v>
      </c>
      <c r="F670" s="137">
        <v>42850</v>
      </c>
      <c r="G670" s="25">
        <f t="shared" si="41"/>
        <v>42</v>
      </c>
      <c r="H670" s="365">
        <v>169.6050631</v>
      </c>
      <c r="I670" s="122">
        <f t="shared" si="42"/>
        <v>7123.41</v>
      </c>
    </row>
    <row r="671" spans="1:9">
      <c r="A671" s="23">
        <f t="shared" si="40"/>
        <v>515</v>
      </c>
      <c r="B671" s="218"/>
      <c r="C671" s="218"/>
      <c r="D671" s="137">
        <v>42809</v>
      </c>
      <c r="E671" s="137">
        <v>42850</v>
      </c>
      <c r="F671" s="137">
        <v>42850</v>
      </c>
      <c r="G671" s="25">
        <f t="shared" si="41"/>
        <v>41</v>
      </c>
      <c r="H671" s="365">
        <v>174.36341229999999</v>
      </c>
      <c r="I671" s="122">
        <f t="shared" si="42"/>
        <v>7148.9</v>
      </c>
    </row>
    <row r="672" spans="1:9">
      <c r="A672" s="23">
        <f t="shared" si="40"/>
        <v>516</v>
      </c>
      <c r="B672" s="218"/>
      <c r="C672" s="218"/>
      <c r="D672" s="137">
        <v>42809</v>
      </c>
      <c r="E672" s="137">
        <v>42850</v>
      </c>
      <c r="F672" s="137">
        <v>42850</v>
      </c>
      <c r="G672" s="25">
        <f t="shared" si="41"/>
        <v>41</v>
      </c>
      <c r="H672" s="365">
        <v>176.98870829999998</v>
      </c>
      <c r="I672" s="122">
        <f t="shared" si="42"/>
        <v>7256.54</v>
      </c>
    </row>
    <row r="673" spans="1:9">
      <c r="A673" s="23">
        <f t="shared" si="40"/>
        <v>517</v>
      </c>
      <c r="B673" s="218"/>
      <c r="C673" s="218"/>
      <c r="D673" s="137">
        <v>42808</v>
      </c>
      <c r="E673" s="137">
        <v>42850</v>
      </c>
      <c r="F673" s="137">
        <v>42850</v>
      </c>
      <c r="G673" s="25">
        <f t="shared" si="41"/>
        <v>42</v>
      </c>
      <c r="H673" s="365">
        <v>170.53485549999996</v>
      </c>
      <c r="I673" s="122">
        <f t="shared" si="42"/>
        <v>7162.46</v>
      </c>
    </row>
    <row r="674" spans="1:9">
      <c r="A674" s="23">
        <f t="shared" si="40"/>
        <v>518</v>
      </c>
      <c r="B674" s="218"/>
      <c r="C674" s="218"/>
      <c r="D674" s="137">
        <v>42809</v>
      </c>
      <c r="E674" s="137">
        <v>42850</v>
      </c>
      <c r="F674" s="137">
        <v>42850</v>
      </c>
      <c r="G674" s="25">
        <f t="shared" si="41"/>
        <v>41</v>
      </c>
      <c r="H674" s="365">
        <v>170.7098752</v>
      </c>
      <c r="I674" s="122">
        <f t="shared" si="42"/>
        <v>6999.1</v>
      </c>
    </row>
    <row r="675" spans="1:9">
      <c r="A675" s="23">
        <f t="shared" si="40"/>
        <v>519</v>
      </c>
      <c r="B675" s="218"/>
      <c r="C675" s="218"/>
      <c r="D675" s="137">
        <v>42809</v>
      </c>
      <c r="E675" s="137">
        <v>42850</v>
      </c>
      <c r="F675" s="137">
        <v>42850</v>
      </c>
      <c r="G675" s="25">
        <f t="shared" si="41"/>
        <v>41</v>
      </c>
      <c r="H675" s="365">
        <v>177.2074829</v>
      </c>
      <c r="I675" s="122">
        <f t="shared" si="42"/>
        <v>7265.51</v>
      </c>
    </row>
    <row r="676" spans="1:9">
      <c r="A676" s="23">
        <f t="shared" si="40"/>
        <v>520</v>
      </c>
      <c r="B676" s="218"/>
      <c r="C676" s="218"/>
      <c r="D676" s="137">
        <v>42809</v>
      </c>
      <c r="E676" s="137">
        <v>42850</v>
      </c>
      <c r="F676" s="137">
        <v>42850</v>
      </c>
      <c r="G676" s="25">
        <f t="shared" si="41"/>
        <v>41</v>
      </c>
      <c r="H676" s="365">
        <v>169.32065610000001</v>
      </c>
      <c r="I676" s="122">
        <f t="shared" si="42"/>
        <v>6942.15</v>
      </c>
    </row>
    <row r="677" spans="1:9">
      <c r="A677" s="23">
        <f t="shared" si="40"/>
        <v>521</v>
      </c>
      <c r="B677" s="218"/>
      <c r="C677" s="218"/>
      <c r="D677" s="137">
        <v>42809</v>
      </c>
      <c r="E677" s="137">
        <v>42850</v>
      </c>
      <c r="F677" s="137">
        <v>42850</v>
      </c>
      <c r="G677" s="25">
        <f t="shared" si="41"/>
        <v>41</v>
      </c>
      <c r="H677" s="365">
        <v>170.2176322</v>
      </c>
      <c r="I677" s="122">
        <f t="shared" si="42"/>
        <v>6978.92</v>
      </c>
    </row>
    <row r="678" spans="1:9">
      <c r="A678" s="23">
        <f t="shared" si="40"/>
        <v>522</v>
      </c>
      <c r="B678" s="218"/>
      <c r="C678" s="218"/>
      <c r="D678" s="137">
        <v>42814</v>
      </c>
      <c r="E678" s="137">
        <v>42850</v>
      </c>
      <c r="F678" s="137">
        <v>42850</v>
      </c>
      <c r="G678" s="25">
        <f t="shared" si="41"/>
        <v>36</v>
      </c>
      <c r="H678" s="365">
        <v>175.67606019999999</v>
      </c>
      <c r="I678" s="122">
        <f t="shared" si="42"/>
        <v>6324.34</v>
      </c>
    </row>
    <row r="679" spans="1:9">
      <c r="A679" s="23">
        <f t="shared" si="40"/>
        <v>523</v>
      </c>
      <c r="B679" s="218"/>
      <c r="C679" s="218"/>
      <c r="D679" s="137">
        <v>42814</v>
      </c>
      <c r="E679" s="137">
        <v>42850</v>
      </c>
      <c r="F679" s="137">
        <v>42850</v>
      </c>
      <c r="G679" s="25">
        <f t="shared" si="41"/>
        <v>36</v>
      </c>
      <c r="H679" s="365">
        <v>1822.6274327000001</v>
      </c>
      <c r="I679" s="122">
        <f t="shared" si="42"/>
        <v>65614.59</v>
      </c>
    </row>
    <row r="680" spans="1:9">
      <c r="A680" s="23">
        <f t="shared" si="40"/>
        <v>524</v>
      </c>
      <c r="B680" s="218"/>
      <c r="C680" s="218"/>
      <c r="D680" s="137">
        <v>42824</v>
      </c>
      <c r="E680" s="137">
        <v>42850</v>
      </c>
      <c r="F680" s="137">
        <v>42850</v>
      </c>
      <c r="G680" s="25">
        <f t="shared" si="41"/>
        <v>26</v>
      </c>
      <c r="H680" s="365">
        <v>11922.5343732</v>
      </c>
      <c r="I680" s="122">
        <f t="shared" si="42"/>
        <v>309985.89</v>
      </c>
    </row>
    <row r="681" spans="1:9">
      <c r="A681" s="23">
        <f t="shared" si="40"/>
        <v>525</v>
      </c>
      <c r="B681" s="218" t="s">
        <v>231</v>
      </c>
      <c r="C681" s="218" t="s">
        <v>501</v>
      </c>
      <c r="D681" s="137">
        <v>42815</v>
      </c>
      <c r="E681" s="137">
        <v>42850</v>
      </c>
      <c r="F681" s="137">
        <v>42850</v>
      </c>
      <c r="G681" s="25">
        <f t="shared" si="41"/>
        <v>35</v>
      </c>
      <c r="H681" s="365">
        <v>44019.360000000001</v>
      </c>
      <c r="I681" s="122">
        <f t="shared" si="42"/>
        <v>1540677.6</v>
      </c>
    </row>
    <row r="682" spans="1:9">
      <c r="A682" s="23">
        <f t="shared" ref="A682:A745" si="43">A681+1</f>
        <v>526</v>
      </c>
      <c r="B682" s="218"/>
      <c r="C682" s="218"/>
      <c r="D682" s="137">
        <v>42815</v>
      </c>
      <c r="E682" s="137">
        <v>42850</v>
      </c>
      <c r="F682" s="137">
        <v>42850</v>
      </c>
      <c r="G682" s="25">
        <f t="shared" si="41"/>
        <v>35</v>
      </c>
      <c r="H682" s="365">
        <v>43021.440000000002</v>
      </c>
      <c r="I682" s="122">
        <f t="shared" si="42"/>
        <v>1505750.4</v>
      </c>
    </row>
    <row r="683" spans="1:9">
      <c r="A683" s="23">
        <f t="shared" si="43"/>
        <v>527</v>
      </c>
      <c r="B683" s="218"/>
      <c r="C683" s="218"/>
      <c r="D683" s="137">
        <v>42822</v>
      </c>
      <c r="E683" s="137">
        <v>42850</v>
      </c>
      <c r="F683" s="137">
        <v>42850</v>
      </c>
      <c r="G683" s="25">
        <f t="shared" si="41"/>
        <v>28</v>
      </c>
      <c r="H683" s="365">
        <v>44518.32</v>
      </c>
      <c r="I683" s="122">
        <f t="shared" si="42"/>
        <v>1246512.96</v>
      </c>
    </row>
    <row r="684" spans="1:9">
      <c r="A684" s="23">
        <f t="shared" si="43"/>
        <v>528</v>
      </c>
      <c r="B684" s="218"/>
      <c r="C684" s="218"/>
      <c r="D684" s="137">
        <v>42824</v>
      </c>
      <c r="E684" s="137">
        <v>42850</v>
      </c>
      <c r="F684" s="137">
        <v>42850</v>
      </c>
      <c r="G684" s="25">
        <f t="shared" si="41"/>
        <v>26</v>
      </c>
      <c r="H684" s="365">
        <v>44740.08</v>
      </c>
      <c r="I684" s="122">
        <f t="shared" si="42"/>
        <v>1163242.08</v>
      </c>
    </row>
    <row r="685" spans="1:9">
      <c r="A685" s="23">
        <f t="shared" si="43"/>
        <v>529</v>
      </c>
      <c r="B685" s="218"/>
      <c r="C685" s="218"/>
      <c r="D685" s="137">
        <v>42824</v>
      </c>
      <c r="E685" s="137">
        <v>42850</v>
      </c>
      <c r="F685" s="137">
        <v>42850</v>
      </c>
      <c r="G685" s="25">
        <f t="shared" si="41"/>
        <v>26</v>
      </c>
      <c r="H685" s="365">
        <v>43686.720000000001</v>
      </c>
      <c r="I685" s="122">
        <f t="shared" si="42"/>
        <v>1135854.72</v>
      </c>
    </row>
    <row r="686" spans="1:9">
      <c r="A686" s="23">
        <f t="shared" si="43"/>
        <v>530</v>
      </c>
      <c r="B686" s="218"/>
      <c r="C686" s="218"/>
      <c r="D686" s="137">
        <v>42824</v>
      </c>
      <c r="E686" s="137">
        <v>42850</v>
      </c>
      <c r="F686" s="137">
        <v>42850</v>
      </c>
      <c r="G686" s="25">
        <f t="shared" si="41"/>
        <v>26</v>
      </c>
      <c r="H686" s="365">
        <v>43963.92</v>
      </c>
      <c r="I686" s="122">
        <f t="shared" si="42"/>
        <v>1143061.92</v>
      </c>
    </row>
    <row r="687" spans="1:9">
      <c r="A687" s="23">
        <f t="shared" si="43"/>
        <v>531</v>
      </c>
      <c r="B687" s="218"/>
      <c r="C687" s="218"/>
      <c r="D687" s="137">
        <v>42824</v>
      </c>
      <c r="E687" s="137">
        <v>42850</v>
      </c>
      <c r="F687" s="137">
        <v>42850</v>
      </c>
      <c r="G687" s="25">
        <f t="shared" si="41"/>
        <v>26</v>
      </c>
      <c r="H687" s="365">
        <v>44352</v>
      </c>
      <c r="I687" s="122">
        <f t="shared" si="42"/>
        <v>1153152</v>
      </c>
    </row>
    <row r="688" spans="1:9">
      <c r="A688" s="23">
        <f t="shared" si="43"/>
        <v>532</v>
      </c>
      <c r="B688" s="218"/>
      <c r="C688" s="218"/>
      <c r="D688" s="137">
        <v>42824</v>
      </c>
      <c r="E688" s="137">
        <v>42850</v>
      </c>
      <c r="F688" s="137">
        <v>42850</v>
      </c>
      <c r="G688" s="25">
        <f t="shared" si="41"/>
        <v>26</v>
      </c>
      <c r="H688" s="365">
        <v>44352</v>
      </c>
      <c r="I688" s="122">
        <f t="shared" si="42"/>
        <v>1153152</v>
      </c>
    </row>
    <row r="689" spans="1:9">
      <c r="A689" s="23">
        <f t="shared" si="43"/>
        <v>533</v>
      </c>
      <c r="B689" s="218"/>
      <c r="C689" s="218"/>
      <c r="D689" s="137">
        <v>42824</v>
      </c>
      <c r="E689" s="137">
        <v>42850</v>
      </c>
      <c r="F689" s="137">
        <v>42850</v>
      </c>
      <c r="G689" s="25">
        <f t="shared" si="41"/>
        <v>26</v>
      </c>
      <c r="H689" s="365">
        <v>43354.080000000002</v>
      </c>
      <c r="I689" s="122">
        <f t="shared" si="42"/>
        <v>1127206.08</v>
      </c>
    </row>
    <row r="690" spans="1:9">
      <c r="A690" s="23">
        <f t="shared" si="43"/>
        <v>534</v>
      </c>
      <c r="B690" s="218"/>
      <c r="C690" s="218"/>
      <c r="D690" s="137">
        <v>42839</v>
      </c>
      <c r="E690" s="137">
        <v>42850</v>
      </c>
      <c r="F690" s="137">
        <v>42850</v>
      </c>
      <c r="G690" s="25">
        <f t="shared" si="41"/>
        <v>11</v>
      </c>
      <c r="H690" s="365">
        <v>275902.41000000003</v>
      </c>
      <c r="I690" s="122">
        <f t="shared" si="42"/>
        <v>3034926.51</v>
      </c>
    </row>
    <row r="691" spans="1:9">
      <c r="A691" s="23">
        <f t="shared" si="43"/>
        <v>535</v>
      </c>
      <c r="B691" s="218" t="s">
        <v>231</v>
      </c>
      <c r="C691" s="218" t="s">
        <v>502</v>
      </c>
      <c r="D691" s="137">
        <v>42825</v>
      </c>
      <c r="E691" s="137">
        <v>42867</v>
      </c>
      <c r="F691" s="137">
        <v>42866</v>
      </c>
      <c r="G691" s="25">
        <f t="shared" si="41"/>
        <v>41</v>
      </c>
      <c r="H691" s="365">
        <v>1137.3900000000001</v>
      </c>
      <c r="I691" s="122">
        <f t="shared" si="42"/>
        <v>46632.99</v>
      </c>
    </row>
    <row r="692" spans="1:9">
      <c r="A692" s="23">
        <f t="shared" si="43"/>
        <v>536</v>
      </c>
      <c r="B692" s="218" t="s">
        <v>231</v>
      </c>
      <c r="C692" s="218" t="s">
        <v>503</v>
      </c>
      <c r="D692" s="137">
        <v>42825</v>
      </c>
      <c r="E692" s="137">
        <v>42867</v>
      </c>
      <c r="F692" s="137">
        <v>42866</v>
      </c>
      <c r="G692" s="25">
        <f t="shared" si="41"/>
        <v>41</v>
      </c>
      <c r="H692" s="365">
        <v>1358.45</v>
      </c>
      <c r="I692" s="122">
        <f t="shared" si="42"/>
        <v>55696.45</v>
      </c>
    </row>
    <row r="693" spans="1:9">
      <c r="A693" s="23">
        <f t="shared" si="43"/>
        <v>537</v>
      </c>
      <c r="B693" s="218" t="s">
        <v>231</v>
      </c>
      <c r="C693" s="218" t="s">
        <v>504</v>
      </c>
      <c r="D693" s="137">
        <v>42815</v>
      </c>
      <c r="E693" s="137">
        <v>42870</v>
      </c>
      <c r="F693" s="137">
        <v>42870</v>
      </c>
      <c r="G693" s="25">
        <f t="shared" si="41"/>
        <v>55</v>
      </c>
      <c r="H693" s="365">
        <v>1183.9728485999999</v>
      </c>
      <c r="I693" s="122">
        <f t="shared" si="42"/>
        <v>65118.51</v>
      </c>
    </row>
    <row r="694" spans="1:9">
      <c r="A694" s="23">
        <f t="shared" si="43"/>
        <v>538</v>
      </c>
      <c r="B694" s="218"/>
      <c r="C694" s="218"/>
      <c r="D694" s="137">
        <v>42815</v>
      </c>
      <c r="E694" s="137">
        <v>42870</v>
      </c>
      <c r="F694" s="137">
        <v>42870</v>
      </c>
      <c r="G694" s="25">
        <f t="shared" si="41"/>
        <v>55</v>
      </c>
      <c r="H694" s="365">
        <v>1157.1321542999999</v>
      </c>
      <c r="I694" s="122">
        <f t="shared" si="42"/>
        <v>63642.27</v>
      </c>
    </row>
    <row r="695" spans="1:9">
      <c r="A695" s="23">
        <f t="shared" si="43"/>
        <v>539</v>
      </c>
      <c r="B695" s="218"/>
      <c r="C695" s="218"/>
      <c r="D695" s="137">
        <v>42822</v>
      </c>
      <c r="E695" s="137">
        <v>42870</v>
      </c>
      <c r="F695" s="137">
        <v>42870</v>
      </c>
      <c r="G695" s="25">
        <f t="shared" si="41"/>
        <v>48</v>
      </c>
      <c r="H695" s="365">
        <v>1197.3931957</v>
      </c>
      <c r="I695" s="122">
        <f t="shared" si="42"/>
        <v>57474.87</v>
      </c>
    </row>
    <row r="696" spans="1:9">
      <c r="A696" s="23">
        <f t="shared" si="43"/>
        <v>540</v>
      </c>
      <c r="B696" s="218"/>
      <c r="C696" s="218"/>
      <c r="D696" s="137">
        <v>42824</v>
      </c>
      <c r="E696" s="137">
        <v>42870</v>
      </c>
      <c r="F696" s="137">
        <v>42870</v>
      </c>
      <c r="G696" s="25">
        <f t="shared" si="41"/>
        <v>46</v>
      </c>
      <c r="H696" s="365">
        <v>1203.3577945</v>
      </c>
      <c r="I696" s="122">
        <f t="shared" si="42"/>
        <v>55354.46</v>
      </c>
    </row>
    <row r="697" spans="1:9">
      <c r="A697" s="23">
        <f t="shared" si="43"/>
        <v>541</v>
      </c>
      <c r="B697" s="218"/>
      <c r="C697" s="218"/>
      <c r="D697" s="137">
        <v>42824</v>
      </c>
      <c r="E697" s="137">
        <v>42870</v>
      </c>
      <c r="F697" s="137">
        <v>42870</v>
      </c>
      <c r="G697" s="25">
        <f t="shared" si="41"/>
        <v>46</v>
      </c>
      <c r="H697" s="365">
        <v>1175.0259504999999</v>
      </c>
      <c r="I697" s="122">
        <f t="shared" si="42"/>
        <v>54051.19</v>
      </c>
    </row>
    <row r="698" spans="1:9">
      <c r="A698" s="23">
        <f t="shared" si="43"/>
        <v>542</v>
      </c>
      <c r="B698" s="218"/>
      <c r="C698" s="218"/>
      <c r="D698" s="137">
        <v>42824</v>
      </c>
      <c r="E698" s="137">
        <v>42870</v>
      </c>
      <c r="F698" s="137">
        <v>42870</v>
      </c>
      <c r="G698" s="25">
        <f t="shared" si="41"/>
        <v>46</v>
      </c>
      <c r="H698" s="365">
        <v>1182.4816989000001</v>
      </c>
      <c r="I698" s="122">
        <f t="shared" si="42"/>
        <v>54394.16</v>
      </c>
    </row>
    <row r="699" spans="1:9">
      <c r="A699" s="23">
        <f t="shared" si="43"/>
        <v>543</v>
      </c>
      <c r="B699" s="218"/>
      <c r="C699" s="218"/>
      <c r="D699" s="137">
        <v>42824</v>
      </c>
      <c r="E699" s="137">
        <v>42870</v>
      </c>
      <c r="F699" s="137">
        <v>42870</v>
      </c>
      <c r="G699" s="25">
        <f t="shared" si="41"/>
        <v>46</v>
      </c>
      <c r="H699" s="365">
        <v>1192.9197466999999</v>
      </c>
      <c r="I699" s="122">
        <f t="shared" si="42"/>
        <v>54874.31</v>
      </c>
    </row>
    <row r="700" spans="1:9">
      <c r="A700" s="23">
        <f t="shared" si="43"/>
        <v>544</v>
      </c>
      <c r="B700" s="218"/>
      <c r="C700" s="218"/>
      <c r="D700" s="137">
        <v>42824</v>
      </c>
      <c r="E700" s="137">
        <v>42870</v>
      </c>
      <c r="F700" s="137">
        <v>42870</v>
      </c>
      <c r="G700" s="25">
        <f t="shared" si="41"/>
        <v>46</v>
      </c>
      <c r="H700" s="365">
        <v>1192.9197466999999</v>
      </c>
      <c r="I700" s="122">
        <f t="shared" si="42"/>
        <v>54874.31</v>
      </c>
    </row>
    <row r="701" spans="1:9">
      <c r="A701" s="23">
        <f t="shared" si="43"/>
        <v>545</v>
      </c>
      <c r="B701" s="218"/>
      <c r="C701" s="218"/>
      <c r="D701" s="137">
        <v>42824</v>
      </c>
      <c r="E701" s="137">
        <v>42870</v>
      </c>
      <c r="F701" s="137">
        <v>42870</v>
      </c>
      <c r="G701" s="25">
        <f t="shared" si="41"/>
        <v>46</v>
      </c>
      <c r="H701" s="365">
        <v>1166.0790523999999</v>
      </c>
      <c r="I701" s="122">
        <f t="shared" si="42"/>
        <v>53639.64</v>
      </c>
    </row>
    <row r="702" spans="1:9">
      <c r="A702" s="23">
        <f t="shared" si="43"/>
        <v>546</v>
      </c>
      <c r="B702" s="218"/>
      <c r="C702" s="218"/>
      <c r="D702" s="137">
        <v>42839</v>
      </c>
      <c r="E702" s="137">
        <v>42870</v>
      </c>
      <c r="F702" s="137">
        <v>42870</v>
      </c>
      <c r="G702" s="25">
        <f t="shared" si="41"/>
        <v>31</v>
      </c>
      <c r="H702" s="365">
        <v>7418.1714448000002</v>
      </c>
      <c r="I702" s="122">
        <f t="shared" si="42"/>
        <v>229963.31</v>
      </c>
    </row>
    <row r="703" spans="1:9">
      <c r="A703" s="23">
        <f t="shared" si="43"/>
        <v>547</v>
      </c>
      <c r="B703" s="218"/>
      <c r="C703" s="218"/>
      <c r="D703" s="137">
        <v>42843</v>
      </c>
      <c r="E703" s="137">
        <v>42870</v>
      </c>
      <c r="F703" s="137">
        <v>42870</v>
      </c>
      <c r="G703" s="25">
        <f t="shared" si="41"/>
        <v>27</v>
      </c>
      <c r="H703" s="365">
        <v>283098.46596100001</v>
      </c>
      <c r="I703" s="122">
        <f t="shared" si="42"/>
        <v>7643658.5800000001</v>
      </c>
    </row>
    <row r="704" spans="1:9">
      <c r="A704" s="23">
        <f t="shared" si="43"/>
        <v>548</v>
      </c>
      <c r="B704" s="218" t="s">
        <v>231</v>
      </c>
      <c r="C704" s="218" t="s">
        <v>505</v>
      </c>
      <c r="D704" s="137">
        <v>42829</v>
      </c>
      <c r="E704" s="137">
        <v>42870</v>
      </c>
      <c r="F704" s="137">
        <v>42870</v>
      </c>
      <c r="G704" s="25">
        <f t="shared" si="41"/>
        <v>41</v>
      </c>
      <c r="H704" s="365">
        <v>16757.1726237</v>
      </c>
      <c r="I704" s="122">
        <f t="shared" si="42"/>
        <v>687044.08</v>
      </c>
    </row>
    <row r="705" spans="1:9">
      <c r="A705" s="23">
        <f t="shared" si="43"/>
        <v>549</v>
      </c>
      <c r="B705" s="218"/>
      <c r="C705" s="218"/>
      <c r="D705" s="137">
        <v>42830</v>
      </c>
      <c r="E705" s="137">
        <v>42870</v>
      </c>
      <c r="F705" s="137">
        <v>42870</v>
      </c>
      <c r="G705" s="25">
        <f t="shared" si="41"/>
        <v>40</v>
      </c>
      <c r="H705" s="365">
        <v>16899.8076401</v>
      </c>
      <c r="I705" s="122">
        <f t="shared" si="42"/>
        <v>675992.31</v>
      </c>
    </row>
    <row r="706" spans="1:9">
      <c r="A706" s="23">
        <f t="shared" si="43"/>
        <v>550</v>
      </c>
      <c r="B706" s="218"/>
      <c r="C706" s="218"/>
      <c r="D706" s="137">
        <v>42831</v>
      </c>
      <c r="E706" s="137">
        <v>42870</v>
      </c>
      <c r="F706" s="137">
        <v>42870</v>
      </c>
      <c r="G706" s="25">
        <f t="shared" si="41"/>
        <v>39</v>
      </c>
      <c r="H706" s="365">
        <v>16768.118640299999</v>
      </c>
      <c r="I706" s="122">
        <f t="shared" si="42"/>
        <v>653956.63</v>
      </c>
    </row>
    <row r="707" spans="1:9">
      <c r="A707" s="23">
        <f t="shared" si="43"/>
        <v>551</v>
      </c>
      <c r="B707" s="218"/>
      <c r="C707" s="218"/>
      <c r="D707" s="137">
        <v>42836</v>
      </c>
      <c r="E707" s="137">
        <v>42870</v>
      </c>
      <c r="F707" s="137">
        <v>42870</v>
      </c>
      <c r="G707" s="25">
        <f t="shared" si="41"/>
        <v>34</v>
      </c>
      <c r="H707" s="365">
        <v>16791.8630763</v>
      </c>
      <c r="I707" s="122">
        <f t="shared" si="42"/>
        <v>570923.34</v>
      </c>
    </row>
    <row r="708" spans="1:9">
      <c r="A708" s="23">
        <f t="shared" si="43"/>
        <v>552</v>
      </c>
      <c r="B708" s="218"/>
      <c r="C708" s="218"/>
      <c r="D708" s="137">
        <v>42837</v>
      </c>
      <c r="E708" s="137">
        <v>42870</v>
      </c>
      <c r="F708" s="137">
        <v>42870</v>
      </c>
      <c r="G708" s="25">
        <f t="shared" si="41"/>
        <v>33</v>
      </c>
      <c r="H708" s="365">
        <v>16769.971043099998</v>
      </c>
      <c r="I708" s="122">
        <f t="shared" si="42"/>
        <v>553409.04</v>
      </c>
    </row>
    <row r="709" spans="1:9">
      <c r="A709" s="23">
        <f t="shared" si="43"/>
        <v>553</v>
      </c>
      <c r="B709" s="218"/>
      <c r="C709" s="218"/>
      <c r="D709" s="137">
        <v>42838</v>
      </c>
      <c r="E709" s="137">
        <v>42870</v>
      </c>
      <c r="F709" s="137">
        <v>42870</v>
      </c>
      <c r="G709" s="25">
        <f t="shared" si="41"/>
        <v>32</v>
      </c>
      <c r="H709" s="365">
        <v>16726.186976600002</v>
      </c>
      <c r="I709" s="122">
        <f t="shared" si="42"/>
        <v>535237.98</v>
      </c>
    </row>
    <row r="710" spans="1:9">
      <c r="A710" s="23">
        <f t="shared" si="43"/>
        <v>554</v>
      </c>
      <c r="B710" s="218" t="s">
        <v>231</v>
      </c>
      <c r="C710" s="218" t="s">
        <v>506</v>
      </c>
      <c r="D710" s="137">
        <v>42844</v>
      </c>
      <c r="E710" s="137">
        <v>42880</v>
      </c>
      <c r="F710" s="137">
        <v>42880</v>
      </c>
      <c r="G710" s="25">
        <f t="shared" si="41"/>
        <v>36</v>
      </c>
      <c r="H710" s="365">
        <v>11767.645590399999</v>
      </c>
      <c r="I710" s="122">
        <f t="shared" si="42"/>
        <v>423635.24</v>
      </c>
    </row>
    <row r="711" spans="1:9">
      <c r="A711" s="23">
        <f t="shared" si="43"/>
        <v>555</v>
      </c>
      <c r="B711" s="218"/>
      <c r="C711" s="218"/>
      <c r="D711" s="137">
        <v>42845</v>
      </c>
      <c r="E711" s="137">
        <v>42880</v>
      </c>
      <c r="F711" s="137">
        <v>42880</v>
      </c>
      <c r="G711" s="25">
        <f t="shared" si="41"/>
        <v>35</v>
      </c>
      <c r="H711" s="365">
        <v>11643.569870700001</v>
      </c>
      <c r="I711" s="122">
        <f t="shared" si="42"/>
        <v>407524.95</v>
      </c>
    </row>
    <row r="712" spans="1:9">
      <c r="A712" s="23">
        <f t="shared" si="43"/>
        <v>556</v>
      </c>
      <c r="B712" s="218"/>
      <c r="C712" s="218"/>
      <c r="D712" s="137">
        <v>42850</v>
      </c>
      <c r="E712" s="137">
        <v>42880</v>
      </c>
      <c r="F712" s="137">
        <v>42880</v>
      </c>
      <c r="G712" s="25">
        <f t="shared" si="41"/>
        <v>30</v>
      </c>
      <c r="H712" s="365">
        <v>23448.063923999998</v>
      </c>
      <c r="I712" s="122">
        <f t="shared" si="42"/>
        <v>703441.92000000004</v>
      </c>
    </row>
    <row r="713" spans="1:9">
      <c r="A713" s="23">
        <f t="shared" si="43"/>
        <v>557</v>
      </c>
      <c r="B713" s="218"/>
      <c r="C713" s="218"/>
      <c r="D713" s="137">
        <v>42851</v>
      </c>
      <c r="E713" s="137">
        <v>42880</v>
      </c>
      <c r="F713" s="137">
        <v>42880</v>
      </c>
      <c r="G713" s="25">
        <f t="shared" si="41"/>
        <v>29</v>
      </c>
      <c r="H713" s="365">
        <v>23549.273496599999</v>
      </c>
      <c r="I713" s="122">
        <f t="shared" si="42"/>
        <v>682928.93</v>
      </c>
    </row>
    <row r="714" spans="1:9">
      <c r="A714" s="23">
        <f t="shared" si="43"/>
        <v>558</v>
      </c>
      <c r="B714" s="218"/>
      <c r="C714" s="218"/>
      <c r="D714" s="137">
        <v>42852</v>
      </c>
      <c r="E714" s="137">
        <v>42880</v>
      </c>
      <c r="F714" s="137">
        <v>42880</v>
      </c>
      <c r="G714" s="25">
        <f t="shared" si="41"/>
        <v>28</v>
      </c>
      <c r="H714" s="365">
        <v>23679.737118199999</v>
      </c>
      <c r="I714" s="122">
        <f t="shared" si="42"/>
        <v>663032.64</v>
      </c>
    </row>
    <row r="715" spans="1:9">
      <c r="A715" s="23">
        <f t="shared" si="43"/>
        <v>559</v>
      </c>
      <c r="B715" s="218" t="s">
        <v>231</v>
      </c>
      <c r="C715" s="218" t="s">
        <v>507</v>
      </c>
      <c r="D715" s="137">
        <v>42873</v>
      </c>
      <c r="E715" s="137">
        <v>42901</v>
      </c>
      <c r="F715" s="137">
        <v>42901</v>
      </c>
      <c r="G715" s="25">
        <f t="shared" si="41"/>
        <v>28</v>
      </c>
      <c r="H715" s="365">
        <v>295688.09326529998</v>
      </c>
      <c r="I715" s="122">
        <f t="shared" si="42"/>
        <v>8279266.6100000003</v>
      </c>
    </row>
    <row r="716" spans="1:9">
      <c r="A716" s="23">
        <f t="shared" si="43"/>
        <v>560</v>
      </c>
      <c r="B716" s="218"/>
      <c r="C716" s="218"/>
      <c r="D716" s="137">
        <v>42875</v>
      </c>
      <c r="E716" s="137">
        <v>42901</v>
      </c>
      <c r="F716" s="137">
        <v>42901</v>
      </c>
      <c r="G716" s="25">
        <f t="shared" si="41"/>
        <v>26</v>
      </c>
      <c r="H716" s="365">
        <v>297917.12381010002</v>
      </c>
      <c r="I716" s="122">
        <f t="shared" si="42"/>
        <v>7745845.2199999997</v>
      </c>
    </row>
    <row r="717" spans="1:9">
      <c r="A717" s="23">
        <f t="shared" si="43"/>
        <v>561</v>
      </c>
      <c r="B717" s="218"/>
      <c r="C717" s="218"/>
      <c r="D717" s="137">
        <v>42878</v>
      </c>
      <c r="E717" s="137">
        <v>42901</v>
      </c>
      <c r="F717" s="137">
        <v>42901</v>
      </c>
      <c r="G717" s="25">
        <f t="shared" si="41"/>
        <v>23</v>
      </c>
      <c r="H717" s="365">
        <v>45090.833158599999</v>
      </c>
      <c r="I717" s="122">
        <f t="shared" si="42"/>
        <v>1037089.16</v>
      </c>
    </row>
    <row r="718" spans="1:9">
      <c r="A718" s="23">
        <f t="shared" si="43"/>
        <v>562</v>
      </c>
      <c r="B718" s="218"/>
      <c r="C718" s="218"/>
      <c r="D718" s="137">
        <v>42878</v>
      </c>
      <c r="E718" s="137">
        <v>42901</v>
      </c>
      <c r="F718" s="137">
        <v>42901</v>
      </c>
      <c r="G718" s="25">
        <f t="shared" si="41"/>
        <v>23</v>
      </c>
      <c r="H718" s="365">
        <v>43782.9</v>
      </c>
      <c r="I718" s="122">
        <f t="shared" si="42"/>
        <v>1007006.7</v>
      </c>
    </row>
    <row r="719" spans="1:9">
      <c r="A719" s="23">
        <f t="shared" si="43"/>
        <v>563</v>
      </c>
      <c r="B719" s="218" t="s">
        <v>231</v>
      </c>
      <c r="C719" s="218" t="s">
        <v>508</v>
      </c>
      <c r="D719" s="137">
        <v>42843</v>
      </c>
      <c r="E719" s="137">
        <v>42909</v>
      </c>
      <c r="F719" s="137">
        <v>42909</v>
      </c>
      <c r="G719" s="25">
        <f t="shared" si="41"/>
        <v>66</v>
      </c>
      <c r="H719" s="365">
        <v>13.616479300000002</v>
      </c>
      <c r="I719" s="122">
        <f t="shared" si="42"/>
        <v>898.69</v>
      </c>
    </row>
    <row r="720" spans="1:9">
      <c r="A720" s="23">
        <f t="shared" si="43"/>
        <v>564</v>
      </c>
      <c r="B720" s="218"/>
      <c r="C720" s="218"/>
      <c r="D720" s="137">
        <v>42843</v>
      </c>
      <c r="E720" s="137">
        <v>42909</v>
      </c>
      <c r="F720" s="137">
        <v>42909</v>
      </c>
      <c r="G720" s="25">
        <f t="shared" si="41"/>
        <v>66</v>
      </c>
      <c r="H720" s="365">
        <v>13.630216799999998</v>
      </c>
      <c r="I720" s="122">
        <f t="shared" si="42"/>
        <v>899.59</v>
      </c>
    </row>
    <row r="721" spans="1:9">
      <c r="A721" s="23">
        <f t="shared" si="43"/>
        <v>565</v>
      </c>
      <c r="B721" s="218"/>
      <c r="C721" s="218"/>
      <c r="D721" s="137">
        <v>42843</v>
      </c>
      <c r="E721" s="137">
        <v>42909</v>
      </c>
      <c r="F721" s="137">
        <v>42909</v>
      </c>
      <c r="G721" s="25">
        <f t="shared" si="41"/>
        <v>66</v>
      </c>
      <c r="H721" s="365">
        <v>13.8379972</v>
      </c>
      <c r="I721" s="122">
        <f t="shared" si="42"/>
        <v>913.31</v>
      </c>
    </row>
    <row r="722" spans="1:9">
      <c r="A722" s="23">
        <f t="shared" si="43"/>
        <v>566</v>
      </c>
      <c r="B722" s="218"/>
      <c r="C722" s="218"/>
      <c r="D722" s="137">
        <v>42845</v>
      </c>
      <c r="E722" s="137">
        <v>42909</v>
      </c>
      <c r="F722" s="137">
        <v>42909</v>
      </c>
      <c r="G722" s="25">
        <f t="shared" si="41"/>
        <v>64</v>
      </c>
      <c r="H722" s="365">
        <v>13.8972403</v>
      </c>
      <c r="I722" s="122">
        <f t="shared" si="42"/>
        <v>889.42</v>
      </c>
    </row>
    <row r="723" spans="1:9">
      <c r="A723" s="23">
        <f t="shared" si="43"/>
        <v>567</v>
      </c>
      <c r="B723" s="218"/>
      <c r="C723" s="218"/>
      <c r="D723" s="137">
        <v>42850</v>
      </c>
      <c r="E723" s="137">
        <v>42909</v>
      </c>
      <c r="F723" s="137">
        <v>42909</v>
      </c>
      <c r="G723" s="25">
        <f t="shared" si="41"/>
        <v>59</v>
      </c>
      <c r="H723" s="365">
        <v>13.896381699999999</v>
      </c>
      <c r="I723" s="122">
        <f t="shared" si="42"/>
        <v>819.89</v>
      </c>
    </row>
    <row r="724" spans="1:9">
      <c r="A724" s="23">
        <f t="shared" si="43"/>
        <v>568</v>
      </c>
      <c r="B724" s="218"/>
      <c r="C724" s="218"/>
      <c r="D724" s="137">
        <v>42850</v>
      </c>
      <c r="E724" s="137">
        <v>42909</v>
      </c>
      <c r="F724" s="137">
        <v>42909</v>
      </c>
      <c r="G724" s="25">
        <f t="shared" si="41"/>
        <v>59</v>
      </c>
      <c r="H724" s="365">
        <v>13.977948400000001</v>
      </c>
      <c r="I724" s="122">
        <f t="shared" si="42"/>
        <v>824.7</v>
      </c>
    </row>
    <row r="725" spans="1:9">
      <c r="A725" s="23">
        <f t="shared" si="43"/>
        <v>569</v>
      </c>
      <c r="B725" s="218"/>
      <c r="C725" s="218"/>
      <c r="D725" s="137">
        <v>42852</v>
      </c>
      <c r="E725" s="137">
        <v>42909</v>
      </c>
      <c r="F725" s="137">
        <v>42909</v>
      </c>
      <c r="G725" s="25">
        <f t="shared" si="41"/>
        <v>57</v>
      </c>
      <c r="H725" s="365">
        <v>13.829411199999999</v>
      </c>
      <c r="I725" s="122">
        <f t="shared" si="42"/>
        <v>788.28</v>
      </c>
    </row>
    <row r="726" spans="1:9">
      <c r="A726" s="23">
        <f t="shared" si="43"/>
        <v>570</v>
      </c>
      <c r="B726" s="218"/>
      <c r="C726" s="218"/>
      <c r="D726" s="137">
        <v>42850</v>
      </c>
      <c r="E726" s="137">
        <v>42909</v>
      </c>
      <c r="F726" s="137">
        <v>42909</v>
      </c>
      <c r="G726" s="25">
        <f t="shared" si="41"/>
        <v>59</v>
      </c>
      <c r="H726" s="365">
        <v>13.4138506</v>
      </c>
      <c r="I726" s="122">
        <f t="shared" si="42"/>
        <v>791.42</v>
      </c>
    </row>
    <row r="727" spans="1:9">
      <c r="A727" s="23">
        <f t="shared" si="43"/>
        <v>571</v>
      </c>
      <c r="B727" s="218"/>
      <c r="C727" s="218"/>
      <c r="D727" s="137">
        <v>42850</v>
      </c>
      <c r="E727" s="137">
        <v>42909</v>
      </c>
      <c r="F727" s="137">
        <v>42909</v>
      </c>
      <c r="G727" s="25">
        <f t="shared" si="41"/>
        <v>59</v>
      </c>
      <c r="H727" s="365">
        <v>13.8019362</v>
      </c>
      <c r="I727" s="122">
        <f t="shared" si="42"/>
        <v>814.31</v>
      </c>
    </row>
    <row r="728" spans="1:9">
      <c r="A728" s="23">
        <f t="shared" si="43"/>
        <v>572</v>
      </c>
      <c r="B728" s="218"/>
      <c r="C728" s="218"/>
      <c r="D728" s="137">
        <v>42852</v>
      </c>
      <c r="E728" s="137">
        <v>42909</v>
      </c>
      <c r="F728" s="137">
        <v>42909</v>
      </c>
      <c r="G728" s="25">
        <f t="shared" si="41"/>
        <v>57</v>
      </c>
      <c r="H728" s="365">
        <v>13.878351200000003</v>
      </c>
      <c r="I728" s="122">
        <f t="shared" si="42"/>
        <v>791.07</v>
      </c>
    </row>
    <row r="729" spans="1:9">
      <c r="A729" s="23">
        <f t="shared" si="43"/>
        <v>573</v>
      </c>
      <c r="B729" s="218"/>
      <c r="C729" s="218"/>
      <c r="D729" s="137">
        <v>42853</v>
      </c>
      <c r="E729" s="137">
        <v>42909</v>
      </c>
      <c r="F729" s="137">
        <v>42909</v>
      </c>
      <c r="G729" s="25">
        <f t="shared" si="41"/>
        <v>56</v>
      </c>
      <c r="H729" s="365">
        <v>13.3571832</v>
      </c>
      <c r="I729" s="122">
        <f t="shared" si="42"/>
        <v>748</v>
      </c>
    </row>
    <row r="730" spans="1:9">
      <c r="A730" s="23">
        <f t="shared" si="43"/>
        <v>574</v>
      </c>
      <c r="B730" s="218"/>
      <c r="C730" s="218"/>
      <c r="D730" s="137">
        <v>42852</v>
      </c>
      <c r="E730" s="137">
        <v>42909</v>
      </c>
      <c r="F730" s="137">
        <v>42909</v>
      </c>
      <c r="G730" s="25">
        <f t="shared" si="41"/>
        <v>57</v>
      </c>
      <c r="H730" s="365">
        <v>13.495417199999999</v>
      </c>
      <c r="I730" s="122">
        <f t="shared" si="42"/>
        <v>769.24</v>
      </c>
    </row>
    <row r="731" spans="1:9">
      <c r="A731" s="23">
        <f t="shared" si="43"/>
        <v>575</v>
      </c>
      <c r="B731" s="218"/>
      <c r="C731" s="218"/>
      <c r="D731" s="137">
        <v>42852</v>
      </c>
      <c r="E731" s="137">
        <v>42909</v>
      </c>
      <c r="F731" s="137">
        <v>42909</v>
      </c>
      <c r="G731" s="25">
        <f t="shared" si="41"/>
        <v>57</v>
      </c>
      <c r="H731" s="365">
        <v>13.8045119</v>
      </c>
      <c r="I731" s="122">
        <f t="shared" si="42"/>
        <v>786.86</v>
      </c>
    </row>
    <row r="732" spans="1:9">
      <c r="A732" s="23">
        <f t="shared" si="43"/>
        <v>576</v>
      </c>
      <c r="B732" s="218"/>
      <c r="C732" s="218"/>
      <c r="D732" s="137">
        <v>42853</v>
      </c>
      <c r="E732" s="137">
        <v>42909</v>
      </c>
      <c r="F732" s="137">
        <v>42909</v>
      </c>
      <c r="G732" s="25">
        <f t="shared" si="41"/>
        <v>56</v>
      </c>
      <c r="H732" s="365">
        <v>13.7924916</v>
      </c>
      <c r="I732" s="122">
        <f t="shared" si="42"/>
        <v>772.38</v>
      </c>
    </row>
    <row r="733" spans="1:9">
      <c r="A733" s="23">
        <f t="shared" si="43"/>
        <v>577</v>
      </c>
      <c r="B733" s="218"/>
      <c r="C733" s="218"/>
      <c r="D733" s="137">
        <v>42859</v>
      </c>
      <c r="E733" s="137">
        <v>42909</v>
      </c>
      <c r="F733" s="137">
        <v>42909</v>
      </c>
      <c r="G733" s="25">
        <f t="shared" ref="G733:G796" si="44">F733-D733</f>
        <v>50</v>
      </c>
      <c r="H733" s="365">
        <v>13.929867</v>
      </c>
      <c r="I733" s="122">
        <f t="shared" ref="I733:I796" si="45">ROUND(G733*H733,2)</f>
        <v>696.49</v>
      </c>
    </row>
    <row r="734" spans="1:9">
      <c r="A734" s="23">
        <f t="shared" si="43"/>
        <v>578</v>
      </c>
      <c r="B734" s="218"/>
      <c r="C734" s="218"/>
      <c r="D734" s="137">
        <v>42866</v>
      </c>
      <c r="E734" s="137">
        <v>42909</v>
      </c>
      <c r="F734" s="137">
        <v>42909</v>
      </c>
      <c r="G734" s="25">
        <f t="shared" si="44"/>
        <v>43</v>
      </c>
      <c r="H734" s="365">
        <v>13.890371600000002</v>
      </c>
      <c r="I734" s="122">
        <f t="shared" si="45"/>
        <v>597.29</v>
      </c>
    </row>
    <row r="735" spans="1:9">
      <c r="A735" s="23">
        <f t="shared" si="43"/>
        <v>579</v>
      </c>
      <c r="B735" s="218"/>
      <c r="C735" s="218"/>
      <c r="D735" s="137">
        <v>42866</v>
      </c>
      <c r="E735" s="137">
        <v>42909</v>
      </c>
      <c r="F735" s="137">
        <v>42909</v>
      </c>
      <c r="G735" s="25">
        <f t="shared" si="44"/>
        <v>43</v>
      </c>
      <c r="H735" s="365">
        <v>13.8045119</v>
      </c>
      <c r="I735" s="122">
        <f t="shared" si="45"/>
        <v>593.59</v>
      </c>
    </row>
    <row r="736" spans="1:9">
      <c r="A736" s="23">
        <f t="shared" si="43"/>
        <v>580</v>
      </c>
      <c r="B736" s="218"/>
      <c r="C736" s="218"/>
      <c r="D736" s="137">
        <v>42866</v>
      </c>
      <c r="E736" s="137">
        <v>42909</v>
      </c>
      <c r="F736" s="137">
        <v>42909</v>
      </c>
      <c r="G736" s="25">
        <f t="shared" si="44"/>
        <v>43</v>
      </c>
      <c r="H736" s="365">
        <v>13.8397144</v>
      </c>
      <c r="I736" s="122">
        <f t="shared" si="45"/>
        <v>595.11</v>
      </c>
    </row>
    <row r="737" spans="1:9">
      <c r="A737" s="23">
        <f t="shared" si="43"/>
        <v>581</v>
      </c>
      <c r="B737" s="218"/>
      <c r="C737" s="218"/>
      <c r="D737" s="137">
        <v>42866</v>
      </c>
      <c r="E737" s="137">
        <v>42909</v>
      </c>
      <c r="F737" s="137">
        <v>42909</v>
      </c>
      <c r="G737" s="25">
        <f t="shared" si="44"/>
        <v>43</v>
      </c>
      <c r="H737" s="365">
        <v>13.791632999999999</v>
      </c>
      <c r="I737" s="122">
        <f t="shared" si="45"/>
        <v>593.04</v>
      </c>
    </row>
    <row r="738" spans="1:9">
      <c r="A738" s="23">
        <f t="shared" si="43"/>
        <v>582</v>
      </c>
      <c r="B738" s="218"/>
      <c r="C738" s="218"/>
      <c r="D738" s="137">
        <v>42866</v>
      </c>
      <c r="E738" s="137">
        <v>42909</v>
      </c>
      <c r="F738" s="137">
        <v>42909</v>
      </c>
      <c r="G738" s="25">
        <f t="shared" si="44"/>
        <v>43</v>
      </c>
      <c r="H738" s="365">
        <v>13.805370599999998</v>
      </c>
      <c r="I738" s="122">
        <f t="shared" si="45"/>
        <v>593.63</v>
      </c>
    </row>
    <row r="739" spans="1:9">
      <c r="A739" s="23">
        <f t="shared" si="43"/>
        <v>583</v>
      </c>
      <c r="B739" s="218"/>
      <c r="C739" s="218"/>
      <c r="D739" s="137">
        <v>42872</v>
      </c>
      <c r="E739" s="137">
        <v>42909</v>
      </c>
      <c r="F739" s="137">
        <v>42909</v>
      </c>
      <c r="G739" s="25">
        <f t="shared" si="44"/>
        <v>37</v>
      </c>
      <c r="H739" s="365">
        <v>13.803653300000001</v>
      </c>
      <c r="I739" s="122">
        <f t="shared" si="45"/>
        <v>510.74</v>
      </c>
    </row>
    <row r="740" spans="1:9">
      <c r="A740" s="23">
        <f t="shared" si="43"/>
        <v>584</v>
      </c>
      <c r="B740" s="218"/>
      <c r="C740" s="218"/>
      <c r="D740" s="137">
        <v>42872</v>
      </c>
      <c r="E740" s="137">
        <v>42909</v>
      </c>
      <c r="F740" s="137">
        <v>42909</v>
      </c>
      <c r="G740" s="25">
        <f t="shared" si="44"/>
        <v>37</v>
      </c>
      <c r="H740" s="365">
        <v>13.6911772</v>
      </c>
      <c r="I740" s="122">
        <f t="shared" si="45"/>
        <v>506.57</v>
      </c>
    </row>
    <row r="741" spans="1:9">
      <c r="A741" s="23">
        <f t="shared" si="43"/>
        <v>585</v>
      </c>
      <c r="B741" s="218"/>
      <c r="C741" s="218"/>
      <c r="D741" s="137">
        <v>42866</v>
      </c>
      <c r="E741" s="137">
        <v>42909</v>
      </c>
      <c r="F741" s="137">
        <v>42909</v>
      </c>
      <c r="G741" s="25">
        <f t="shared" si="44"/>
        <v>43</v>
      </c>
      <c r="H741" s="365">
        <v>14.068100999999999</v>
      </c>
      <c r="I741" s="122">
        <f t="shared" si="45"/>
        <v>604.92999999999995</v>
      </c>
    </row>
    <row r="742" spans="1:9">
      <c r="A742" s="23">
        <f t="shared" si="43"/>
        <v>586</v>
      </c>
      <c r="B742" s="218"/>
      <c r="C742" s="218"/>
      <c r="D742" s="137">
        <v>42872</v>
      </c>
      <c r="E742" s="137">
        <v>42909</v>
      </c>
      <c r="F742" s="137">
        <v>42909</v>
      </c>
      <c r="G742" s="25">
        <f t="shared" si="44"/>
        <v>37</v>
      </c>
      <c r="H742" s="365">
        <v>14.0569393</v>
      </c>
      <c r="I742" s="122">
        <f t="shared" si="45"/>
        <v>520.11</v>
      </c>
    </row>
    <row r="743" spans="1:9">
      <c r="A743" s="23">
        <f t="shared" si="43"/>
        <v>587</v>
      </c>
      <c r="B743" s="218"/>
      <c r="C743" s="218"/>
      <c r="D743" s="137">
        <v>42872</v>
      </c>
      <c r="E743" s="137">
        <v>42909</v>
      </c>
      <c r="F743" s="137">
        <v>42909</v>
      </c>
      <c r="G743" s="25">
        <f t="shared" si="44"/>
        <v>37</v>
      </c>
      <c r="H743" s="365">
        <v>13.918705299999999</v>
      </c>
      <c r="I743" s="122">
        <f t="shared" si="45"/>
        <v>514.99</v>
      </c>
    </row>
    <row r="744" spans="1:9">
      <c r="A744" s="23">
        <f t="shared" si="43"/>
        <v>588</v>
      </c>
      <c r="B744" s="218"/>
      <c r="C744" s="218"/>
      <c r="D744" s="137">
        <v>42872</v>
      </c>
      <c r="E744" s="137">
        <v>42909</v>
      </c>
      <c r="F744" s="137">
        <v>42909</v>
      </c>
      <c r="G744" s="25">
        <f t="shared" si="44"/>
        <v>37</v>
      </c>
      <c r="H744" s="365">
        <v>13.6808741</v>
      </c>
      <c r="I744" s="122">
        <f t="shared" si="45"/>
        <v>506.19</v>
      </c>
    </row>
    <row r="745" spans="1:9">
      <c r="A745" s="23">
        <f t="shared" si="43"/>
        <v>589</v>
      </c>
      <c r="B745" s="218"/>
      <c r="C745" s="218"/>
      <c r="D745" s="137">
        <v>42872</v>
      </c>
      <c r="E745" s="137">
        <v>42909</v>
      </c>
      <c r="F745" s="137">
        <v>42909</v>
      </c>
      <c r="G745" s="25">
        <f t="shared" si="44"/>
        <v>37</v>
      </c>
      <c r="H745" s="365">
        <v>13.7487032</v>
      </c>
      <c r="I745" s="122">
        <f t="shared" si="45"/>
        <v>508.7</v>
      </c>
    </row>
    <row r="746" spans="1:9">
      <c r="A746" s="23">
        <f t="shared" ref="A746:A809" si="46">A745+1</f>
        <v>590</v>
      </c>
      <c r="B746" s="218"/>
      <c r="C746" s="218"/>
      <c r="D746" s="137">
        <v>42874</v>
      </c>
      <c r="E746" s="137">
        <v>42909</v>
      </c>
      <c r="F746" s="137">
        <v>42909</v>
      </c>
      <c r="G746" s="25">
        <f t="shared" si="44"/>
        <v>35</v>
      </c>
      <c r="H746" s="365">
        <v>1515.3462454999999</v>
      </c>
      <c r="I746" s="122">
        <f t="shared" si="45"/>
        <v>53037.120000000003</v>
      </c>
    </row>
    <row r="747" spans="1:9">
      <c r="A747" s="23">
        <f t="shared" si="46"/>
        <v>591</v>
      </c>
      <c r="B747" s="218"/>
      <c r="C747" s="218"/>
      <c r="D747" s="137">
        <v>42874</v>
      </c>
      <c r="E747" s="137">
        <v>42909</v>
      </c>
      <c r="F747" s="137">
        <v>42909</v>
      </c>
      <c r="G747" s="25">
        <f t="shared" si="44"/>
        <v>35</v>
      </c>
      <c r="H747" s="365">
        <v>1517.2670799</v>
      </c>
      <c r="I747" s="122">
        <f t="shared" si="45"/>
        <v>53104.35</v>
      </c>
    </row>
    <row r="748" spans="1:9">
      <c r="A748" s="23">
        <f t="shared" si="46"/>
        <v>592</v>
      </c>
      <c r="B748" s="218"/>
      <c r="C748" s="218"/>
      <c r="D748" s="137">
        <v>42878</v>
      </c>
      <c r="E748" s="137">
        <v>42909</v>
      </c>
      <c r="F748" s="137">
        <v>42909</v>
      </c>
      <c r="G748" s="25">
        <f t="shared" si="44"/>
        <v>31</v>
      </c>
      <c r="H748" s="365">
        <v>1486.9178966000002</v>
      </c>
      <c r="I748" s="122">
        <f t="shared" si="45"/>
        <v>46094.45</v>
      </c>
    </row>
    <row r="749" spans="1:9">
      <c r="A749" s="23">
        <f t="shared" si="46"/>
        <v>593</v>
      </c>
      <c r="B749" s="218" t="s">
        <v>231</v>
      </c>
      <c r="C749" s="218" t="s">
        <v>509</v>
      </c>
      <c r="D749" s="137">
        <v>42878</v>
      </c>
      <c r="E749" s="137">
        <v>42909</v>
      </c>
      <c r="F749" s="137">
        <v>42909</v>
      </c>
      <c r="G749" s="25">
        <f t="shared" si="44"/>
        <v>31</v>
      </c>
      <c r="H749" s="365">
        <v>69402</v>
      </c>
      <c r="I749" s="122">
        <f t="shared" si="45"/>
        <v>2151462</v>
      </c>
    </row>
    <row r="750" spans="1:9">
      <c r="A750" s="23">
        <f t="shared" si="46"/>
        <v>594</v>
      </c>
      <c r="B750" s="218"/>
      <c r="C750" s="218"/>
      <c r="D750" s="137">
        <v>42892</v>
      </c>
      <c r="E750" s="137">
        <v>42909</v>
      </c>
      <c r="F750" s="137">
        <v>42909</v>
      </c>
      <c r="G750" s="25">
        <f t="shared" si="44"/>
        <v>17</v>
      </c>
      <c r="H750" s="365">
        <v>-1315.8</v>
      </c>
      <c r="I750" s="122">
        <f t="shared" si="45"/>
        <v>-22368.6</v>
      </c>
    </row>
    <row r="751" spans="1:9">
      <c r="A751" s="23">
        <f t="shared" si="46"/>
        <v>595</v>
      </c>
      <c r="B751" s="218" t="s">
        <v>231</v>
      </c>
      <c r="C751" s="218" t="s">
        <v>510</v>
      </c>
      <c r="D751" s="137">
        <v>42878</v>
      </c>
      <c r="E751" s="137">
        <v>42933</v>
      </c>
      <c r="F751" s="137">
        <v>42933</v>
      </c>
      <c r="G751" s="25">
        <f t="shared" si="44"/>
        <v>55</v>
      </c>
      <c r="H751" s="365">
        <v>1437.0894098000001</v>
      </c>
      <c r="I751" s="122">
        <f t="shared" si="45"/>
        <v>79039.92</v>
      </c>
    </row>
    <row r="752" spans="1:9">
      <c r="A752" s="23">
        <f t="shared" si="46"/>
        <v>596</v>
      </c>
      <c r="B752" s="218"/>
      <c r="C752" s="218"/>
      <c r="D752" s="137">
        <v>42906</v>
      </c>
      <c r="E752" s="137">
        <v>42933</v>
      </c>
      <c r="F752" s="137">
        <v>42933</v>
      </c>
      <c r="G752" s="25">
        <f t="shared" si="44"/>
        <v>27</v>
      </c>
      <c r="H752" s="365">
        <v>298566.21961949999</v>
      </c>
      <c r="I752" s="122">
        <f t="shared" si="45"/>
        <v>8061287.9299999997</v>
      </c>
    </row>
    <row r="753" spans="1:9">
      <c r="A753" s="23">
        <f t="shared" si="46"/>
        <v>597</v>
      </c>
      <c r="B753" s="218"/>
      <c r="C753" s="218"/>
      <c r="D753" s="137">
        <v>42907</v>
      </c>
      <c r="E753" s="137">
        <v>42933</v>
      </c>
      <c r="F753" s="137">
        <v>42933</v>
      </c>
      <c r="G753" s="25">
        <f t="shared" si="44"/>
        <v>26</v>
      </c>
      <c r="H753" s="365">
        <v>298193.86039310001</v>
      </c>
      <c r="I753" s="122">
        <f t="shared" si="45"/>
        <v>7753040.3700000001</v>
      </c>
    </row>
    <row r="754" spans="1:9">
      <c r="A754" s="23">
        <f t="shared" si="46"/>
        <v>598</v>
      </c>
      <c r="B754" s="218" t="s">
        <v>231</v>
      </c>
      <c r="C754" s="218" t="s">
        <v>511</v>
      </c>
      <c r="D754" s="137">
        <v>42892</v>
      </c>
      <c r="E754" s="137">
        <v>42933</v>
      </c>
      <c r="F754" s="137">
        <v>42933</v>
      </c>
      <c r="G754" s="25">
        <f t="shared" si="44"/>
        <v>41</v>
      </c>
      <c r="H754" s="365">
        <v>10966.2369721</v>
      </c>
      <c r="I754" s="122">
        <f t="shared" si="45"/>
        <v>449615.72</v>
      </c>
    </row>
    <row r="755" spans="1:9">
      <c r="A755" s="23">
        <f t="shared" si="46"/>
        <v>599</v>
      </c>
      <c r="B755" s="218"/>
      <c r="C755" s="218"/>
      <c r="D755" s="137">
        <v>42893</v>
      </c>
      <c r="E755" s="137">
        <v>42933</v>
      </c>
      <c r="F755" s="137">
        <v>42933</v>
      </c>
      <c r="G755" s="25">
        <f t="shared" si="44"/>
        <v>40</v>
      </c>
      <c r="H755" s="365">
        <v>10928.558819100001</v>
      </c>
      <c r="I755" s="122">
        <f t="shared" si="45"/>
        <v>437142.35</v>
      </c>
    </row>
    <row r="756" spans="1:9">
      <c r="A756" s="23">
        <f t="shared" si="46"/>
        <v>600</v>
      </c>
      <c r="B756" s="218"/>
      <c r="C756" s="218"/>
      <c r="D756" s="137">
        <v>42894</v>
      </c>
      <c r="E756" s="137">
        <v>42933</v>
      </c>
      <c r="F756" s="137">
        <v>42933</v>
      </c>
      <c r="G756" s="25">
        <f t="shared" si="44"/>
        <v>39</v>
      </c>
      <c r="H756" s="365">
        <v>10951.186760200002</v>
      </c>
      <c r="I756" s="122">
        <f t="shared" si="45"/>
        <v>427096.28</v>
      </c>
    </row>
    <row r="757" spans="1:9">
      <c r="A757" s="23">
        <f t="shared" si="46"/>
        <v>601</v>
      </c>
      <c r="B757" s="218"/>
      <c r="C757" s="218"/>
      <c r="D757" s="137">
        <v>42899</v>
      </c>
      <c r="E757" s="137">
        <v>42933</v>
      </c>
      <c r="F757" s="137">
        <v>42933</v>
      </c>
      <c r="G757" s="25">
        <f t="shared" si="44"/>
        <v>34</v>
      </c>
      <c r="H757" s="365">
        <v>10961.5008915</v>
      </c>
      <c r="I757" s="122">
        <f t="shared" si="45"/>
        <v>372691.03</v>
      </c>
    </row>
    <row r="758" spans="1:9">
      <c r="A758" s="23">
        <f t="shared" si="46"/>
        <v>602</v>
      </c>
      <c r="B758" s="218"/>
      <c r="C758" s="218"/>
      <c r="D758" s="137">
        <v>42900</v>
      </c>
      <c r="E758" s="137">
        <v>42933</v>
      </c>
      <c r="F758" s="137">
        <v>42933</v>
      </c>
      <c r="G758" s="25">
        <f t="shared" si="44"/>
        <v>33</v>
      </c>
      <c r="H758" s="365">
        <v>10999.810521900003</v>
      </c>
      <c r="I758" s="122">
        <f t="shared" si="45"/>
        <v>362993.75</v>
      </c>
    </row>
    <row r="759" spans="1:9">
      <c r="A759" s="23">
        <f t="shared" si="46"/>
        <v>603</v>
      </c>
      <c r="B759" s="218"/>
      <c r="C759" s="218"/>
      <c r="D759" s="137">
        <v>42901</v>
      </c>
      <c r="E759" s="137">
        <v>42933</v>
      </c>
      <c r="F759" s="137">
        <v>42933</v>
      </c>
      <c r="G759" s="25">
        <f t="shared" si="44"/>
        <v>32</v>
      </c>
      <c r="H759" s="365">
        <v>395371.0960352</v>
      </c>
      <c r="I759" s="122">
        <f t="shared" si="45"/>
        <v>12651875.07</v>
      </c>
    </row>
    <row r="760" spans="1:9">
      <c r="A760" s="23">
        <f t="shared" si="46"/>
        <v>604</v>
      </c>
      <c r="B760" s="218" t="s">
        <v>231</v>
      </c>
      <c r="C760" s="218" t="s">
        <v>512</v>
      </c>
      <c r="D760" s="137">
        <v>42916</v>
      </c>
      <c r="E760" s="137">
        <v>42941</v>
      </c>
      <c r="F760" s="137">
        <v>42941</v>
      </c>
      <c r="G760" s="25">
        <f t="shared" si="44"/>
        <v>25</v>
      </c>
      <c r="H760" s="365">
        <v>5537.31</v>
      </c>
      <c r="I760" s="122">
        <f t="shared" si="45"/>
        <v>138432.75</v>
      </c>
    </row>
    <row r="761" spans="1:9">
      <c r="A761" s="23">
        <f t="shared" si="46"/>
        <v>605</v>
      </c>
      <c r="B761" s="218" t="s">
        <v>231</v>
      </c>
      <c r="C761" s="218" t="s">
        <v>513</v>
      </c>
      <c r="D761" s="137">
        <v>42874</v>
      </c>
      <c r="E761" s="137">
        <v>42941</v>
      </c>
      <c r="F761" s="137">
        <v>42941</v>
      </c>
      <c r="G761" s="25">
        <f t="shared" si="44"/>
        <v>67</v>
      </c>
      <c r="H761" s="365">
        <v>42.699056900000002</v>
      </c>
      <c r="I761" s="122">
        <f t="shared" si="45"/>
        <v>2860.84</v>
      </c>
    </row>
    <row r="762" spans="1:9">
      <c r="A762" s="23">
        <f t="shared" si="46"/>
        <v>606</v>
      </c>
      <c r="B762" s="218"/>
      <c r="C762" s="218"/>
      <c r="D762" s="137">
        <v>42874</v>
      </c>
      <c r="E762" s="137">
        <v>42941</v>
      </c>
      <c r="F762" s="137">
        <v>42941</v>
      </c>
      <c r="G762" s="25">
        <f t="shared" si="44"/>
        <v>67</v>
      </c>
      <c r="H762" s="365">
        <v>42.272599399999997</v>
      </c>
      <c r="I762" s="122">
        <f t="shared" si="45"/>
        <v>2832.26</v>
      </c>
    </row>
    <row r="763" spans="1:9">
      <c r="A763" s="23">
        <f t="shared" si="46"/>
        <v>607</v>
      </c>
      <c r="B763" s="218"/>
      <c r="C763" s="218"/>
      <c r="D763" s="137">
        <v>42880</v>
      </c>
      <c r="E763" s="137">
        <v>42941</v>
      </c>
      <c r="F763" s="137">
        <v>42941</v>
      </c>
      <c r="G763" s="25">
        <f t="shared" si="44"/>
        <v>61</v>
      </c>
      <c r="H763" s="365">
        <v>41.472991600000007</v>
      </c>
      <c r="I763" s="122">
        <f t="shared" si="45"/>
        <v>2529.85</v>
      </c>
    </row>
    <row r="764" spans="1:9">
      <c r="A764" s="23">
        <f t="shared" si="46"/>
        <v>608</v>
      </c>
      <c r="B764" s="218"/>
      <c r="C764" s="218"/>
      <c r="D764" s="137">
        <v>42881</v>
      </c>
      <c r="E764" s="137">
        <v>42941</v>
      </c>
      <c r="F764" s="137">
        <v>42941</v>
      </c>
      <c r="G764" s="25">
        <f t="shared" si="44"/>
        <v>60</v>
      </c>
      <c r="H764" s="365">
        <v>42.059370700000002</v>
      </c>
      <c r="I764" s="122">
        <f t="shared" si="45"/>
        <v>2523.56</v>
      </c>
    </row>
    <row r="765" spans="1:9">
      <c r="A765" s="23">
        <f t="shared" si="46"/>
        <v>609</v>
      </c>
      <c r="B765" s="218"/>
      <c r="C765" s="218"/>
      <c r="D765" s="137">
        <v>42885</v>
      </c>
      <c r="E765" s="137">
        <v>42941</v>
      </c>
      <c r="F765" s="137">
        <v>42941</v>
      </c>
      <c r="G765" s="25">
        <f t="shared" si="44"/>
        <v>56</v>
      </c>
      <c r="H765" s="365">
        <v>42.432520999999994</v>
      </c>
      <c r="I765" s="122">
        <f t="shared" si="45"/>
        <v>2376.2199999999998</v>
      </c>
    </row>
    <row r="766" spans="1:9">
      <c r="A766" s="23">
        <f t="shared" si="46"/>
        <v>610</v>
      </c>
      <c r="B766" s="218"/>
      <c r="C766" s="218"/>
      <c r="D766" s="137">
        <v>42880</v>
      </c>
      <c r="E766" s="137">
        <v>42941</v>
      </c>
      <c r="F766" s="137">
        <v>42941</v>
      </c>
      <c r="G766" s="25">
        <f t="shared" si="44"/>
        <v>61</v>
      </c>
      <c r="H766" s="365">
        <v>42.912285599999997</v>
      </c>
      <c r="I766" s="122">
        <f t="shared" si="45"/>
        <v>2617.65</v>
      </c>
    </row>
    <row r="767" spans="1:9">
      <c r="A767" s="23">
        <f t="shared" si="46"/>
        <v>611</v>
      </c>
      <c r="B767" s="218"/>
      <c r="C767" s="218"/>
      <c r="D767" s="137">
        <v>42880</v>
      </c>
      <c r="E767" s="137">
        <v>42941</v>
      </c>
      <c r="F767" s="137">
        <v>42941</v>
      </c>
      <c r="G767" s="25">
        <f t="shared" si="44"/>
        <v>61</v>
      </c>
      <c r="H767" s="365">
        <v>41.472991600000007</v>
      </c>
      <c r="I767" s="122">
        <f t="shared" si="45"/>
        <v>2529.85</v>
      </c>
    </row>
    <row r="768" spans="1:9">
      <c r="A768" s="23">
        <f t="shared" si="46"/>
        <v>612</v>
      </c>
      <c r="B768" s="218"/>
      <c r="C768" s="218"/>
      <c r="D768" s="137">
        <v>42885</v>
      </c>
      <c r="E768" s="137">
        <v>42941</v>
      </c>
      <c r="F768" s="137">
        <v>42941</v>
      </c>
      <c r="G768" s="25">
        <f t="shared" si="44"/>
        <v>56</v>
      </c>
      <c r="H768" s="365">
        <v>42.219292199999998</v>
      </c>
      <c r="I768" s="122">
        <f t="shared" si="45"/>
        <v>2364.2800000000002</v>
      </c>
    </row>
    <row r="769" spans="1:9">
      <c r="A769" s="23">
        <f t="shared" si="46"/>
        <v>613</v>
      </c>
      <c r="B769" s="218"/>
      <c r="C769" s="218"/>
      <c r="D769" s="137">
        <v>42880</v>
      </c>
      <c r="E769" s="137">
        <v>42941</v>
      </c>
      <c r="F769" s="137">
        <v>42941</v>
      </c>
      <c r="G769" s="25">
        <f t="shared" si="44"/>
        <v>61</v>
      </c>
      <c r="H769" s="365">
        <v>42.059370700000002</v>
      </c>
      <c r="I769" s="122">
        <f t="shared" si="45"/>
        <v>2565.62</v>
      </c>
    </row>
    <row r="770" spans="1:9">
      <c r="A770" s="23">
        <f t="shared" si="46"/>
        <v>614</v>
      </c>
      <c r="B770" s="218"/>
      <c r="C770" s="218"/>
      <c r="D770" s="137">
        <v>42878</v>
      </c>
      <c r="E770" s="137">
        <v>42941</v>
      </c>
      <c r="F770" s="137">
        <v>42941</v>
      </c>
      <c r="G770" s="25">
        <f t="shared" si="44"/>
        <v>63</v>
      </c>
      <c r="H770" s="365">
        <v>42.067366800000002</v>
      </c>
      <c r="I770" s="122">
        <f t="shared" si="45"/>
        <v>2650.24</v>
      </c>
    </row>
    <row r="771" spans="1:9">
      <c r="A771" s="23">
        <f t="shared" si="46"/>
        <v>615</v>
      </c>
      <c r="B771" s="218"/>
      <c r="C771" s="218"/>
      <c r="D771" s="137">
        <v>42880</v>
      </c>
      <c r="E771" s="137">
        <v>42941</v>
      </c>
      <c r="F771" s="137">
        <v>42941</v>
      </c>
      <c r="G771" s="25">
        <f t="shared" si="44"/>
        <v>61</v>
      </c>
      <c r="H771" s="365">
        <v>41.579605999999991</v>
      </c>
      <c r="I771" s="122">
        <f t="shared" si="45"/>
        <v>2536.36</v>
      </c>
    </row>
    <row r="772" spans="1:9">
      <c r="A772" s="23">
        <f t="shared" si="46"/>
        <v>616</v>
      </c>
      <c r="B772" s="218"/>
      <c r="C772" s="218"/>
      <c r="D772" s="137">
        <v>42880</v>
      </c>
      <c r="E772" s="137">
        <v>42941</v>
      </c>
      <c r="F772" s="137">
        <v>42941</v>
      </c>
      <c r="G772" s="25">
        <f t="shared" si="44"/>
        <v>61</v>
      </c>
      <c r="H772" s="365">
        <v>41.472991600000007</v>
      </c>
      <c r="I772" s="122">
        <f t="shared" si="45"/>
        <v>2529.85</v>
      </c>
    </row>
    <row r="773" spans="1:9">
      <c r="A773" s="23">
        <f t="shared" si="46"/>
        <v>617</v>
      </c>
      <c r="B773" s="218"/>
      <c r="C773" s="218"/>
      <c r="D773" s="137">
        <v>42885</v>
      </c>
      <c r="E773" s="137">
        <v>42941</v>
      </c>
      <c r="F773" s="137">
        <v>42941</v>
      </c>
      <c r="G773" s="25">
        <f t="shared" si="44"/>
        <v>56</v>
      </c>
      <c r="H773" s="365">
        <v>41.542290999999999</v>
      </c>
      <c r="I773" s="122">
        <f t="shared" si="45"/>
        <v>2326.37</v>
      </c>
    </row>
    <row r="774" spans="1:9">
      <c r="A774" s="23">
        <f t="shared" si="46"/>
        <v>618</v>
      </c>
      <c r="B774" s="218"/>
      <c r="C774" s="218"/>
      <c r="D774" s="137">
        <v>42885</v>
      </c>
      <c r="E774" s="137">
        <v>42941</v>
      </c>
      <c r="F774" s="137">
        <v>42941</v>
      </c>
      <c r="G774" s="25">
        <f t="shared" si="44"/>
        <v>56</v>
      </c>
      <c r="H774" s="365">
        <v>42.357890900000001</v>
      </c>
      <c r="I774" s="122">
        <f t="shared" si="45"/>
        <v>2372.04</v>
      </c>
    </row>
    <row r="775" spans="1:9">
      <c r="A775" s="23">
        <f t="shared" si="46"/>
        <v>619</v>
      </c>
      <c r="B775" s="218"/>
      <c r="C775" s="218"/>
      <c r="D775" s="137">
        <v>42885</v>
      </c>
      <c r="E775" s="137">
        <v>42941</v>
      </c>
      <c r="F775" s="137">
        <v>42941</v>
      </c>
      <c r="G775" s="25">
        <f t="shared" si="44"/>
        <v>56</v>
      </c>
      <c r="H775" s="365">
        <v>42.408532800000003</v>
      </c>
      <c r="I775" s="122">
        <f t="shared" si="45"/>
        <v>2374.88</v>
      </c>
    </row>
    <row r="776" spans="1:9">
      <c r="A776" s="23">
        <f t="shared" si="46"/>
        <v>620</v>
      </c>
      <c r="B776" s="218"/>
      <c r="C776" s="218"/>
      <c r="D776" s="137">
        <v>42894</v>
      </c>
      <c r="E776" s="137">
        <v>42941</v>
      </c>
      <c r="F776" s="137">
        <v>42941</v>
      </c>
      <c r="G776" s="25">
        <f t="shared" si="44"/>
        <v>47</v>
      </c>
      <c r="H776" s="365">
        <v>40.716029599999999</v>
      </c>
      <c r="I776" s="122">
        <f t="shared" si="45"/>
        <v>1913.65</v>
      </c>
    </row>
    <row r="777" spans="1:9">
      <c r="A777" s="23">
        <f t="shared" si="46"/>
        <v>621</v>
      </c>
      <c r="B777" s="218"/>
      <c r="C777" s="218"/>
      <c r="D777" s="137">
        <v>42894</v>
      </c>
      <c r="E777" s="137">
        <v>42941</v>
      </c>
      <c r="F777" s="137">
        <v>42941</v>
      </c>
      <c r="G777" s="25">
        <f t="shared" si="44"/>
        <v>47</v>
      </c>
      <c r="H777" s="365">
        <v>42.131335399999998</v>
      </c>
      <c r="I777" s="122">
        <f t="shared" si="45"/>
        <v>1980.17</v>
      </c>
    </row>
    <row r="778" spans="1:9">
      <c r="A778" s="23">
        <f t="shared" si="46"/>
        <v>622</v>
      </c>
      <c r="B778" s="218"/>
      <c r="C778" s="218"/>
      <c r="D778" s="137">
        <v>42894</v>
      </c>
      <c r="E778" s="137">
        <v>42941</v>
      </c>
      <c r="F778" s="137">
        <v>42941</v>
      </c>
      <c r="G778" s="25">
        <f t="shared" si="44"/>
        <v>47</v>
      </c>
      <c r="H778" s="365">
        <v>42.064701399999997</v>
      </c>
      <c r="I778" s="122">
        <f t="shared" si="45"/>
        <v>1977.04</v>
      </c>
    </row>
    <row r="779" spans="1:9">
      <c r="A779" s="23">
        <f t="shared" si="46"/>
        <v>623</v>
      </c>
      <c r="B779" s="218"/>
      <c r="C779" s="218"/>
      <c r="D779" s="137">
        <v>42901</v>
      </c>
      <c r="E779" s="137">
        <v>42941</v>
      </c>
      <c r="F779" s="137">
        <v>42941</v>
      </c>
      <c r="G779" s="25">
        <f t="shared" si="44"/>
        <v>40</v>
      </c>
      <c r="H779" s="365">
        <v>43.472011100000003</v>
      </c>
      <c r="I779" s="122">
        <f t="shared" si="45"/>
        <v>1738.88</v>
      </c>
    </row>
    <row r="780" spans="1:9">
      <c r="A780" s="23">
        <f t="shared" si="46"/>
        <v>624</v>
      </c>
      <c r="B780" s="218"/>
      <c r="C780" s="218"/>
      <c r="D780" s="137">
        <v>42902</v>
      </c>
      <c r="E780" s="137">
        <v>42941</v>
      </c>
      <c r="F780" s="137">
        <v>42941</v>
      </c>
      <c r="G780" s="25">
        <f t="shared" si="44"/>
        <v>39</v>
      </c>
      <c r="H780" s="365">
        <v>43.237459500000007</v>
      </c>
      <c r="I780" s="122">
        <f t="shared" si="45"/>
        <v>1686.26</v>
      </c>
    </row>
    <row r="781" spans="1:9">
      <c r="A781" s="23">
        <f t="shared" si="46"/>
        <v>625</v>
      </c>
      <c r="B781" s="218"/>
      <c r="C781" s="218"/>
      <c r="D781" s="137">
        <v>42902</v>
      </c>
      <c r="E781" s="137">
        <v>42941</v>
      </c>
      <c r="F781" s="137">
        <v>42941</v>
      </c>
      <c r="G781" s="25">
        <f t="shared" si="44"/>
        <v>39</v>
      </c>
      <c r="H781" s="365">
        <v>42.6057694</v>
      </c>
      <c r="I781" s="122">
        <f t="shared" si="45"/>
        <v>1661.63</v>
      </c>
    </row>
    <row r="782" spans="1:9">
      <c r="A782" s="23">
        <f t="shared" si="46"/>
        <v>626</v>
      </c>
      <c r="B782" s="218"/>
      <c r="C782" s="218"/>
      <c r="D782" s="137">
        <v>42902</v>
      </c>
      <c r="E782" s="137">
        <v>42941</v>
      </c>
      <c r="F782" s="137">
        <v>42941</v>
      </c>
      <c r="G782" s="25">
        <f t="shared" si="44"/>
        <v>39</v>
      </c>
      <c r="H782" s="365">
        <v>42.451178499999997</v>
      </c>
      <c r="I782" s="122">
        <f t="shared" si="45"/>
        <v>1655.6</v>
      </c>
    </row>
    <row r="783" spans="1:9">
      <c r="A783" s="23">
        <f t="shared" si="46"/>
        <v>627</v>
      </c>
      <c r="B783" s="218"/>
      <c r="C783" s="218"/>
      <c r="D783" s="137">
        <v>42902</v>
      </c>
      <c r="E783" s="137">
        <v>42941</v>
      </c>
      <c r="F783" s="137">
        <v>42941</v>
      </c>
      <c r="G783" s="25">
        <f t="shared" si="44"/>
        <v>39</v>
      </c>
      <c r="H783" s="365">
        <v>42.379213799999995</v>
      </c>
      <c r="I783" s="122">
        <f t="shared" si="45"/>
        <v>1652.79</v>
      </c>
    </row>
    <row r="784" spans="1:9">
      <c r="A784" s="23">
        <f t="shared" si="46"/>
        <v>628</v>
      </c>
      <c r="B784" s="218"/>
      <c r="C784" s="218"/>
      <c r="D784" s="137">
        <v>42886</v>
      </c>
      <c r="E784" s="137">
        <v>42941</v>
      </c>
      <c r="F784" s="137">
        <v>42941</v>
      </c>
      <c r="G784" s="25">
        <f t="shared" si="44"/>
        <v>55</v>
      </c>
      <c r="H784" s="365">
        <v>277.6798033</v>
      </c>
      <c r="I784" s="122">
        <f t="shared" si="45"/>
        <v>15272.39</v>
      </c>
    </row>
    <row r="785" spans="1:10">
      <c r="A785" s="23">
        <f t="shared" si="46"/>
        <v>629</v>
      </c>
      <c r="B785" s="218"/>
      <c r="C785" s="218"/>
      <c r="D785" s="137">
        <v>42915</v>
      </c>
      <c r="E785" s="137">
        <v>42941</v>
      </c>
      <c r="F785" s="137">
        <v>42941</v>
      </c>
      <c r="G785" s="25">
        <f t="shared" si="44"/>
        <v>26</v>
      </c>
      <c r="H785" s="365">
        <v>15225.457162999999</v>
      </c>
      <c r="I785" s="122">
        <f t="shared" si="45"/>
        <v>395861.89</v>
      </c>
    </row>
    <row r="786" spans="1:10">
      <c r="A786" s="23">
        <f t="shared" si="46"/>
        <v>630</v>
      </c>
      <c r="B786" s="218" t="s">
        <v>231</v>
      </c>
      <c r="C786" s="218" t="s">
        <v>514</v>
      </c>
      <c r="D786" s="137">
        <v>42893</v>
      </c>
      <c r="E786" s="137">
        <v>42941</v>
      </c>
      <c r="F786" s="137">
        <v>42941</v>
      </c>
      <c r="G786" s="25">
        <f t="shared" si="44"/>
        <v>48</v>
      </c>
      <c r="H786" s="365">
        <v>61823.25</v>
      </c>
      <c r="I786" s="122">
        <f t="shared" si="45"/>
        <v>2967516</v>
      </c>
    </row>
    <row r="787" spans="1:10">
      <c r="A787" s="23">
        <f t="shared" si="46"/>
        <v>631</v>
      </c>
      <c r="B787" s="218"/>
      <c r="C787" s="218"/>
      <c r="D787" s="137">
        <v>42908</v>
      </c>
      <c r="E787" s="137">
        <v>42941</v>
      </c>
      <c r="F787" s="137">
        <v>42941</v>
      </c>
      <c r="G787" s="25">
        <f t="shared" si="44"/>
        <v>33</v>
      </c>
      <c r="H787" s="365">
        <v>63235.8</v>
      </c>
      <c r="I787" s="122">
        <f t="shared" si="45"/>
        <v>2086781.4</v>
      </c>
    </row>
    <row r="788" spans="1:10">
      <c r="A788" s="23">
        <f t="shared" si="46"/>
        <v>632</v>
      </c>
      <c r="B788" s="218"/>
      <c r="C788" s="218"/>
      <c r="D788" s="137">
        <v>42908</v>
      </c>
      <c r="E788" s="137">
        <v>42941</v>
      </c>
      <c r="F788" s="137">
        <v>42941</v>
      </c>
      <c r="G788" s="25">
        <f t="shared" si="44"/>
        <v>33</v>
      </c>
      <c r="H788" s="365">
        <v>66807.81</v>
      </c>
      <c r="I788" s="122">
        <f t="shared" si="45"/>
        <v>2204657.73</v>
      </c>
    </row>
    <row r="789" spans="1:10">
      <c r="A789" s="23">
        <f t="shared" si="46"/>
        <v>633</v>
      </c>
      <c r="B789" s="218"/>
      <c r="C789" s="218"/>
      <c r="D789" s="137">
        <v>42916</v>
      </c>
      <c r="E789" s="137">
        <v>42941</v>
      </c>
      <c r="F789" s="137">
        <v>42941</v>
      </c>
      <c r="G789" s="174">
        <f t="shared" si="44"/>
        <v>25</v>
      </c>
      <c r="H789" s="365">
        <v>61978.05</v>
      </c>
      <c r="I789" s="122">
        <f t="shared" si="45"/>
        <v>1549451.25</v>
      </c>
      <c r="J789" s="154"/>
    </row>
    <row r="790" spans="1:10">
      <c r="A790" s="23">
        <f t="shared" si="46"/>
        <v>634</v>
      </c>
      <c r="B790" s="218"/>
      <c r="C790" s="218"/>
      <c r="D790" s="137">
        <v>42916</v>
      </c>
      <c r="E790" s="137">
        <v>42941</v>
      </c>
      <c r="F790" s="137">
        <v>42941</v>
      </c>
      <c r="G790" s="25">
        <f t="shared" si="44"/>
        <v>25</v>
      </c>
      <c r="H790" s="365">
        <v>61304.67</v>
      </c>
      <c r="I790" s="122">
        <f t="shared" si="45"/>
        <v>1532616.75</v>
      </c>
    </row>
    <row r="791" spans="1:10">
      <c r="A791" s="23">
        <f t="shared" si="46"/>
        <v>635</v>
      </c>
      <c r="B791" s="218"/>
      <c r="C791" s="218"/>
      <c r="D791" s="137">
        <v>42908</v>
      </c>
      <c r="E791" s="137">
        <v>42941</v>
      </c>
      <c r="F791" s="137">
        <v>42941</v>
      </c>
      <c r="G791" s="25">
        <f t="shared" si="44"/>
        <v>33</v>
      </c>
      <c r="H791" s="365">
        <v>61823.25</v>
      </c>
      <c r="I791" s="122">
        <f t="shared" si="45"/>
        <v>2040167.25</v>
      </c>
    </row>
    <row r="792" spans="1:10">
      <c r="A792" s="23">
        <f t="shared" si="46"/>
        <v>636</v>
      </c>
      <c r="B792" s="218"/>
      <c r="C792" s="218"/>
      <c r="D792" s="137">
        <v>42908</v>
      </c>
      <c r="E792" s="137">
        <v>42941</v>
      </c>
      <c r="F792" s="137">
        <v>42941</v>
      </c>
      <c r="G792" s="25">
        <f t="shared" si="44"/>
        <v>33</v>
      </c>
      <c r="H792" s="365">
        <v>62051.58</v>
      </c>
      <c r="I792" s="122">
        <f t="shared" si="45"/>
        <v>2047702.14</v>
      </c>
    </row>
    <row r="793" spans="1:10">
      <c r="A793" s="23">
        <f t="shared" si="46"/>
        <v>637</v>
      </c>
      <c r="B793" s="218"/>
      <c r="C793" s="218"/>
      <c r="D793" s="137">
        <v>42924</v>
      </c>
      <c r="E793" s="137">
        <v>42941</v>
      </c>
      <c r="F793" s="137">
        <v>42941</v>
      </c>
      <c r="G793" s="25">
        <f t="shared" si="44"/>
        <v>17</v>
      </c>
      <c r="H793" s="365">
        <v>62032.45</v>
      </c>
      <c r="I793" s="122">
        <f t="shared" si="45"/>
        <v>1054551.6499999999</v>
      </c>
    </row>
    <row r="794" spans="1:10">
      <c r="A794" s="23">
        <f t="shared" si="46"/>
        <v>638</v>
      </c>
      <c r="B794" s="218" t="s">
        <v>231</v>
      </c>
      <c r="C794" s="218" t="s">
        <v>515</v>
      </c>
      <c r="D794" s="137">
        <v>42895</v>
      </c>
      <c r="E794" s="137">
        <v>42941</v>
      </c>
      <c r="F794" s="137">
        <v>42941</v>
      </c>
      <c r="G794" s="25">
        <f t="shared" si="44"/>
        <v>46</v>
      </c>
      <c r="H794" s="365">
        <v>70145.710000000006</v>
      </c>
      <c r="I794" s="122">
        <f t="shared" si="45"/>
        <v>3226702.66</v>
      </c>
    </row>
    <row r="795" spans="1:10">
      <c r="A795" s="23">
        <f t="shared" si="46"/>
        <v>639</v>
      </c>
      <c r="B795" s="218"/>
      <c r="C795" s="218"/>
      <c r="D795" s="137">
        <v>42906</v>
      </c>
      <c r="E795" s="137">
        <v>42941</v>
      </c>
      <c r="F795" s="137">
        <v>42941</v>
      </c>
      <c r="G795" s="25">
        <f t="shared" si="44"/>
        <v>35</v>
      </c>
      <c r="H795" s="365">
        <v>68896.460000000006</v>
      </c>
      <c r="I795" s="122">
        <f t="shared" si="45"/>
        <v>2411376.1</v>
      </c>
    </row>
    <row r="796" spans="1:10">
      <c r="A796" s="23">
        <f t="shared" si="46"/>
        <v>640</v>
      </c>
      <c r="B796" s="218"/>
      <c r="C796" s="218"/>
      <c r="D796" s="137">
        <v>42906</v>
      </c>
      <c r="E796" s="137">
        <v>42941</v>
      </c>
      <c r="F796" s="137">
        <v>42941</v>
      </c>
      <c r="G796" s="25">
        <f t="shared" si="44"/>
        <v>35</v>
      </c>
      <c r="H796" s="365">
        <v>68909.570000000007</v>
      </c>
      <c r="I796" s="122">
        <f t="shared" si="45"/>
        <v>2411834.9500000002</v>
      </c>
    </row>
    <row r="797" spans="1:10">
      <c r="A797" s="23">
        <f t="shared" si="46"/>
        <v>641</v>
      </c>
      <c r="B797" s="218"/>
      <c r="C797" s="218"/>
      <c r="D797" s="137">
        <v>42908</v>
      </c>
      <c r="E797" s="137">
        <v>42941</v>
      </c>
      <c r="F797" s="137">
        <v>42941</v>
      </c>
      <c r="G797" s="25">
        <f t="shared" ref="G797:G860" si="47">F797-D797</f>
        <v>33</v>
      </c>
      <c r="H797" s="365">
        <v>70154.45</v>
      </c>
      <c r="I797" s="122">
        <f t="shared" ref="I797:I860" si="48">ROUND(G797*H797,2)</f>
        <v>2315096.85</v>
      </c>
    </row>
    <row r="798" spans="1:10">
      <c r="A798" s="23">
        <f t="shared" si="46"/>
        <v>642</v>
      </c>
      <c r="B798" s="218"/>
      <c r="C798" s="218"/>
      <c r="D798" s="137">
        <v>42916</v>
      </c>
      <c r="E798" s="137">
        <v>42941</v>
      </c>
      <c r="F798" s="137">
        <v>42941</v>
      </c>
      <c r="G798" s="25">
        <f t="shared" si="47"/>
        <v>25</v>
      </c>
      <c r="H798" s="365">
        <v>68887.73</v>
      </c>
      <c r="I798" s="122">
        <f t="shared" si="48"/>
        <v>1722193.25</v>
      </c>
    </row>
    <row r="799" spans="1:10">
      <c r="A799" s="23">
        <f t="shared" si="46"/>
        <v>643</v>
      </c>
      <c r="B799" s="218"/>
      <c r="C799" s="218"/>
      <c r="D799" s="137">
        <v>42916</v>
      </c>
      <c r="E799" s="137">
        <v>42941</v>
      </c>
      <c r="F799" s="137">
        <v>42941</v>
      </c>
      <c r="G799" s="25">
        <f t="shared" si="47"/>
        <v>25</v>
      </c>
      <c r="H799" s="365">
        <v>68721.740000000005</v>
      </c>
      <c r="I799" s="122">
        <f t="shared" si="48"/>
        <v>1718043.5</v>
      </c>
    </row>
    <row r="800" spans="1:10">
      <c r="A800" s="23">
        <f t="shared" si="46"/>
        <v>644</v>
      </c>
      <c r="B800" s="218" t="s">
        <v>231</v>
      </c>
      <c r="C800" s="218" t="s">
        <v>516</v>
      </c>
      <c r="D800" s="137">
        <v>42936</v>
      </c>
      <c r="E800" s="137">
        <v>42962</v>
      </c>
      <c r="F800" s="137">
        <v>42962</v>
      </c>
      <c r="G800" s="25">
        <f t="shared" si="47"/>
        <v>26</v>
      </c>
      <c r="H800" s="365">
        <v>296945.29036769998</v>
      </c>
      <c r="I800" s="122">
        <f t="shared" si="48"/>
        <v>7720577.5499999998</v>
      </c>
    </row>
    <row r="801" spans="1:9">
      <c r="A801" s="23">
        <f t="shared" si="46"/>
        <v>645</v>
      </c>
      <c r="B801" s="218"/>
      <c r="C801" s="218"/>
      <c r="D801" s="137">
        <v>42941</v>
      </c>
      <c r="E801" s="137">
        <v>42962</v>
      </c>
      <c r="F801" s="137">
        <v>42962</v>
      </c>
      <c r="G801" s="25">
        <f t="shared" si="47"/>
        <v>21</v>
      </c>
      <c r="H801" s="365">
        <v>297413.71038559999</v>
      </c>
      <c r="I801" s="122">
        <f t="shared" si="48"/>
        <v>6245687.9199999999</v>
      </c>
    </row>
    <row r="802" spans="1:9">
      <c r="A802" s="23">
        <f t="shared" si="46"/>
        <v>646</v>
      </c>
      <c r="B802" s="218" t="s">
        <v>231</v>
      </c>
      <c r="C802" s="218" t="s">
        <v>517</v>
      </c>
      <c r="D802" s="137">
        <v>42939</v>
      </c>
      <c r="E802" s="137">
        <v>42972</v>
      </c>
      <c r="F802" s="137">
        <v>42972</v>
      </c>
      <c r="G802" s="25">
        <f t="shared" si="47"/>
        <v>33</v>
      </c>
      <c r="H802" s="365">
        <v>68122.5</v>
      </c>
      <c r="I802" s="122">
        <f t="shared" si="48"/>
        <v>2248042.5</v>
      </c>
    </row>
    <row r="803" spans="1:9">
      <c r="A803" s="23">
        <f t="shared" si="46"/>
        <v>647</v>
      </c>
      <c r="B803" s="218"/>
      <c r="C803" s="218"/>
      <c r="D803" s="137">
        <v>42939</v>
      </c>
      <c r="E803" s="137">
        <v>42972</v>
      </c>
      <c r="F803" s="137">
        <v>42972</v>
      </c>
      <c r="G803" s="25">
        <f t="shared" si="47"/>
        <v>33</v>
      </c>
      <c r="H803" s="365">
        <v>68474.100000000006</v>
      </c>
      <c r="I803" s="122">
        <f t="shared" si="48"/>
        <v>2259645.2999999998</v>
      </c>
    </row>
    <row r="804" spans="1:9">
      <c r="A804" s="23">
        <f t="shared" si="46"/>
        <v>648</v>
      </c>
      <c r="B804" s="218"/>
      <c r="C804" s="218"/>
      <c r="D804" s="137">
        <v>42941</v>
      </c>
      <c r="E804" s="137">
        <v>42972</v>
      </c>
      <c r="F804" s="137">
        <v>42972</v>
      </c>
      <c r="G804" s="25">
        <f t="shared" si="47"/>
        <v>31</v>
      </c>
      <c r="H804" s="365">
        <v>69968.400000000009</v>
      </c>
      <c r="I804" s="122">
        <f t="shared" si="48"/>
        <v>2169020.4</v>
      </c>
    </row>
    <row r="805" spans="1:9">
      <c r="A805" s="23">
        <f t="shared" si="46"/>
        <v>649</v>
      </c>
      <c r="B805" s="218"/>
      <c r="C805" s="218"/>
      <c r="D805" s="137">
        <v>42941</v>
      </c>
      <c r="E805" s="137">
        <v>42972</v>
      </c>
      <c r="F805" s="137">
        <v>42972</v>
      </c>
      <c r="G805" s="25">
        <f t="shared" si="47"/>
        <v>31</v>
      </c>
      <c r="H805" s="365">
        <v>70232.100000000006</v>
      </c>
      <c r="I805" s="122">
        <f t="shared" si="48"/>
        <v>2177195.1</v>
      </c>
    </row>
    <row r="806" spans="1:9">
      <c r="A806" s="23">
        <f t="shared" si="46"/>
        <v>650</v>
      </c>
      <c r="B806" s="218" t="s">
        <v>231</v>
      </c>
      <c r="C806" s="218" t="s">
        <v>518</v>
      </c>
      <c r="D806" s="137">
        <v>42928</v>
      </c>
      <c r="E806" s="137">
        <v>42993</v>
      </c>
      <c r="F806" s="137">
        <v>42993</v>
      </c>
      <c r="G806" s="25">
        <f t="shared" si="47"/>
        <v>65</v>
      </c>
      <c r="H806" s="365">
        <v>1176.1946925</v>
      </c>
      <c r="I806" s="122">
        <f t="shared" si="48"/>
        <v>76452.66</v>
      </c>
    </row>
    <row r="807" spans="1:9">
      <c r="A807" s="23">
        <f t="shared" si="46"/>
        <v>651</v>
      </c>
      <c r="B807" s="218"/>
      <c r="C807" s="218"/>
      <c r="D807" s="137">
        <v>42928</v>
      </c>
      <c r="E807" s="137">
        <v>42993</v>
      </c>
      <c r="F807" s="137">
        <v>42993</v>
      </c>
      <c r="G807" s="25">
        <f t="shared" si="47"/>
        <v>65</v>
      </c>
      <c r="H807" s="365">
        <v>1157.5318514999999</v>
      </c>
      <c r="I807" s="122">
        <f t="shared" si="48"/>
        <v>75239.570000000007</v>
      </c>
    </row>
    <row r="808" spans="1:9">
      <c r="A808" s="23">
        <f t="shared" si="46"/>
        <v>652</v>
      </c>
      <c r="B808" s="218"/>
      <c r="C808" s="218"/>
      <c r="D808" s="137">
        <v>42928</v>
      </c>
      <c r="E808" s="137">
        <v>42993</v>
      </c>
      <c r="F808" s="137">
        <v>42993</v>
      </c>
      <c r="G808" s="25">
        <f t="shared" si="47"/>
        <v>65</v>
      </c>
      <c r="H808" s="365">
        <v>1156.9509069999999</v>
      </c>
      <c r="I808" s="122">
        <f t="shared" si="48"/>
        <v>75201.81</v>
      </c>
    </row>
    <row r="809" spans="1:9">
      <c r="A809" s="23">
        <f t="shared" si="46"/>
        <v>653</v>
      </c>
      <c r="B809" s="218"/>
      <c r="C809" s="218"/>
      <c r="D809" s="137">
        <v>42928</v>
      </c>
      <c r="E809" s="137">
        <v>42993</v>
      </c>
      <c r="F809" s="137">
        <v>42993</v>
      </c>
      <c r="G809" s="25">
        <f t="shared" si="47"/>
        <v>65</v>
      </c>
      <c r="H809" s="365">
        <v>1167.2626713</v>
      </c>
      <c r="I809" s="122">
        <f t="shared" si="48"/>
        <v>75872.070000000007</v>
      </c>
    </row>
    <row r="810" spans="1:9">
      <c r="A810" s="23">
        <f t="shared" ref="A810:A873" si="49">A809+1</f>
        <v>654</v>
      </c>
      <c r="B810" s="218"/>
      <c r="C810" s="218"/>
      <c r="D810" s="137">
        <v>42963</v>
      </c>
      <c r="E810" s="137">
        <v>42993</v>
      </c>
      <c r="F810" s="137">
        <v>42993</v>
      </c>
      <c r="G810" s="25">
        <f t="shared" si="47"/>
        <v>30</v>
      </c>
      <c r="H810" s="365">
        <v>298617.40464720002</v>
      </c>
      <c r="I810" s="122">
        <f t="shared" si="48"/>
        <v>8958522.1400000006</v>
      </c>
    </row>
    <row r="811" spans="1:9">
      <c r="A811" s="23">
        <f t="shared" si="49"/>
        <v>655</v>
      </c>
      <c r="B811" s="218"/>
      <c r="C811" s="218"/>
      <c r="D811" s="137">
        <v>42964</v>
      </c>
      <c r="E811" s="137">
        <v>42993</v>
      </c>
      <c r="F811" s="137">
        <v>42993</v>
      </c>
      <c r="G811" s="25">
        <f t="shared" si="47"/>
        <v>29</v>
      </c>
      <c r="H811" s="365">
        <v>299440.69602989999</v>
      </c>
      <c r="I811" s="122">
        <f t="shared" si="48"/>
        <v>8683780.1799999997</v>
      </c>
    </row>
    <row r="812" spans="1:9">
      <c r="A812" s="23">
        <f t="shared" si="49"/>
        <v>656</v>
      </c>
      <c r="B812" s="218" t="s">
        <v>231</v>
      </c>
      <c r="C812" s="218" t="s">
        <v>519</v>
      </c>
      <c r="D812" s="137">
        <v>42949</v>
      </c>
      <c r="E812" s="137">
        <v>42993</v>
      </c>
      <c r="F812" s="137">
        <v>42993</v>
      </c>
      <c r="G812" s="25">
        <f t="shared" si="47"/>
        <v>44</v>
      </c>
      <c r="H812" s="365">
        <v>14754.0592861</v>
      </c>
      <c r="I812" s="122">
        <f t="shared" si="48"/>
        <v>649178.61</v>
      </c>
    </row>
    <row r="813" spans="1:9">
      <c r="A813" s="23">
        <f t="shared" si="49"/>
        <v>657</v>
      </c>
      <c r="B813" s="218"/>
      <c r="C813" s="218"/>
      <c r="D813" s="137">
        <v>42950</v>
      </c>
      <c r="E813" s="137">
        <v>42993</v>
      </c>
      <c r="F813" s="137">
        <v>42993</v>
      </c>
      <c r="G813" s="25">
        <f t="shared" si="47"/>
        <v>43</v>
      </c>
      <c r="H813" s="365">
        <v>14788.182908999999</v>
      </c>
      <c r="I813" s="122">
        <f t="shared" si="48"/>
        <v>635891.87</v>
      </c>
    </row>
    <row r="814" spans="1:9">
      <c r="A814" s="23">
        <f t="shared" si="49"/>
        <v>658</v>
      </c>
      <c r="B814" s="218"/>
      <c r="C814" s="218"/>
      <c r="D814" s="137">
        <v>42955</v>
      </c>
      <c r="E814" s="137">
        <v>42993</v>
      </c>
      <c r="F814" s="137">
        <v>42993</v>
      </c>
      <c r="G814" s="25">
        <f t="shared" si="47"/>
        <v>38</v>
      </c>
      <c r="H814" s="365">
        <v>14836.6668899</v>
      </c>
      <c r="I814" s="122">
        <f t="shared" si="48"/>
        <v>563793.34</v>
      </c>
    </row>
    <row r="815" spans="1:9">
      <c r="A815" s="23">
        <f t="shared" si="49"/>
        <v>659</v>
      </c>
      <c r="B815" s="218"/>
      <c r="C815" s="218"/>
      <c r="D815" s="137">
        <v>42956</v>
      </c>
      <c r="E815" s="137">
        <v>42993</v>
      </c>
      <c r="F815" s="137">
        <v>42993</v>
      </c>
      <c r="G815" s="25">
        <f t="shared" si="47"/>
        <v>37</v>
      </c>
      <c r="H815" s="365">
        <v>14787.614181999999</v>
      </c>
      <c r="I815" s="122">
        <f t="shared" si="48"/>
        <v>547141.72</v>
      </c>
    </row>
    <row r="816" spans="1:9">
      <c r="A816" s="23">
        <f t="shared" si="49"/>
        <v>660</v>
      </c>
      <c r="B816" s="218"/>
      <c r="C816" s="218"/>
      <c r="D816" s="137">
        <v>42958</v>
      </c>
      <c r="E816" s="137">
        <v>42993</v>
      </c>
      <c r="F816" s="137">
        <v>42993</v>
      </c>
      <c r="G816" s="25">
        <f t="shared" si="47"/>
        <v>35</v>
      </c>
      <c r="H816" s="365">
        <v>14785.9080008</v>
      </c>
      <c r="I816" s="122">
        <f t="shared" si="48"/>
        <v>517506.78</v>
      </c>
    </row>
    <row r="817" spans="1:9">
      <c r="A817" s="23">
        <f t="shared" si="49"/>
        <v>661</v>
      </c>
      <c r="B817" s="218"/>
      <c r="C817" s="218"/>
      <c r="D817" s="137">
        <v>42962</v>
      </c>
      <c r="E817" s="137">
        <v>42993</v>
      </c>
      <c r="F817" s="137">
        <v>42993</v>
      </c>
      <c r="G817" s="25">
        <f t="shared" si="47"/>
        <v>31</v>
      </c>
      <c r="H817" s="365">
        <v>403852.00873220002</v>
      </c>
      <c r="I817" s="122">
        <f t="shared" si="48"/>
        <v>12519412.27</v>
      </c>
    </row>
    <row r="818" spans="1:9">
      <c r="A818" s="23">
        <f t="shared" si="49"/>
        <v>662</v>
      </c>
      <c r="B818" s="218" t="s">
        <v>231</v>
      </c>
      <c r="C818" s="218" t="s">
        <v>520</v>
      </c>
      <c r="D818" s="137">
        <v>42976</v>
      </c>
      <c r="E818" s="137">
        <v>43003</v>
      </c>
      <c r="F818" s="137">
        <v>43003</v>
      </c>
      <c r="G818" s="25">
        <f t="shared" si="47"/>
        <v>27</v>
      </c>
      <c r="H818" s="365">
        <v>44667.5</v>
      </c>
      <c r="I818" s="122">
        <f t="shared" si="48"/>
        <v>1206022.5</v>
      </c>
    </row>
    <row r="819" spans="1:9">
      <c r="A819" s="23">
        <f t="shared" si="49"/>
        <v>663</v>
      </c>
      <c r="B819" s="218"/>
      <c r="C819" s="218"/>
      <c r="D819" s="137">
        <v>42976</v>
      </c>
      <c r="E819" s="137">
        <v>43003</v>
      </c>
      <c r="F819" s="137">
        <v>43003</v>
      </c>
      <c r="G819" s="25">
        <f t="shared" si="47"/>
        <v>27</v>
      </c>
      <c r="H819" s="365">
        <v>43778.37</v>
      </c>
      <c r="I819" s="122">
        <f t="shared" si="48"/>
        <v>1182015.99</v>
      </c>
    </row>
    <row r="820" spans="1:9">
      <c r="A820" s="23">
        <f t="shared" si="49"/>
        <v>664</v>
      </c>
      <c r="B820" s="218"/>
      <c r="C820" s="218"/>
      <c r="D820" s="137">
        <v>42976</v>
      </c>
      <c r="E820" s="137">
        <v>43003</v>
      </c>
      <c r="F820" s="137">
        <v>43003</v>
      </c>
      <c r="G820" s="25">
        <f t="shared" si="47"/>
        <v>27</v>
      </c>
      <c r="H820" s="365">
        <v>44445.22</v>
      </c>
      <c r="I820" s="122">
        <f t="shared" si="48"/>
        <v>1200020.94</v>
      </c>
    </row>
    <row r="821" spans="1:9">
      <c r="A821" s="23">
        <f t="shared" si="49"/>
        <v>665</v>
      </c>
      <c r="B821" s="218"/>
      <c r="C821" s="218"/>
      <c r="D821" s="137">
        <v>42976</v>
      </c>
      <c r="E821" s="137">
        <v>43003</v>
      </c>
      <c r="F821" s="137">
        <v>43003</v>
      </c>
      <c r="G821" s="25">
        <f t="shared" si="47"/>
        <v>27</v>
      </c>
      <c r="H821" s="365">
        <v>43841.279999999999</v>
      </c>
      <c r="I821" s="122">
        <f t="shared" si="48"/>
        <v>1183714.56</v>
      </c>
    </row>
    <row r="822" spans="1:9">
      <c r="A822" s="23">
        <f t="shared" si="49"/>
        <v>666</v>
      </c>
      <c r="B822" s="218"/>
      <c r="C822" s="218"/>
      <c r="D822" s="137">
        <v>42976</v>
      </c>
      <c r="E822" s="137">
        <v>43003</v>
      </c>
      <c r="F822" s="137">
        <v>43003</v>
      </c>
      <c r="G822" s="25">
        <f t="shared" si="47"/>
        <v>27</v>
      </c>
      <c r="H822" s="365">
        <v>45239.28</v>
      </c>
      <c r="I822" s="122">
        <f t="shared" si="48"/>
        <v>1221460.56</v>
      </c>
    </row>
    <row r="823" spans="1:9">
      <c r="A823" s="23">
        <f t="shared" si="49"/>
        <v>667</v>
      </c>
      <c r="B823" s="218"/>
      <c r="C823" s="218"/>
      <c r="D823" s="137">
        <v>42976</v>
      </c>
      <c r="E823" s="137">
        <v>43003</v>
      </c>
      <c r="F823" s="137">
        <v>43003</v>
      </c>
      <c r="G823" s="25">
        <f t="shared" si="47"/>
        <v>27</v>
      </c>
      <c r="H823" s="365">
        <v>44232.72</v>
      </c>
      <c r="I823" s="122">
        <f t="shared" si="48"/>
        <v>1194283.44</v>
      </c>
    </row>
    <row r="824" spans="1:9">
      <c r="A824" s="23">
        <f t="shared" si="49"/>
        <v>668</v>
      </c>
      <c r="B824" s="218" t="s">
        <v>231</v>
      </c>
      <c r="C824" s="218" t="s">
        <v>521</v>
      </c>
      <c r="D824" s="137">
        <v>42947</v>
      </c>
      <c r="E824" s="137">
        <v>43019</v>
      </c>
      <c r="F824" s="137">
        <v>43024</v>
      </c>
      <c r="G824" s="25">
        <f t="shared" si="47"/>
        <v>77</v>
      </c>
      <c r="H824" s="365">
        <v>16617.009999999998</v>
      </c>
      <c r="I824" s="122">
        <f t="shared" si="48"/>
        <v>1279509.77</v>
      </c>
    </row>
    <row r="825" spans="1:9">
      <c r="A825" s="23">
        <f t="shared" si="49"/>
        <v>669</v>
      </c>
      <c r="B825" s="218"/>
      <c r="C825" s="218"/>
      <c r="D825" s="137">
        <v>42978</v>
      </c>
      <c r="E825" s="137">
        <v>43019</v>
      </c>
      <c r="F825" s="137">
        <v>43024</v>
      </c>
      <c r="G825" s="25">
        <f t="shared" si="47"/>
        <v>46</v>
      </c>
      <c r="H825" s="365">
        <v>16617.009999999998</v>
      </c>
      <c r="I825" s="122">
        <f t="shared" si="48"/>
        <v>764382.46</v>
      </c>
    </row>
    <row r="826" spans="1:9">
      <c r="A826" s="23">
        <f t="shared" si="49"/>
        <v>670</v>
      </c>
      <c r="B826" s="218"/>
      <c r="C826" s="218"/>
      <c r="D826" s="137">
        <v>43008</v>
      </c>
      <c r="E826" s="137">
        <v>43019</v>
      </c>
      <c r="F826" s="137">
        <v>43024</v>
      </c>
      <c r="G826" s="25">
        <f t="shared" si="47"/>
        <v>16</v>
      </c>
      <c r="H826" s="365">
        <v>5425.13</v>
      </c>
      <c r="I826" s="122">
        <f t="shared" si="48"/>
        <v>86802.08</v>
      </c>
    </row>
    <row r="827" spans="1:9">
      <c r="A827" s="23">
        <f t="shared" si="49"/>
        <v>671</v>
      </c>
      <c r="B827" s="218" t="s">
        <v>231</v>
      </c>
      <c r="C827" s="218" t="s">
        <v>522</v>
      </c>
      <c r="D827" s="137">
        <v>42976</v>
      </c>
      <c r="E827" s="137">
        <v>43024</v>
      </c>
      <c r="F827" s="137">
        <v>43024</v>
      </c>
      <c r="G827" s="25">
        <f t="shared" si="47"/>
        <v>48</v>
      </c>
      <c r="H827" s="365">
        <v>1361.6502290000001</v>
      </c>
      <c r="I827" s="122">
        <f t="shared" si="48"/>
        <v>65359.21</v>
      </c>
    </row>
    <row r="828" spans="1:9">
      <c r="A828" s="23">
        <f t="shared" si="49"/>
        <v>672</v>
      </c>
      <c r="B828" s="218"/>
      <c r="C828" s="218"/>
      <c r="D828" s="137">
        <v>42976</v>
      </c>
      <c r="E828" s="137">
        <v>43024</v>
      </c>
      <c r="F828" s="137">
        <v>43024</v>
      </c>
      <c r="G828" s="25">
        <f t="shared" si="47"/>
        <v>48</v>
      </c>
      <c r="H828" s="365">
        <v>1334.5459273000001</v>
      </c>
      <c r="I828" s="122">
        <f t="shared" si="48"/>
        <v>64058.2</v>
      </c>
    </row>
    <row r="829" spans="1:9">
      <c r="A829" s="23">
        <f t="shared" si="49"/>
        <v>673</v>
      </c>
      <c r="B829" s="218"/>
      <c r="C829" s="218"/>
      <c r="D829" s="137">
        <v>42976</v>
      </c>
      <c r="E829" s="137">
        <v>43024</v>
      </c>
      <c r="F829" s="137">
        <v>43024</v>
      </c>
      <c r="G829" s="25">
        <f t="shared" si="47"/>
        <v>48</v>
      </c>
      <c r="H829" s="365">
        <v>1354.8741536000002</v>
      </c>
      <c r="I829" s="122">
        <f t="shared" si="48"/>
        <v>65033.96</v>
      </c>
    </row>
    <row r="830" spans="1:9">
      <c r="A830" s="23">
        <f t="shared" si="49"/>
        <v>674</v>
      </c>
      <c r="B830" s="218"/>
      <c r="C830" s="218"/>
      <c r="D830" s="137">
        <v>42976</v>
      </c>
      <c r="E830" s="137">
        <v>43024</v>
      </c>
      <c r="F830" s="137">
        <v>43024</v>
      </c>
      <c r="G830" s="25">
        <f t="shared" si="47"/>
        <v>48</v>
      </c>
      <c r="H830" s="365">
        <v>1336.4636845</v>
      </c>
      <c r="I830" s="122">
        <f t="shared" si="48"/>
        <v>64150.26</v>
      </c>
    </row>
    <row r="831" spans="1:9">
      <c r="A831" s="23">
        <f t="shared" si="49"/>
        <v>675</v>
      </c>
      <c r="B831" s="218"/>
      <c r="C831" s="218"/>
      <c r="D831" s="137">
        <v>42976</v>
      </c>
      <c r="E831" s="137">
        <v>43024</v>
      </c>
      <c r="F831" s="137">
        <v>43024</v>
      </c>
      <c r="G831" s="25">
        <f t="shared" si="47"/>
        <v>48</v>
      </c>
      <c r="H831" s="365">
        <v>1379.0805111</v>
      </c>
      <c r="I831" s="122">
        <f t="shared" si="48"/>
        <v>66195.86</v>
      </c>
    </row>
    <row r="832" spans="1:9">
      <c r="A832" s="23">
        <f t="shared" si="49"/>
        <v>676</v>
      </c>
      <c r="B832" s="218"/>
      <c r="C832" s="218"/>
      <c r="D832" s="137">
        <v>42976</v>
      </c>
      <c r="E832" s="137">
        <v>43024</v>
      </c>
      <c r="F832" s="137">
        <v>43024</v>
      </c>
      <c r="G832" s="25">
        <f t="shared" si="47"/>
        <v>48</v>
      </c>
      <c r="H832" s="365">
        <v>1348.3963959</v>
      </c>
      <c r="I832" s="122">
        <f t="shared" si="48"/>
        <v>64723.03</v>
      </c>
    </row>
    <row r="833" spans="1:9">
      <c r="A833" s="23">
        <f t="shared" si="49"/>
        <v>677</v>
      </c>
      <c r="B833" s="218"/>
      <c r="C833" s="218"/>
      <c r="D833" s="137">
        <v>42993</v>
      </c>
      <c r="E833" s="137">
        <v>43024</v>
      </c>
      <c r="F833" s="137">
        <v>43024</v>
      </c>
      <c r="G833" s="25">
        <f t="shared" si="47"/>
        <v>31</v>
      </c>
      <c r="H833" s="365">
        <v>299959.46518250002</v>
      </c>
      <c r="I833" s="122">
        <f t="shared" si="48"/>
        <v>9298743.4199999999</v>
      </c>
    </row>
    <row r="834" spans="1:9">
      <c r="A834" s="23">
        <f t="shared" si="49"/>
        <v>678</v>
      </c>
      <c r="B834" s="218"/>
      <c r="C834" s="218"/>
      <c r="D834" s="137">
        <v>42998</v>
      </c>
      <c r="E834" s="137">
        <v>43024</v>
      </c>
      <c r="F834" s="137">
        <v>43024</v>
      </c>
      <c r="G834" s="25">
        <f t="shared" si="47"/>
        <v>26</v>
      </c>
      <c r="H834" s="365">
        <v>299590.67527479999</v>
      </c>
      <c r="I834" s="122">
        <f t="shared" si="48"/>
        <v>7789357.5599999996</v>
      </c>
    </row>
    <row r="835" spans="1:9">
      <c r="A835" s="23">
        <f t="shared" si="49"/>
        <v>679</v>
      </c>
      <c r="B835" s="218" t="s">
        <v>231</v>
      </c>
      <c r="C835" s="218" t="s">
        <v>523</v>
      </c>
      <c r="D835" s="137">
        <v>42965</v>
      </c>
      <c r="E835" s="137">
        <v>43024</v>
      </c>
      <c r="F835" s="137">
        <v>43024</v>
      </c>
      <c r="G835" s="25">
        <f t="shared" si="47"/>
        <v>59</v>
      </c>
      <c r="H835" s="365">
        <v>2334.0305122999998</v>
      </c>
      <c r="I835" s="122">
        <f t="shared" si="48"/>
        <v>137707.79999999999</v>
      </c>
    </row>
    <row r="836" spans="1:9">
      <c r="A836" s="23">
        <f t="shared" si="49"/>
        <v>680</v>
      </c>
      <c r="B836" s="218"/>
      <c r="C836" s="218"/>
      <c r="D836" s="137">
        <v>42965</v>
      </c>
      <c r="E836" s="137">
        <v>43024</v>
      </c>
      <c r="F836" s="137">
        <v>43024</v>
      </c>
      <c r="G836" s="25">
        <f t="shared" si="47"/>
        <v>59</v>
      </c>
      <c r="H836" s="365">
        <v>2387.5496831999999</v>
      </c>
      <c r="I836" s="122">
        <f t="shared" si="48"/>
        <v>140865.43</v>
      </c>
    </row>
    <row r="837" spans="1:9">
      <c r="A837" s="23">
        <f t="shared" si="49"/>
        <v>681</v>
      </c>
      <c r="B837" s="218"/>
      <c r="C837" s="218"/>
      <c r="D837" s="137">
        <v>42972</v>
      </c>
      <c r="E837" s="137">
        <v>43024</v>
      </c>
      <c r="F837" s="137">
        <v>43024</v>
      </c>
      <c r="G837" s="25">
        <f t="shared" si="47"/>
        <v>52</v>
      </c>
      <c r="H837" s="365">
        <v>2337.0037994999998</v>
      </c>
      <c r="I837" s="122">
        <f t="shared" si="48"/>
        <v>121524.2</v>
      </c>
    </row>
    <row r="838" spans="1:9">
      <c r="A838" s="23">
        <f t="shared" si="49"/>
        <v>682</v>
      </c>
      <c r="B838" s="218"/>
      <c r="C838" s="218"/>
      <c r="D838" s="137">
        <v>42972</v>
      </c>
      <c r="E838" s="137">
        <v>43024</v>
      </c>
      <c r="F838" s="137">
        <v>43024</v>
      </c>
      <c r="G838" s="25">
        <f t="shared" si="47"/>
        <v>52</v>
      </c>
      <c r="H838" s="365">
        <v>2345.9236614000001</v>
      </c>
      <c r="I838" s="122">
        <f t="shared" si="48"/>
        <v>121988.03</v>
      </c>
    </row>
    <row r="839" spans="1:9">
      <c r="A839" s="23">
        <f t="shared" si="49"/>
        <v>683</v>
      </c>
      <c r="B839" s="218"/>
      <c r="C839" s="218"/>
      <c r="D839" s="137">
        <v>42972</v>
      </c>
      <c r="E839" s="137">
        <v>43024</v>
      </c>
      <c r="F839" s="137">
        <v>43024</v>
      </c>
      <c r="G839" s="25">
        <f t="shared" si="47"/>
        <v>52</v>
      </c>
      <c r="H839" s="365">
        <v>2390.5229705000002</v>
      </c>
      <c r="I839" s="122">
        <f t="shared" si="48"/>
        <v>124307.19</v>
      </c>
    </row>
    <row r="840" spans="1:9">
      <c r="A840" s="23">
        <f t="shared" si="49"/>
        <v>684</v>
      </c>
      <c r="B840" s="218"/>
      <c r="C840" s="218"/>
      <c r="D840" s="137">
        <v>42972</v>
      </c>
      <c r="E840" s="137">
        <v>43024</v>
      </c>
      <c r="F840" s="137">
        <v>43024</v>
      </c>
      <c r="G840" s="25">
        <f t="shared" si="47"/>
        <v>52</v>
      </c>
      <c r="H840" s="365">
        <v>2310.2442139999998</v>
      </c>
      <c r="I840" s="122">
        <f t="shared" si="48"/>
        <v>120132.7</v>
      </c>
    </row>
    <row r="841" spans="1:9">
      <c r="A841" s="23">
        <f t="shared" si="49"/>
        <v>685</v>
      </c>
      <c r="B841" s="218"/>
      <c r="C841" s="218"/>
      <c r="D841" s="137">
        <v>42972</v>
      </c>
      <c r="E841" s="137">
        <v>43024</v>
      </c>
      <c r="F841" s="137">
        <v>43024</v>
      </c>
      <c r="G841" s="25">
        <f t="shared" si="47"/>
        <v>52</v>
      </c>
      <c r="H841" s="365">
        <v>2345.9236614000001</v>
      </c>
      <c r="I841" s="122">
        <f t="shared" si="48"/>
        <v>121988.03</v>
      </c>
    </row>
    <row r="842" spans="1:9">
      <c r="A842" s="23">
        <f t="shared" si="49"/>
        <v>686</v>
      </c>
      <c r="B842" s="218"/>
      <c r="C842" s="218"/>
      <c r="D842" s="137">
        <v>42977</v>
      </c>
      <c r="E842" s="137">
        <v>43024</v>
      </c>
      <c r="F842" s="137">
        <v>43024</v>
      </c>
      <c r="G842" s="25">
        <f t="shared" si="47"/>
        <v>47</v>
      </c>
      <c r="H842" s="365">
        <v>2370.1559526999999</v>
      </c>
      <c r="I842" s="122">
        <f t="shared" si="48"/>
        <v>111397.33</v>
      </c>
    </row>
    <row r="843" spans="1:9">
      <c r="A843" s="23">
        <f t="shared" si="49"/>
        <v>687</v>
      </c>
      <c r="B843" s="218"/>
      <c r="C843" s="218"/>
      <c r="D843" s="137">
        <v>42977</v>
      </c>
      <c r="E843" s="137">
        <v>43024</v>
      </c>
      <c r="F843" s="137">
        <v>43024</v>
      </c>
      <c r="G843" s="25">
        <f t="shared" si="47"/>
        <v>47</v>
      </c>
      <c r="H843" s="365">
        <v>2315.0014737000001</v>
      </c>
      <c r="I843" s="122">
        <f t="shared" si="48"/>
        <v>108805.07</v>
      </c>
    </row>
    <row r="844" spans="1:9">
      <c r="A844" s="23">
        <f t="shared" si="49"/>
        <v>688</v>
      </c>
      <c r="B844" s="218"/>
      <c r="C844" s="218"/>
      <c r="D844" s="137">
        <v>42972</v>
      </c>
      <c r="E844" s="137">
        <v>43024</v>
      </c>
      <c r="F844" s="137">
        <v>43024</v>
      </c>
      <c r="G844" s="25">
        <f t="shared" si="47"/>
        <v>52</v>
      </c>
      <c r="H844" s="365">
        <v>2331.2058892999999</v>
      </c>
      <c r="I844" s="122">
        <f t="shared" si="48"/>
        <v>121222.71</v>
      </c>
    </row>
    <row r="845" spans="1:9">
      <c r="A845" s="23">
        <f t="shared" si="49"/>
        <v>689</v>
      </c>
      <c r="B845" s="218"/>
      <c r="C845" s="218"/>
      <c r="D845" s="137">
        <v>42978</v>
      </c>
      <c r="E845" s="137">
        <v>43024</v>
      </c>
      <c r="F845" s="137">
        <v>43024</v>
      </c>
      <c r="G845" s="25">
        <f t="shared" si="47"/>
        <v>46</v>
      </c>
      <c r="H845" s="365">
        <v>2334.0305122999998</v>
      </c>
      <c r="I845" s="122">
        <f t="shared" si="48"/>
        <v>107365.4</v>
      </c>
    </row>
    <row r="846" spans="1:9">
      <c r="A846" s="23">
        <f t="shared" si="49"/>
        <v>690</v>
      </c>
      <c r="B846" s="218"/>
      <c r="C846" s="218"/>
      <c r="D846" s="137">
        <v>42978</v>
      </c>
      <c r="E846" s="137">
        <v>43024</v>
      </c>
      <c r="F846" s="137">
        <v>43024</v>
      </c>
      <c r="G846" s="25">
        <f t="shared" si="47"/>
        <v>46</v>
      </c>
      <c r="H846" s="365">
        <v>2310.2442139999998</v>
      </c>
      <c r="I846" s="122">
        <f t="shared" si="48"/>
        <v>106271.23</v>
      </c>
    </row>
    <row r="847" spans="1:9">
      <c r="A847" s="23">
        <f t="shared" si="49"/>
        <v>691</v>
      </c>
      <c r="B847" s="218"/>
      <c r="C847" s="218"/>
      <c r="D847" s="137">
        <v>42978</v>
      </c>
      <c r="E847" s="137">
        <v>43024</v>
      </c>
      <c r="F847" s="137">
        <v>43024</v>
      </c>
      <c r="G847" s="25">
        <f t="shared" si="47"/>
        <v>46</v>
      </c>
      <c r="H847" s="365">
        <v>2387.5496831999999</v>
      </c>
      <c r="I847" s="122">
        <f t="shared" si="48"/>
        <v>109827.29</v>
      </c>
    </row>
    <row r="848" spans="1:9">
      <c r="A848" s="23">
        <f t="shared" si="49"/>
        <v>692</v>
      </c>
      <c r="B848" s="218"/>
      <c r="C848" s="218"/>
      <c r="D848" s="137">
        <v>42977</v>
      </c>
      <c r="E848" s="137">
        <v>43024</v>
      </c>
      <c r="F848" s="137">
        <v>43024</v>
      </c>
      <c r="G848" s="25">
        <f t="shared" si="47"/>
        <v>47</v>
      </c>
      <c r="H848" s="365">
        <v>2337.0037994999998</v>
      </c>
      <c r="I848" s="122">
        <f t="shared" si="48"/>
        <v>109839.18</v>
      </c>
    </row>
    <row r="849" spans="1:9">
      <c r="A849" s="23">
        <f t="shared" si="49"/>
        <v>693</v>
      </c>
      <c r="B849" s="218"/>
      <c r="C849" s="218"/>
      <c r="D849" s="137">
        <v>42978</v>
      </c>
      <c r="E849" s="137">
        <v>43024</v>
      </c>
      <c r="F849" s="137">
        <v>43024</v>
      </c>
      <c r="G849" s="25">
        <f t="shared" si="47"/>
        <v>46</v>
      </c>
      <c r="H849" s="365">
        <v>2337.0037994999998</v>
      </c>
      <c r="I849" s="122">
        <f t="shared" si="48"/>
        <v>107502.17</v>
      </c>
    </row>
    <row r="850" spans="1:9">
      <c r="A850" s="23">
        <f t="shared" si="49"/>
        <v>694</v>
      </c>
      <c r="B850" s="218"/>
      <c r="C850" s="218"/>
      <c r="D850" s="137">
        <v>42978</v>
      </c>
      <c r="E850" s="137">
        <v>43024</v>
      </c>
      <c r="F850" s="137">
        <v>43024</v>
      </c>
      <c r="G850" s="25">
        <f t="shared" si="47"/>
        <v>46</v>
      </c>
      <c r="H850" s="365">
        <v>2337.0037994999998</v>
      </c>
      <c r="I850" s="122">
        <f t="shared" si="48"/>
        <v>107502.17</v>
      </c>
    </row>
    <row r="851" spans="1:9">
      <c r="A851" s="23">
        <f t="shared" si="49"/>
        <v>695</v>
      </c>
      <c r="B851" s="218"/>
      <c r="C851" s="218"/>
      <c r="D851" s="137">
        <v>42978</v>
      </c>
      <c r="E851" s="137">
        <v>43024</v>
      </c>
      <c r="F851" s="137">
        <v>43024</v>
      </c>
      <c r="G851" s="25">
        <f t="shared" si="47"/>
        <v>46</v>
      </c>
      <c r="H851" s="365">
        <v>2307.2709267999999</v>
      </c>
      <c r="I851" s="122">
        <f t="shared" si="48"/>
        <v>106134.46</v>
      </c>
    </row>
    <row r="852" spans="1:9">
      <c r="A852" s="23">
        <f t="shared" si="49"/>
        <v>696</v>
      </c>
      <c r="B852" s="218"/>
      <c r="C852" s="218"/>
      <c r="D852" s="137">
        <v>42978</v>
      </c>
      <c r="E852" s="137">
        <v>43024</v>
      </c>
      <c r="F852" s="137">
        <v>43024</v>
      </c>
      <c r="G852" s="25">
        <f t="shared" si="47"/>
        <v>46</v>
      </c>
      <c r="H852" s="365">
        <v>2322.1373631000001</v>
      </c>
      <c r="I852" s="122">
        <f t="shared" si="48"/>
        <v>106818.32</v>
      </c>
    </row>
    <row r="853" spans="1:9">
      <c r="A853" s="23">
        <f t="shared" si="49"/>
        <v>697</v>
      </c>
      <c r="B853" s="218"/>
      <c r="C853" s="218"/>
      <c r="D853" s="137">
        <v>42977</v>
      </c>
      <c r="E853" s="137">
        <v>43024</v>
      </c>
      <c r="F853" s="137">
        <v>43024</v>
      </c>
      <c r="G853" s="25">
        <f t="shared" si="47"/>
        <v>47</v>
      </c>
      <c r="H853" s="365">
        <v>2328.0839377000002</v>
      </c>
      <c r="I853" s="122">
        <f t="shared" si="48"/>
        <v>109419.95</v>
      </c>
    </row>
    <row r="854" spans="1:9">
      <c r="A854" s="23">
        <f t="shared" si="49"/>
        <v>698</v>
      </c>
      <c r="B854" s="218"/>
      <c r="C854" s="218"/>
      <c r="D854" s="137">
        <v>42977</v>
      </c>
      <c r="E854" s="137">
        <v>43024</v>
      </c>
      <c r="F854" s="137">
        <v>43024</v>
      </c>
      <c r="G854" s="25">
        <f t="shared" si="47"/>
        <v>47</v>
      </c>
      <c r="H854" s="365">
        <v>62950.537501300008</v>
      </c>
      <c r="I854" s="122">
        <f t="shared" si="48"/>
        <v>2958675.26</v>
      </c>
    </row>
    <row r="855" spans="1:9">
      <c r="A855" s="23">
        <f t="shared" si="49"/>
        <v>699</v>
      </c>
      <c r="B855" s="218"/>
      <c r="C855" s="218"/>
      <c r="D855" s="137">
        <v>42985</v>
      </c>
      <c r="E855" s="137">
        <v>43024</v>
      </c>
      <c r="F855" s="137">
        <v>43024</v>
      </c>
      <c r="G855" s="25">
        <f t="shared" si="47"/>
        <v>39</v>
      </c>
      <c r="H855" s="365">
        <v>64160.188146100001</v>
      </c>
      <c r="I855" s="122">
        <f t="shared" si="48"/>
        <v>2502247.34</v>
      </c>
    </row>
    <row r="856" spans="1:9">
      <c r="A856" s="23">
        <f t="shared" si="49"/>
        <v>700</v>
      </c>
      <c r="B856" s="218"/>
      <c r="C856" s="218"/>
      <c r="D856" s="137">
        <v>42985</v>
      </c>
      <c r="E856" s="137">
        <v>43024</v>
      </c>
      <c r="F856" s="137">
        <v>43024</v>
      </c>
      <c r="G856" s="25">
        <f t="shared" si="47"/>
        <v>39</v>
      </c>
      <c r="H856" s="365">
        <v>63112.364075899997</v>
      </c>
      <c r="I856" s="122">
        <f t="shared" si="48"/>
        <v>2461382.2000000002</v>
      </c>
    </row>
    <row r="857" spans="1:9">
      <c r="A857" s="23">
        <f t="shared" si="49"/>
        <v>701</v>
      </c>
      <c r="B857" s="218"/>
      <c r="C857" s="218"/>
      <c r="D857" s="137">
        <v>42985</v>
      </c>
      <c r="E857" s="137">
        <v>43024</v>
      </c>
      <c r="F857" s="137">
        <v>43024</v>
      </c>
      <c r="G857" s="25">
        <f t="shared" si="47"/>
        <v>39</v>
      </c>
      <c r="H857" s="365">
        <v>62352</v>
      </c>
      <c r="I857" s="122">
        <f t="shared" si="48"/>
        <v>2431728</v>
      </c>
    </row>
    <row r="858" spans="1:9">
      <c r="A858" s="23">
        <f t="shared" si="49"/>
        <v>702</v>
      </c>
      <c r="B858" s="218"/>
      <c r="C858" s="218"/>
      <c r="D858" s="137">
        <v>42985</v>
      </c>
      <c r="E858" s="137">
        <v>43024</v>
      </c>
      <c r="F858" s="137">
        <v>43024</v>
      </c>
      <c r="G858" s="25">
        <f t="shared" si="47"/>
        <v>39</v>
      </c>
      <c r="H858" s="365">
        <v>63274.1906504</v>
      </c>
      <c r="I858" s="122">
        <f t="shared" si="48"/>
        <v>2467693.44</v>
      </c>
    </row>
    <row r="859" spans="1:9">
      <c r="A859" s="23">
        <f t="shared" si="49"/>
        <v>703</v>
      </c>
      <c r="B859" s="218"/>
      <c r="C859" s="218"/>
      <c r="D859" s="137">
        <v>42978</v>
      </c>
      <c r="E859" s="137">
        <v>43024</v>
      </c>
      <c r="F859" s="137">
        <v>43024</v>
      </c>
      <c r="G859" s="25">
        <f t="shared" si="47"/>
        <v>46</v>
      </c>
      <c r="H859" s="365">
        <v>15610.5015248</v>
      </c>
      <c r="I859" s="122">
        <f t="shared" si="48"/>
        <v>718083.07</v>
      </c>
    </row>
    <row r="860" spans="1:9">
      <c r="A860" s="23">
        <f t="shared" si="49"/>
        <v>704</v>
      </c>
      <c r="B860" s="218"/>
      <c r="C860" s="218"/>
      <c r="D860" s="137">
        <v>43007</v>
      </c>
      <c r="E860" s="137">
        <v>43024</v>
      </c>
      <c r="F860" s="137">
        <v>43024</v>
      </c>
      <c r="G860" s="25">
        <f t="shared" si="47"/>
        <v>17</v>
      </c>
      <c r="H860" s="365">
        <v>414430.36</v>
      </c>
      <c r="I860" s="122">
        <f t="shared" si="48"/>
        <v>7045316.1200000001</v>
      </c>
    </row>
    <row r="861" spans="1:9">
      <c r="A861" s="23">
        <f t="shared" si="49"/>
        <v>705</v>
      </c>
      <c r="B861" s="218" t="s">
        <v>231</v>
      </c>
      <c r="C861" s="218" t="s">
        <v>524</v>
      </c>
      <c r="D861" s="137">
        <v>42965</v>
      </c>
      <c r="E861" s="137">
        <v>43033</v>
      </c>
      <c r="F861" s="137">
        <v>43033</v>
      </c>
      <c r="G861" s="25">
        <f t="shared" ref="G861:G924" si="50">F861-D861</f>
        <v>68</v>
      </c>
      <c r="H861" s="365">
        <v>-225.95783929999999</v>
      </c>
      <c r="I861" s="122">
        <f t="shared" ref="I861:I924" si="51">ROUND(G861*H861,2)</f>
        <v>-15365.13</v>
      </c>
    </row>
    <row r="862" spans="1:9">
      <c r="A862" s="23">
        <f t="shared" si="49"/>
        <v>706</v>
      </c>
      <c r="B862" s="218"/>
      <c r="C862" s="218"/>
      <c r="D862" s="137">
        <v>42965</v>
      </c>
      <c r="E862" s="137">
        <v>43033</v>
      </c>
      <c r="F862" s="137">
        <v>43033</v>
      </c>
      <c r="G862" s="25">
        <f t="shared" si="50"/>
        <v>68</v>
      </c>
      <c r="H862" s="365">
        <v>-231.139038</v>
      </c>
      <c r="I862" s="122">
        <f t="shared" si="51"/>
        <v>-15717.45</v>
      </c>
    </row>
    <row r="863" spans="1:9">
      <c r="A863" s="23">
        <f t="shared" si="49"/>
        <v>707</v>
      </c>
      <c r="B863" s="218"/>
      <c r="C863" s="218"/>
      <c r="D863" s="137">
        <v>42972</v>
      </c>
      <c r="E863" s="137">
        <v>43033</v>
      </c>
      <c r="F863" s="137">
        <v>43033</v>
      </c>
      <c r="G863" s="25">
        <f t="shared" si="50"/>
        <v>61</v>
      </c>
      <c r="H863" s="365">
        <v>-226.24568360000001</v>
      </c>
      <c r="I863" s="122">
        <f t="shared" si="51"/>
        <v>-13800.99</v>
      </c>
    </row>
    <row r="864" spans="1:9">
      <c r="A864" s="23">
        <f t="shared" si="49"/>
        <v>708</v>
      </c>
      <c r="B864" s="218"/>
      <c r="C864" s="218"/>
      <c r="D864" s="137">
        <v>42972</v>
      </c>
      <c r="E864" s="137">
        <v>43033</v>
      </c>
      <c r="F864" s="137">
        <v>43033</v>
      </c>
      <c r="G864" s="25">
        <f t="shared" si="50"/>
        <v>61</v>
      </c>
      <c r="H864" s="365">
        <v>-227.10921679999998</v>
      </c>
      <c r="I864" s="122">
        <f t="shared" si="51"/>
        <v>-13853.66</v>
      </c>
    </row>
    <row r="865" spans="1:9">
      <c r="A865" s="23">
        <f t="shared" si="49"/>
        <v>709</v>
      </c>
      <c r="B865" s="218"/>
      <c r="C865" s="218"/>
      <c r="D865" s="137">
        <v>42972</v>
      </c>
      <c r="E865" s="137">
        <v>43033</v>
      </c>
      <c r="F865" s="137">
        <v>43033</v>
      </c>
      <c r="G865" s="25">
        <f t="shared" si="50"/>
        <v>61</v>
      </c>
      <c r="H865" s="365">
        <v>-231.42688239999998</v>
      </c>
      <c r="I865" s="122">
        <f t="shared" si="51"/>
        <v>-14117.04</v>
      </c>
    </row>
    <row r="866" spans="1:9">
      <c r="A866" s="23">
        <f t="shared" si="49"/>
        <v>710</v>
      </c>
      <c r="B866" s="218"/>
      <c r="C866" s="218"/>
      <c r="D866" s="137">
        <v>42972</v>
      </c>
      <c r="E866" s="137">
        <v>43033</v>
      </c>
      <c r="F866" s="137">
        <v>43033</v>
      </c>
      <c r="G866" s="25">
        <f t="shared" si="50"/>
        <v>61</v>
      </c>
      <c r="H866" s="365">
        <v>-223.65508410000001</v>
      </c>
      <c r="I866" s="122">
        <f t="shared" si="51"/>
        <v>-13642.96</v>
      </c>
    </row>
    <row r="867" spans="1:9">
      <c r="A867" s="23">
        <f t="shared" si="49"/>
        <v>711</v>
      </c>
      <c r="B867" s="218"/>
      <c r="C867" s="218"/>
      <c r="D867" s="137">
        <v>42972</v>
      </c>
      <c r="E867" s="137">
        <v>43033</v>
      </c>
      <c r="F867" s="137">
        <v>43033</v>
      </c>
      <c r="G867" s="25">
        <f t="shared" si="50"/>
        <v>61</v>
      </c>
      <c r="H867" s="365">
        <v>-227.10921679999998</v>
      </c>
      <c r="I867" s="122">
        <f t="shared" si="51"/>
        <v>-13853.66</v>
      </c>
    </row>
    <row r="868" spans="1:9">
      <c r="A868" s="23">
        <f t="shared" si="49"/>
        <v>712</v>
      </c>
      <c r="B868" s="218"/>
      <c r="C868" s="218"/>
      <c r="D868" s="137">
        <v>42977</v>
      </c>
      <c r="E868" s="137">
        <v>43033</v>
      </c>
      <c r="F868" s="137">
        <v>43033</v>
      </c>
      <c r="G868" s="25">
        <f t="shared" si="50"/>
        <v>56</v>
      </c>
      <c r="H868" s="365">
        <v>-229.45514850000001</v>
      </c>
      <c r="I868" s="122">
        <f t="shared" si="51"/>
        <v>-12849.49</v>
      </c>
    </row>
    <row r="869" spans="1:9">
      <c r="A869" s="23">
        <f t="shared" si="49"/>
        <v>713</v>
      </c>
      <c r="B869" s="218"/>
      <c r="C869" s="218"/>
      <c r="D869" s="137">
        <v>42977</v>
      </c>
      <c r="E869" s="137">
        <v>43033</v>
      </c>
      <c r="F869" s="137">
        <v>43033</v>
      </c>
      <c r="G869" s="25">
        <f t="shared" si="50"/>
        <v>56</v>
      </c>
      <c r="H869" s="365">
        <v>-224.11563519999999</v>
      </c>
      <c r="I869" s="122">
        <f t="shared" si="51"/>
        <v>-12550.48</v>
      </c>
    </row>
    <row r="870" spans="1:9">
      <c r="A870" s="23">
        <f t="shared" si="49"/>
        <v>714</v>
      </c>
      <c r="B870" s="218"/>
      <c r="C870" s="218"/>
      <c r="D870" s="137">
        <v>42972</v>
      </c>
      <c r="E870" s="137">
        <v>43033</v>
      </c>
      <c r="F870" s="137">
        <v>43033</v>
      </c>
      <c r="G870" s="25">
        <f t="shared" si="50"/>
        <v>61</v>
      </c>
      <c r="H870" s="365">
        <v>-225.68438699999999</v>
      </c>
      <c r="I870" s="122">
        <f t="shared" si="51"/>
        <v>-13766.75</v>
      </c>
    </row>
    <row r="871" spans="1:9">
      <c r="A871" s="23">
        <f t="shared" si="49"/>
        <v>715</v>
      </c>
      <c r="B871" s="218"/>
      <c r="C871" s="218"/>
      <c r="D871" s="137">
        <v>42978</v>
      </c>
      <c r="E871" s="137">
        <v>43033</v>
      </c>
      <c r="F871" s="137">
        <v>43033</v>
      </c>
      <c r="G871" s="25">
        <f t="shared" si="50"/>
        <v>55</v>
      </c>
      <c r="H871" s="365">
        <v>-225.95783929999999</v>
      </c>
      <c r="I871" s="122">
        <f t="shared" si="51"/>
        <v>-12427.68</v>
      </c>
    </row>
    <row r="872" spans="1:9">
      <c r="A872" s="23">
        <f t="shared" si="49"/>
        <v>716</v>
      </c>
      <c r="B872" s="218"/>
      <c r="C872" s="218"/>
      <c r="D872" s="137">
        <v>42978</v>
      </c>
      <c r="E872" s="137">
        <v>43033</v>
      </c>
      <c r="F872" s="137">
        <v>43033</v>
      </c>
      <c r="G872" s="25">
        <f t="shared" si="50"/>
        <v>55</v>
      </c>
      <c r="H872" s="365">
        <v>-223.65508410000001</v>
      </c>
      <c r="I872" s="122">
        <f t="shared" si="51"/>
        <v>-12301.03</v>
      </c>
    </row>
    <row r="873" spans="1:9">
      <c r="A873" s="23">
        <f t="shared" si="49"/>
        <v>717</v>
      </c>
      <c r="B873" s="218"/>
      <c r="C873" s="218"/>
      <c r="D873" s="137">
        <v>42978</v>
      </c>
      <c r="E873" s="137">
        <v>43033</v>
      </c>
      <c r="F873" s="137">
        <v>43033</v>
      </c>
      <c r="G873" s="25">
        <f t="shared" si="50"/>
        <v>55</v>
      </c>
      <c r="H873" s="365">
        <v>-231.139038</v>
      </c>
      <c r="I873" s="122">
        <f t="shared" si="51"/>
        <v>-12712.65</v>
      </c>
    </row>
    <row r="874" spans="1:9">
      <c r="A874" s="23">
        <f t="shared" ref="A874:A937" si="52">A873+1</f>
        <v>718</v>
      </c>
      <c r="B874" s="218"/>
      <c r="C874" s="218"/>
      <c r="D874" s="137">
        <v>42977</v>
      </c>
      <c r="E874" s="137">
        <v>43033</v>
      </c>
      <c r="F874" s="137">
        <v>43033</v>
      </c>
      <c r="G874" s="25">
        <f t="shared" si="50"/>
        <v>56</v>
      </c>
      <c r="H874" s="365">
        <v>-226.24568360000001</v>
      </c>
      <c r="I874" s="122">
        <f t="shared" si="51"/>
        <v>-12669.76</v>
      </c>
    </row>
    <row r="875" spans="1:9">
      <c r="A875" s="23">
        <f t="shared" si="52"/>
        <v>719</v>
      </c>
      <c r="B875" s="218"/>
      <c r="C875" s="218"/>
      <c r="D875" s="137">
        <v>42978</v>
      </c>
      <c r="E875" s="137">
        <v>43033</v>
      </c>
      <c r="F875" s="137">
        <v>43033</v>
      </c>
      <c r="G875" s="25">
        <f t="shared" si="50"/>
        <v>55</v>
      </c>
      <c r="H875" s="365">
        <v>-226.24568360000001</v>
      </c>
      <c r="I875" s="122">
        <f t="shared" si="51"/>
        <v>-12443.51</v>
      </c>
    </row>
    <row r="876" spans="1:9">
      <c r="A876" s="23">
        <f t="shared" si="52"/>
        <v>720</v>
      </c>
      <c r="B876" s="218"/>
      <c r="C876" s="218"/>
      <c r="D876" s="137">
        <v>42978</v>
      </c>
      <c r="E876" s="137">
        <v>43033</v>
      </c>
      <c r="F876" s="137">
        <v>43033</v>
      </c>
      <c r="G876" s="25">
        <f t="shared" si="50"/>
        <v>55</v>
      </c>
      <c r="H876" s="365">
        <v>-226.24568360000001</v>
      </c>
      <c r="I876" s="122">
        <f t="shared" si="51"/>
        <v>-12443.51</v>
      </c>
    </row>
    <row r="877" spans="1:9">
      <c r="A877" s="23">
        <f t="shared" si="52"/>
        <v>721</v>
      </c>
      <c r="B877" s="218"/>
      <c r="C877" s="218"/>
      <c r="D877" s="137">
        <v>42978</v>
      </c>
      <c r="E877" s="137">
        <v>43033</v>
      </c>
      <c r="F877" s="137">
        <v>43033</v>
      </c>
      <c r="G877" s="25">
        <f t="shared" si="50"/>
        <v>55</v>
      </c>
      <c r="H877" s="365">
        <v>-223.36723979999999</v>
      </c>
      <c r="I877" s="122">
        <f t="shared" si="51"/>
        <v>-12285.2</v>
      </c>
    </row>
    <row r="878" spans="1:9">
      <c r="A878" s="23">
        <f t="shared" si="52"/>
        <v>722</v>
      </c>
      <c r="B878" s="218"/>
      <c r="C878" s="218"/>
      <c r="D878" s="137">
        <v>42978</v>
      </c>
      <c r="E878" s="137">
        <v>43033</v>
      </c>
      <c r="F878" s="137">
        <v>43033</v>
      </c>
      <c r="G878" s="25">
        <f t="shared" si="50"/>
        <v>55</v>
      </c>
      <c r="H878" s="365">
        <v>-224.80646160000001</v>
      </c>
      <c r="I878" s="122">
        <f t="shared" si="51"/>
        <v>-12364.36</v>
      </c>
    </row>
    <row r="879" spans="1:9">
      <c r="A879" s="23">
        <f t="shared" si="52"/>
        <v>723</v>
      </c>
      <c r="B879" s="218"/>
      <c r="C879" s="218"/>
      <c r="D879" s="137">
        <v>42977</v>
      </c>
      <c r="E879" s="137">
        <v>43033</v>
      </c>
      <c r="F879" s="137">
        <v>43033</v>
      </c>
      <c r="G879" s="25">
        <f t="shared" si="50"/>
        <v>56</v>
      </c>
      <c r="H879" s="365">
        <v>-225.3821504</v>
      </c>
      <c r="I879" s="122">
        <f t="shared" si="51"/>
        <v>-12621.4</v>
      </c>
    </row>
    <row r="880" spans="1:9">
      <c r="A880" s="23">
        <f t="shared" si="52"/>
        <v>724</v>
      </c>
      <c r="B880" s="218"/>
      <c r="C880" s="218"/>
      <c r="D880" s="137">
        <v>42977</v>
      </c>
      <c r="E880" s="137">
        <v>43033</v>
      </c>
      <c r="F880" s="137">
        <v>43033</v>
      </c>
      <c r="G880" s="25">
        <f t="shared" si="50"/>
        <v>56</v>
      </c>
      <c r="H880" s="365">
        <v>-223.94292849999999</v>
      </c>
      <c r="I880" s="122">
        <f t="shared" si="51"/>
        <v>-12540.8</v>
      </c>
    </row>
    <row r="881" spans="1:9">
      <c r="A881" s="23">
        <f t="shared" si="52"/>
        <v>725</v>
      </c>
      <c r="B881" s="218"/>
      <c r="C881" s="218"/>
      <c r="D881" s="137">
        <v>42985</v>
      </c>
      <c r="E881" s="137">
        <v>43033</v>
      </c>
      <c r="F881" s="137">
        <v>43033</v>
      </c>
      <c r="G881" s="25">
        <f t="shared" si="50"/>
        <v>48</v>
      </c>
      <c r="H881" s="365">
        <v>-228.24620200000001</v>
      </c>
      <c r="I881" s="122">
        <f t="shared" si="51"/>
        <v>-10955.82</v>
      </c>
    </row>
    <row r="882" spans="1:9">
      <c r="A882" s="23">
        <f t="shared" si="52"/>
        <v>726</v>
      </c>
      <c r="B882" s="218"/>
      <c r="C882" s="218"/>
      <c r="D882" s="137">
        <v>42985</v>
      </c>
      <c r="E882" s="137">
        <v>43033</v>
      </c>
      <c r="F882" s="137">
        <v>43033</v>
      </c>
      <c r="G882" s="25">
        <f t="shared" si="50"/>
        <v>48</v>
      </c>
      <c r="H882" s="365">
        <v>-224.51861730000002</v>
      </c>
      <c r="I882" s="122">
        <f t="shared" si="51"/>
        <v>-10776.89</v>
      </c>
    </row>
    <row r="883" spans="1:9">
      <c r="A883" s="23">
        <f t="shared" si="52"/>
        <v>727</v>
      </c>
      <c r="B883" s="218"/>
      <c r="C883" s="218"/>
      <c r="D883" s="137">
        <v>42985</v>
      </c>
      <c r="E883" s="137">
        <v>43033</v>
      </c>
      <c r="F883" s="137">
        <v>43033</v>
      </c>
      <c r="G883" s="25">
        <f t="shared" si="50"/>
        <v>48</v>
      </c>
      <c r="H883" s="365">
        <v>2148.3543165000001</v>
      </c>
      <c r="I883" s="122">
        <f t="shared" si="51"/>
        <v>103121.01</v>
      </c>
    </row>
    <row r="884" spans="1:9">
      <c r="A884" s="23">
        <f t="shared" si="52"/>
        <v>728</v>
      </c>
      <c r="B884" s="218"/>
      <c r="C884" s="218"/>
      <c r="D884" s="137">
        <v>42985</v>
      </c>
      <c r="E884" s="137">
        <v>43033</v>
      </c>
      <c r="F884" s="137">
        <v>43033</v>
      </c>
      <c r="G884" s="25">
        <f t="shared" si="50"/>
        <v>48</v>
      </c>
      <c r="H884" s="365">
        <v>-225.09430599999999</v>
      </c>
      <c r="I884" s="122">
        <f t="shared" si="51"/>
        <v>-10804.53</v>
      </c>
    </row>
    <row r="885" spans="1:9">
      <c r="A885" s="23">
        <f t="shared" si="52"/>
        <v>729</v>
      </c>
      <c r="B885" s="218"/>
      <c r="C885" s="218"/>
      <c r="D885" s="137">
        <v>42978</v>
      </c>
      <c r="E885" s="137">
        <v>43033</v>
      </c>
      <c r="F885" s="137">
        <v>43033</v>
      </c>
      <c r="G885" s="25">
        <f t="shared" si="50"/>
        <v>55</v>
      </c>
      <c r="H885" s="365">
        <v>-1511.2549621999999</v>
      </c>
      <c r="I885" s="122">
        <f t="shared" si="51"/>
        <v>-83119.02</v>
      </c>
    </row>
    <row r="886" spans="1:9">
      <c r="A886" s="23">
        <f t="shared" si="52"/>
        <v>730</v>
      </c>
      <c r="B886" s="218"/>
      <c r="C886" s="218"/>
      <c r="D886" s="137">
        <v>43007</v>
      </c>
      <c r="E886" s="137">
        <v>43033</v>
      </c>
      <c r="F886" s="137">
        <v>43033</v>
      </c>
      <c r="G886" s="25">
        <f t="shared" si="50"/>
        <v>26</v>
      </c>
      <c r="H886" s="365">
        <v>14279.3055088</v>
      </c>
      <c r="I886" s="122">
        <f t="shared" si="51"/>
        <v>371261.94</v>
      </c>
    </row>
    <row r="887" spans="1:9">
      <c r="A887" s="23">
        <f t="shared" si="52"/>
        <v>731</v>
      </c>
      <c r="B887" s="218" t="s">
        <v>231</v>
      </c>
      <c r="C887" s="218" t="s">
        <v>525</v>
      </c>
      <c r="D887" s="137">
        <v>42985</v>
      </c>
      <c r="E887" s="137">
        <v>43033</v>
      </c>
      <c r="F887" s="137">
        <v>43033</v>
      </c>
      <c r="G887" s="25">
        <f t="shared" si="50"/>
        <v>48</v>
      </c>
      <c r="H887" s="365">
        <v>61946.71</v>
      </c>
      <c r="I887" s="122">
        <f t="shared" si="51"/>
        <v>2973442.08</v>
      </c>
    </row>
    <row r="888" spans="1:9">
      <c r="A888" s="23">
        <f t="shared" si="52"/>
        <v>732</v>
      </c>
      <c r="B888" s="218"/>
      <c r="C888" s="218"/>
      <c r="D888" s="137">
        <v>42985</v>
      </c>
      <c r="E888" s="137">
        <v>43033</v>
      </c>
      <c r="F888" s="137">
        <v>43033</v>
      </c>
      <c r="G888" s="25">
        <f t="shared" si="50"/>
        <v>48</v>
      </c>
      <c r="H888" s="365">
        <v>62620.89</v>
      </c>
      <c r="I888" s="122">
        <f t="shared" si="51"/>
        <v>3005802.72</v>
      </c>
    </row>
    <row r="889" spans="1:9">
      <c r="A889" s="23">
        <f t="shared" si="52"/>
        <v>733</v>
      </c>
      <c r="B889" s="218"/>
      <c r="C889" s="218"/>
      <c r="D889" s="137">
        <v>42993</v>
      </c>
      <c r="E889" s="137">
        <v>43033</v>
      </c>
      <c r="F889" s="137">
        <v>43033</v>
      </c>
      <c r="G889" s="25">
        <f t="shared" si="50"/>
        <v>40</v>
      </c>
      <c r="H889" s="365">
        <v>61027.02</v>
      </c>
      <c r="I889" s="122">
        <f t="shared" si="51"/>
        <v>2441080.7999999998</v>
      </c>
    </row>
    <row r="890" spans="1:9">
      <c r="A890" s="23">
        <f t="shared" si="52"/>
        <v>734</v>
      </c>
      <c r="B890" s="218"/>
      <c r="C890" s="218"/>
      <c r="D890" s="137">
        <v>42993</v>
      </c>
      <c r="E890" s="137">
        <v>43033</v>
      </c>
      <c r="F890" s="137">
        <v>43033</v>
      </c>
      <c r="G890" s="25">
        <f t="shared" si="50"/>
        <v>40</v>
      </c>
      <c r="H890" s="365">
        <v>62196.12</v>
      </c>
      <c r="I890" s="122">
        <f t="shared" si="51"/>
        <v>2487844.7999999998</v>
      </c>
    </row>
    <row r="891" spans="1:9">
      <c r="A891" s="23">
        <f t="shared" si="52"/>
        <v>735</v>
      </c>
      <c r="B891" s="218"/>
      <c r="C891" s="218"/>
      <c r="D891" s="137">
        <v>42985</v>
      </c>
      <c r="E891" s="137">
        <v>43033</v>
      </c>
      <c r="F891" s="137">
        <v>43033</v>
      </c>
      <c r="G891" s="25">
        <f t="shared" si="50"/>
        <v>48</v>
      </c>
      <c r="H891" s="365">
        <v>62995.01</v>
      </c>
      <c r="I891" s="122">
        <f t="shared" si="51"/>
        <v>3023760.48</v>
      </c>
    </row>
    <row r="892" spans="1:9">
      <c r="A892" s="23">
        <f t="shared" si="52"/>
        <v>736</v>
      </c>
      <c r="B892" s="218"/>
      <c r="C892" s="218"/>
      <c r="D892" s="137">
        <v>42985</v>
      </c>
      <c r="E892" s="137">
        <v>43033</v>
      </c>
      <c r="F892" s="137">
        <v>43033</v>
      </c>
      <c r="G892" s="25">
        <f t="shared" si="50"/>
        <v>48</v>
      </c>
      <c r="H892" s="365">
        <v>61315.4</v>
      </c>
      <c r="I892" s="122">
        <f t="shared" si="51"/>
        <v>2943139.2</v>
      </c>
    </row>
    <row r="893" spans="1:9">
      <c r="A893" s="23">
        <f t="shared" si="52"/>
        <v>737</v>
      </c>
      <c r="B893" s="218"/>
      <c r="C893" s="218"/>
      <c r="D893" s="137">
        <v>43008</v>
      </c>
      <c r="E893" s="137">
        <v>43033</v>
      </c>
      <c r="F893" s="137">
        <v>43033</v>
      </c>
      <c r="G893" s="25">
        <f t="shared" si="50"/>
        <v>25</v>
      </c>
      <c r="H893" s="365">
        <v>413222.29</v>
      </c>
      <c r="I893" s="122">
        <f t="shared" si="51"/>
        <v>10330557.25</v>
      </c>
    </row>
    <row r="894" spans="1:9">
      <c r="A894" s="23">
        <f t="shared" si="52"/>
        <v>738</v>
      </c>
      <c r="B894" s="218" t="s">
        <v>231</v>
      </c>
      <c r="C894" s="218" t="s">
        <v>526</v>
      </c>
      <c r="D894" s="137">
        <v>43008</v>
      </c>
      <c r="E894" s="137">
        <v>43040</v>
      </c>
      <c r="F894" s="137">
        <v>43049</v>
      </c>
      <c r="G894" s="25">
        <f t="shared" si="50"/>
        <v>41</v>
      </c>
      <c r="H894" s="365">
        <v>9596.6200000000008</v>
      </c>
      <c r="I894" s="122">
        <f t="shared" si="51"/>
        <v>393461.42</v>
      </c>
    </row>
    <row r="895" spans="1:9">
      <c r="A895" s="23">
        <f t="shared" si="52"/>
        <v>739</v>
      </c>
      <c r="B895" s="218" t="s">
        <v>231</v>
      </c>
      <c r="C895" s="218" t="s">
        <v>527</v>
      </c>
      <c r="D895" s="137">
        <v>43035</v>
      </c>
      <c r="E895" s="137">
        <v>43054</v>
      </c>
      <c r="F895" s="137">
        <v>43054</v>
      </c>
      <c r="G895" s="25">
        <f t="shared" si="50"/>
        <v>19</v>
      </c>
      <c r="H895" s="365">
        <v>304419.91000000003</v>
      </c>
      <c r="I895" s="122">
        <f t="shared" si="51"/>
        <v>5783978.29</v>
      </c>
    </row>
    <row r="896" spans="1:9">
      <c r="A896" s="23">
        <f t="shared" si="52"/>
        <v>740</v>
      </c>
      <c r="B896" s="218"/>
      <c r="C896" s="218"/>
      <c r="D896" s="137">
        <v>43038</v>
      </c>
      <c r="E896" s="137">
        <v>43054</v>
      </c>
      <c r="F896" s="137">
        <v>43054</v>
      </c>
      <c r="G896" s="25">
        <f t="shared" si="50"/>
        <v>16</v>
      </c>
      <c r="H896" s="365">
        <v>303673.2</v>
      </c>
      <c r="I896" s="122">
        <f t="shared" si="51"/>
        <v>4858771.2</v>
      </c>
    </row>
    <row r="897" spans="1:9">
      <c r="A897" s="23">
        <f t="shared" si="52"/>
        <v>741</v>
      </c>
      <c r="B897" s="218" t="s">
        <v>231</v>
      </c>
      <c r="C897" s="218" t="s">
        <v>528</v>
      </c>
      <c r="D897" s="137">
        <v>42985</v>
      </c>
      <c r="E897" s="137">
        <v>43054</v>
      </c>
      <c r="F897" s="137">
        <v>43054</v>
      </c>
      <c r="G897" s="25">
        <f t="shared" si="50"/>
        <v>69</v>
      </c>
      <c r="H897" s="365">
        <v>2074.9999171999998</v>
      </c>
      <c r="I897" s="122">
        <f t="shared" si="51"/>
        <v>143174.99</v>
      </c>
    </row>
    <row r="898" spans="1:9">
      <c r="A898" s="23">
        <f t="shared" si="52"/>
        <v>742</v>
      </c>
      <c r="B898" s="218"/>
      <c r="C898" s="218"/>
      <c r="D898" s="137">
        <v>42985</v>
      </c>
      <c r="E898" s="137">
        <v>43054</v>
      </c>
      <c r="F898" s="137">
        <v>43054</v>
      </c>
      <c r="G898" s="25">
        <f t="shared" si="50"/>
        <v>69</v>
      </c>
      <c r="H898" s="365">
        <v>2097.5826415000001</v>
      </c>
      <c r="I898" s="122">
        <f t="shared" si="51"/>
        <v>144733.20000000001</v>
      </c>
    </row>
    <row r="899" spans="1:9">
      <c r="A899" s="23">
        <f t="shared" si="52"/>
        <v>743</v>
      </c>
      <c r="B899" s="218"/>
      <c r="C899" s="218"/>
      <c r="D899" s="137">
        <v>42993</v>
      </c>
      <c r="E899" s="137">
        <v>43054</v>
      </c>
      <c r="F899" s="137">
        <v>43054</v>
      </c>
      <c r="G899" s="25">
        <f t="shared" si="50"/>
        <v>61</v>
      </c>
      <c r="H899" s="365">
        <v>2044.1934262000002</v>
      </c>
      <c r="I899" s="122">
        <f t="shared" si="51"/>
        <v>124695.8</v>
      </c>
    </row>
    <row r="900" spans="1:9">
      <c r="A900" s="23">
        <f t="shared" si="52"/>
        <v>744</v>
      </c>
      <c r="B900" s="218"/>
      <c r="C900" s="218"/>
      <c r="D900" s="137">
        <v>42993</v>
      </c>
      <c r="E900" s="137">
        <v>43054</v>
      </c>
      <c r="F900" s="137">
        <v>43054</v>
      </c>
      <c r="G900" s="25">
        <f t="shared" si="50"/>
        <v>61</v>
      </c>
      <c r="H900" s="365">
        <v>2083.3542198</v>
      </c>
      <c r="I900" s="122">
        <f t="shared" si="51"/>
        <v>127084.61</v>
      </c>
    </row>
    <row r="901" spans="1:9">
      <c r="A901" s="23">
        <f t="shared" si="52"/>
        <v>745</v>
      </c>
      <c r="B901" s="218"/>
      <c r="C901" s="218"/>
      <c r="D901" s="137">
        <v>42985</v>
      </c>
      <c r="E901" s="137">
        <v>43054</v>
      </c>
      <c r="F901" s="137">
        <v>43054</v>
      </c>
      <c r="G901" s="25">
        <f t="shared" si="50"/>
        <v>69</v>
      </c>
      <c r="H901" s="365">
        <v>2110.1140954000002</v>
      </c>
      <c r="I901" s="122">
        <f t="shared" si="51"/>
        <v>145597.87</v>
      </c>
    </row>
    <row r="902" spans="1:9">
      <c r="A902" s="23">
        <f t="shared" si="52"/>
        <v>746</v>
      </c>
      <c r="B902" s="218"/>
      <c r="C902" s="218"/>
      <c r="D902" s="137">
        <v>42985</v>
      </c>
      <c r="E902" s="137">
        <v>43054</v>
      </c>
      <c r="F902" s="137">
        <v>43054</v>
      </c>
      <c r="G902" s="25">
        <f t="shared" si="50"/>
        <v>69</v>
      </c>
      <c r="H902" s="365">
        <v>2053.8530885999999</v>
      </c>
      <c r="I902" s="122">
        <f t="shared" si="51"/>
        <v>141715.85999999999</v>
      </c>
    </row>
    <row r="903" spans="1:9">
      <c r="A903" s="23">
        <f t="shared" si="52"/>
        <v>747</v>
      </c>
      <c r="B903" s="218"/>
      <c r="C903" s="218"/>
      <c r="D903" s="137">
        <v>43012</v>
      </c>
      <c r="E903" s="137">
        <v>43054</v>
      </c>
      <c r="F903" s="137">
        <v>43054</v>
      </c>
      <c r="G903" s="25">
        <f t="shared" si="50"/>
        <v>42</v>
      </c>
      <c r="H903" s="365">
        <v>66217.232135099999</v>
      </c>
      <c r="I903" s="122">
        <f t="shared" si="51"/>
        <v>2781123.75</v>
      </c>
    </row>
    <row r="904" spans="1:9">
      <c r="A904" s="23">
        <f t="shared" si="52"/>
        <v>748</v>
      </c>
      <c r="B904" s="218"/>
      <c r="C904" s="218"/>
      <c r="D904" s="137">
        <v>43017</v>
      </c>
      <c r="E904" s="137">
        <v>43054</v>
      </c>
      <c r="F904" s="137">
        <v>43054</v>
      </c>
      <c r="G904" s="25">
        <f t="shared" si="50"/>
        <v>37</v>
      </c>
      <c r="H904" s="365">
        <v>63888.577163200003</v>
      </c>
      <c r="I904" s="122">
        <f t="shared" si="51"/>
        <v>2363877.36</v>
      </c>
    </row>
    <row r="905" spans="1:9">
      <c r="A905" s="23">
        <f t="shared" si="52"/>
        <v>749</v>
      </c>
      <c r="B905" s="218"/>
      <c r="C905" s="218"/>
      <c r="D905" s="137">
        <v>43012</v>
      </c>
      <c r="E905" s="137">
        <v>43054</v>
      </c>
      <c r="F905" s="137">
        <v>43054</v>
      </c>
      <c r="G905" s="25">
        <f t="shared" si="50"/>
        <v>42</v>
      </c>
      <c r="H905" s="365">
        <v>66254.066958900003</v>
      </c>
      <c r="I905" s="122">
        <f t="shared" si="51"/>
        <v>2782670.81</v>
      </c>
    </row>
    <row r="906" spans="1:9">
      <c r="A906" s="23">
        <f t="shared" si="52"/>
        <v>750</v>
      </c>
      <c r="B906" s="218"/>
      <c r="C906" s="218"/>
      <c r="D906" s="137">
        <v>43024</v>
      </c>
      <c r="E906" s="137">
        <v>43054</v>
      </c>
      <c r="F906" s="137">
        <v>43054</v>
      </c>
      <c r="G906" s="25">
        <f t="shared" si="50"/>
        <v>30</v>
      </c>
      <c r="H906" s="365">
        <v>64416.516304500001</v>
      </c>
      <c r="I906" s="122">
        <f t="shared" si="51"/>
        <v>1932495.49</v>
      </c>
    </row>
    <row r="907" spans="1:9">
      <c r="A907" s="23">
        <f t="shared" si="52"/>
        <v>751</v>
      </c>
      <c r="B907" s="218"/>
      <c r="C907" s="218"/>
      <c r="D907" s="137">
        <v>43008</v>
      </c>
      <c r="E907" s="137">
        <v>43054</v>
      </c>
      <c r="F907" s="137">
        <v>43054</v>
      </c>
      <c r="G907" s="25">
        <f t="shared" si="50"/>
        <v>46</v>
      </c>
      <c r="H907" s="365">
        <v>13841.5130357</v>
      </c>
      <c r="I907" s="122">
        <f t="shared" si="51"/>
        <v>636709.6</v>
      </c>
    </row>
    <row r="908" spans="1:9">
      <c r="A908" s="23">
        <f t="shared" si="52"/>
        <v>752</v>
      </c>
      <c r="B908" s="218" t="s">
        <v>231</v>
      </c>
      <c r="C908" s="218" t="s">
        <v>529</v>
      </c>
      <c r="D908" s="137">
        <v>43034</v>
      </c>
      <c r="E908" s="137">
        <v>43063</v>
      </c>
      <c r="F908" s="137">
        <v>43066</v>
      </c>
      <c r="G908" s="25">
        <f t="shared" si="50"/>
        <v>32</v>
      </c>
      <c r="H908" s="365">
        <v>45497.4</v>
      </c>
      <c r="I908" s="122">
        <f t="shared" si="51"/>
        <v>1455916.8</v>
      </c>
    </row>
    <row r="909" spans="1:9">
      <c r="A909" s="23">
        <f t="shared" si="52"/>
        <v>753</v>
      </c>
      <c r="B909" s="218"/>
      <c r="C909" s="218"/>
      <c r="D909" s="137">
        <v>43034</v>
      </c>
      <c r="E909" s="137">
        <v>43063</v>
      </c>
      <c r="F909" s="137">
        <v>43066</v>
      </c>
      <c r="G909" s="25">
        <f t="shared" si="50"/>
        <v>32</v>
      </c>
      <c r="H909" s="365">
        <v>44688</v>
      </c>
      <c r="I909" s="122">
        <f t="shared" si="51"/>
        <v>1430016</v>
      </c>
    </row>
    <row r="910" spans="1:9">
      <c r="A910" s="23">
        <f t="shared" si="52"/>
        <v>754</v>
      </c>
      <c r="B910" s="218" t="s">
        <v>231</v>
      </c>
      <c r="C910" s="218" t="s">
        <v>530</v>
      </c>
      <c r="D910" s="137">
        <v>43034</v>
      </c>
      <c r="E910" s="137">
        <v>43084</v>
      </c>
      <c r="F910" s="137">
        <v>43084</v>
      </c>
      <c r="G910" s="25">
        <f t="shared" si="50"/>
        <v>50</v>
      </c>
      <c r="H910" s="365">
        <v>1362.8819056</v>
      </c>
      <c r="I910" s="122">
        <f t="shared" si="51"/>
        <v>68144.100000000006</v>
      </c>
    </row>
    <row r="911" spans="1:9">
      <c r="A911" s="23">
        <f t="shared" si="52"/>
        <v>755</v>
      </c>
      <c r="B911" s="218"/>
      <c r="C911" s="218"/>
      <c r="D911" s="137">
        <v>43034</v>
      </c>
      <c r="E911" s="137">
        <v>43084</v>
      </c>
      <c r="F911" s="137">
        <v>43084</v>
      </c>
      <c r="G911" s="25">
        <f t="shared" si="50"/>
        <v>50</v>
      </c>
      <c r="H911" s="365">
        <v>1338.6361989</v>
      </c>
      <c r="I911" s="122">
        <f t="shared" si="51"/>
        <v>66931.81</v>
      </c>
    </row>
    <row r="912" spans="1:9">
      <c r="A912" s="23">
        <f t="shared" si="52"/>
        <v>756</v>
      </c>
      <c r="B912" s="218" t="s">
        <v>231</v>
      </c>
      <c r="C912" s="218" t="s">
        <v>531</v>
      </c>
      <c r="D912" s="137">
        <v>43059</v>
      </c>
      <c r="E912" s="137">
        <v>43091</v>
      </c>
      <c r="F912" s="137">
        <v>43090</v>
      </c>
      <c r="G912" s="25">
        <f t="shared" si="50"/>
        <v>31</v>
      </c>
      <c r="H912" s="365">
        <v>70135.839999999997</v>
      </c>
      <c r="I912" s="122">
        <f t="shared" si="51"/>
        <v>2174211.04</v>
      </c>
    </row>
    <row r="913" spans="1:9">
      <c r="A913" s="23">
        <f t="shared" si="52"/>
        <v>757</v>
      </c>
      <c r="B913" s="218"/>
      <c r="C913" s="218"/>
      <c r="D913" s="137">
        <v>43068</v>
      </c>
      <c r="E913" s="137">
        <v>43091</v>
      </c>
      <c r="F913" s="137">
        <v>43090</v>
      </c>
      <c r="G913" s="25">
        <f t="shared" si="50"/>
        <v>22</v>
      </c>
      <c r="H913" s="365">
        <v>69484.540000000008</v>
      </c>
      <c r="I913" s="122">
        <f t="shared" si="51"/>
        <v>1528659.88</v>
      </c>
    </row>
    <row r="914" spans="1:9">
      <c r="A914" s="23">
        <f t="shared" si="52"/>
        <v>758</v>
      </c>
      <c r="B914" s="218"/>
      <c r="C914" s="218"/>
      <c r="D914" s="137">
        <v>43068</v>
      </c>
      <c r="E914" s="137">
        <v>43091</v>
      </c>
      <c r="F914" s="137">
        <v>43090</v>
      </c>
      <c r="G914" s="25">
        <f t="shared" si="50"/>
        <v>22</v>
      </c>
      <c r="H914" s="365">
        <v>71911.320000000007</v>
      </c>
      <c r="I914" s="122">
        <f t="shared" si="51"/>
        <v>1582049.04</v>
      </c>
    </row>
    <row r="915" spans="1:9">
      <c r="A915" s="23">
        <f t="shared" si="52"/>
        <v>759</v>
      </c>
      <c r="B915" s="218"/>
      <c r="C915" s="218"/>
      <c r="D915" s="137">
        <v>43059</v>
      </c>
      <c r="E915" s="137">
        <v>43091</v>
      </c>
      <c r="F915" s="137">
        <v>43090</v>
      </c>
      <c r="G915" s="25">
        <f t="shared" si="50"/>
        <v>31</v>
      </c>
      <c r="H915" s="365">
        <v>71376</v>
      </c>
      <c r="I915" s="122">
        <f t="shared" si="51"/>
        <v>2212656</v>
      </c>
    </row>
    <row r="916" spans="1:9">
      <c r="A916" s="23">
        <f t="shared" si="52"/>
        <v>760</v>
      </c>
      <c r="B916" s="218"/>
      <c r="C916" s="218"/>
      <c r="D916" s="137">
        <v>43069</v>
      </c>
      <c r="E916" s="137">
        <v>43091</v>
      </c>
      <c r="F916" s="137">
        <v>43090</v>
      </c>
      <c r="G916" s="25">
        <f t="shared" si="50"/>
        <v>21</v>
      </c>
      <c r="H916" s="365">
        <v>465254.59</v>
      </c>
      <c r="I916" s="122">
        <f t="shared" si="51"/>
        <v>9770346.3900000006</v>
      </c>
    </row>
    <row r="917" spans="1:9">
      <c r="A917" s="23">
        <f t="shared" si="52"/>
        <v>761</v>
      </c>
      <c r="B917" s="218" t="s">
        <v>231</v>
      </c>
      <c r="C917" s="218" t="s">
        <v>532</v>
      </c>
      <c r="D917" s="137">
        <v>43087</v>
      </c>
      <c r="E917" s="137">
        <v>43098</v>
      </c>
      <c r="F917" s="137">
        <v>43110</v>
      </c>
      <c r="G917" s="25">
        <f>F917-D917</f>
        <v>23</v>
      </c>
      <c r="H917" s="365">
        <v>7604.74</v>
      </c>
      <c r="I917" s="122">
        <f t="shared" si="51"/>
        <v>174909.02</v>
      </c>
    </row>
    <row r="918" spans="1:9">
      <c r="A918" s="23">
        <f t="shared" si="52"/>
        <v>762</v>
      </c>
      <c r="B918" s="218" t="s">
        <v>232</v>
      </c>
      <c r="C918" s="218" t="s">
        <v>533</v>
      </c>
      <c r="D918" s="137">
        <v>42747</v>
      </c>
      <c r="E918" s="137">
        <v>42781</v>
      </c>
      <c r="F918" s="137">
        <v>42781</v>
      </c>
      <c r="G918" s="25">
        <f t="shared" si="50"/>
        <v>34</v>
      </c>
      <c r="H918" s="365">
        <v>66410.812605500003</v>
      </c>
      <c r="I918" s="122">
        <f t="shared" si="51"/>
        <v>2257967.63</v>
      </c>
    </row>
    <row r="919" spans="1:9">
      <c r="A919" s="23">
        <f t="shared" si="52"/>
        <v>763</v>
      </c>
      <c r="B919" s="218"/>
      <c r="C919" s="218"/>
      <c r="D919" s="137">
        <v>42746</v>
      </c>
      <c r="E919" s="137">
        <v>42781</v>
      </c>
      <c r="F919" s="137">
        <v>42781</v>
      </c>
      <c r="G919" s="25">
        <f t="shared" si="50"/>
        <v>35</v>
      </c>
      <c r="H919" s="365">
        <v>63776.077916399998</v>
      </c>
      <c r="I919" s="122">
        <f t="shared" si="51"/>
        <v>2232162.73</v>
      </c>
    </row>
    <row r="920" spans="1:9">
      <c r="A920" s="23">
        <f t="shared" si="52"/>
        <v>764</v>
      </c>
      <c r="B920" s="218"/>
      <c r="C920" s="218"/>
      <c r="D920" s="137">
        <v>42747</v>
      </c>
      <c r="E920" s="137">
        <v>42781</v>
      </c>
      <c r="F920" s="137">
        <v>42781</v>
      </c>
      <c r="G920" s="25">
        <f t="shared" si="50"/>
        <v>34</v>
      </c>
      <c r="H920" s="365">
        <v>63776.077916399998</v>
      </c>
      <c r="I920" s="122">
        <f t="shared" si="51"/>
        <v>2168386.65</v>
      </c>
    </row>
    <row r="921" spans="1:9">
      <c r="A921" s="23">
        <f t="shared" si="52"/>
        <v>765</v>
      </c>
      <c r="B921" s="218"/>
      <c r="C921" s="218"/>
      <c r="D921" s="137">
        <v>42753</v>
      </c>
      <c r="E921" s="137">
        <v>42781</v>
      </c>
      <c r="F921" s="137">
        <v>42781</v>
      </c>
      <c r="G921" s="25">
        <f t="shared" si="50"/>
        <v>28</v>
      </c>
      <c r="H921" s="365">
        <v>63554.857850100001</v>
      </c>
      <c r="I921" s="122">
        <f t="shared" si="51"/>
        <v>1779536.02</v>
      </c>
    </row>
    <row r="922" spans="1:9">
      <c r="A922" s="23">
        <f t="shared" si="52"/>
        <v>766</v>
      </c>
      <c r="B922" s="218" t="s">
        <v>232</v>
      </c>
      <c r="C922" s="218" t="s">
        <v>534</v>
      </c>
      <c r="D922" s="137">
        <v>42753</v>
      </c>
      <c r="E922" s="137">
        <v>42793</v>
      </c>
      <c r="F922" s="137">
        <v>42793</v>
      </c>
      <c r="G922" s="25">
        <f t="shared" si="50"/>
        <v>40</v>
      </c>
      <c r="H922" s="365">
        <v>65415.6</v>
      </c>
      <c r="I922" s="122">
        <f t="shared" si="51"/>
        <v>2616624</v>
      </c>
    </row>
    <row r="923" spans="1:9">
      <c r="A923" s="23">
        <f t="shared" si="52"/>
        <v>767</v>
      </c>
      <c r="B923" s="218"/>
      <c r="C923" s="218"/>
      <c r="D923" s="137">
        <v>42760</v>
      </c>
      <c r="E923" s="137">
        <v>42793</v>
      </c>
      <c r="F923" s="137">
        <v>42793</v>
      </c>
      <c r="G923" s="25">
        <f t="shared" si="50"/>
        <v>33</v>
      </c>
      <c r="H923" s="365">
        <v>68646</v>
      </c>
      <c r="I923" s="122">
        <f t="shared" si="51"/>
        <v>2265318</v>
      </c>
    </row>
    <row r="924" spans="1:9">
      <c r="A924" s="23">
        <f t="shared" si="52"/>
        <v>768</v>
      </c>
      <c r="B924" s="218"/>
      <c r="C924" s="218"/>
      <c r="D924" s="137">
        <v>42753</v>
      </c>
      <c r="E924" s="137">
        <v>42793</v>
      </c>
      <c r="F924" s="137">
        <v>42793</v>
      </c>
      <c r="G924" s="25">
        <f t="shared" si="50"/>
        <v>40</v>
      </c>
      <c r="H924" s="365">
        <v>64769.52</v>
      </c>
      <c r="I924" s="122">
        <f t="shared" si="51"/>
        <v>2590780.7999999998</v>
      </c>
    </row>
    <row r="925" spans="1:9">
      <c r="A925" s="23">
        <f t="shared" si="52"/>
        <v>769</v>
      </c>
      <c r="B925" s="218"/>
      <c r="C925" s="218"/>
      <c r="D925" s="137">
        <v>42759</v>
      </c>
      <c r="E925" s="137">
        <v>42793</v>
      </c>
      <c r="F925" s="137">
        <v>42793</v>
      </c>
      <c r="G925" s="25">
        <f t="shared" ref="G925:G988" si="53">F925-D925</f>
        <v>34</v>
      </c>
      <c r="H925" s="365">
        <v>68363.34</v>
      </c>
      <c r="I925" s="122">
        <f t="shared" ref="I925:I988" si="54">ROUND(G925*H925,2)</f>
        <v>2324353.56</v>
      </c>
    </row>
    <row r="926" spans="1:9">
      <c r="A926" s="23">
        <f t="shared" si="52"/>
        <v>770</v>
      </c>
      <c r="B926" s="218"/>
      <c r="C926" s="218"/>
      <c r="D926" s="137">
        <v>42759</v>
      </c>
      <c r="E926" s="137">
        <v>42793</v>
      </c>
      <c r="F926" s="137">
        <v>42793</v>
      </c>
      <c r="G926" s="25">
        <f t="shared" si="53"/>
        <v>34</v>
      </c>
      <c r="H926" s="365">
        <v>68161.440000000002</v>
      </c>
      <c r="I926" s="122">
        <f t="shared" si="54"/>
        <v>2317488.96</v>
      </c>
    </row>
    <row r="927" spans="1:9">
      <c r="A927" s="23">
        <f t="shared" si="52"/>
        <v>771</v>
      </c>
      <c r="B927" s="218"/>
      <c r="C927" s="218"/>
      <c r="D927" s="137">
        <v>42768</v>
      </c>
      <c r="E927" s="137">
        <v>42793</v>
      </c>
      <c r="F927" s="137">
        <v>42793</v>
      </c>
      <c r="G927" s="25">
        <f t="shared" si="53"/>
        <v>25</v>
      </c>
      <c r="H927" s="365">
        <v>68847.899999999994</v>
      </c>
      <c r="I927" s="122">
        <f t="shared" si="54"/>
        <v>1721197.5</v>
      </c>
    </row>
    <row r="928" spans="1:9">
      <c r="A928" s="23">
        <f t="shared" si="52"/>
        <v>772</v>
      </c>
      <c r="B928" s="218"/>
      <c r="C928" s="218"/>
      <c r="D928" s="137">
        <v>42768</v>
      </c>
      <c r="E928" s="137">
        <v>42793</v>
      </c>
      <c r="F928" s="137">
        <v>42793</v>
      </c>
      <c r="G928" s="25">
        <f t="shared" si="53"/>
        <v>25</v>
      </c>
      <c r="H928" s="365">
        <v>66667.38</v>
      </c>
      <c r="I928" s="122">
        <f t="shared" si="54"/>
        <v>1666684.5</v>
      </c>
    </row>
    <row r="929" spans="1:9">
      <c r="A929" s="23">
        <f t="shared" si="52"/>
        <v>773</v>
      </c>
      <c r="B929" s="218" t="s">
        <v>232</v>
      </c>
      <c r="C929" s="218" t="s">
        <v>535</v>
      </c>
      <c r="D929" s="137">
        <v>42790</v>
      </c>
      <c r="E929" s="137">
        <v>42821</v>
      </c>
      <c r="F929" s="137">
        <v>42821</v>
      </c>
      <c r="G929" s="25">
        <f t="shared" si="53"/>
        <v>31</v>
      </c>
      <c r="H929" s="365">
        <v>62589</v>
      </c>
      <c r="I929" s="122">
        <f t="shared" si="54"/>
        <v>1940259</v>
      </c>
    </row>
    <row r="930" spans="1:9">
      <c r="A930" s="23">
        <f t="shared" si="52"/>
        <v>774</v>
      </c>
      <c r="B930" s="218"/>
      <c r="C930" s="218"/>
      <c r="D930" s="137">
        <v>42782</v>
      </c>
      <c r="E930" s="137">
        <v>42821</v>
      </c>
      <c r="F930" s="137">
        <v>42821</v>
      </c>
      <c r="G930" s="25">
        <f t="shared" si="53"/>
        <v>39</v>
      </c>
      <c r="H930" s="365">
        <v>63194.7</v>
      </c>
      <c r="I930" s="122">
        <f t="shared" si="54"/>
        <v>2464593.2999999998</v>
      </c>
    </row>
    <row r="931" spans="1:9">
      <c r="A931" s="23">
        <f t="shared" si="52"/>
        <v>775</v>
      </c>
      <c r="B931" s="218"/>
      <c r="C931" s="218"/>
      <c r="D931" s="137">
        <v>42782</v>
      </c>
      <c r="E931" s="137">
        <v>42821</v>
      </c>
      <c r="F931" s="137">
        <v>42821</v>
      </c>
      <c r="G931" s="25">
        <f t="shared" si="53"/>
        <v>39</v>
      </c>
      <c r="H931" s="365">
        <v>66142.44</v>
      </c>
      <c r="I931" s="122">
        <f t="shared" si="54"/>
        <v>2579555.16</v>
      </c>
    </row>
    <row r="932" spans="1:9">
      <c r="A932" s="23">
        <f t="shared" si="52"/>
        <v>776</v>
      </c>
      <c r="B932" s="218"/>
      <c r="C932" s="218"/>
      <c r="D932" s="137">
        <v>42790</v>
      </c>
      <c r="E932" s="137">
        <v>42821</v>
      </c>
      <c r="F932" s="137">
        <v>42821</v>
      </c>
      <c r="G932" s="25">
        <f t="shared" si="53"/>
        <v>31</v>
      </c>
      <c r="H932" s="365">
        <v>65254.080000000002</v>
      </c>
      <c r="I932" s="122">
        <f t="shared" si="54"/>
        <v>2022876.48</v>
      </c>
    </row>
    <row r="933" spans="1:9">
      <c r="A933" s="23">
        <f t="shared" si="52"/>
        <v>777</v>
      </c>
      <c r="B933" s="218"/>
      <c r="C933" s="218"/>
      <c r="D933" s="137">
        <v>42796</v>
      </c>
      <c r="E933" s="137">
        <v>42821</v>
      </c>
      <c r="F933" s="137">
        <v>42821</v>
      </c>
      <c r="G933" s="25">
        <f t="shared" si="53"/>
        <v>25</v>
      </c>
      <c r="H933" s="365">
        <v>62952.42</v>
      </c>
      <c r="I933" s="122">
        <f t="shared" si="54"/>
        <v>1573810.5</v>
      </c>
    </row>
    <row r="934" spans="1:9">
      <c r="A934" s="23">
        <f t="shared" si="52"/>
        <v>778</v>
      </c>
      <c r="B934" s="218"/>
      <c r="C934" s="218"/>
      <c r="D934" s="137">
        <v>42796</v>
      </c>
      <c r="E934" s="137">
        <v>42821</v>
      </c>
      <c r="F934" s="137">
        <v>42821</v>
      </c>
      <c r="G934" s="25">
        <f t="shared" si="53"/>
        <v>25</v>
      </c>
      <c r="H934" s="365">
        <v>66990.42</v>
      </c>
      <c r="I934" s="122">
        <f t="shared" si="54"/>
        <v>1674760.5</v>
      </c>
    </row>
    <row r="935" spans="1:9">
      <c r="A935" s="23">
        <f t="shared" si="52"/>
        <v>779</v>
      </c>
      <c r="B935" s="218" t="s">
        <v>232</v>
      </c>
      <c r="C935" s="218" t="s">
        <v>536</v>
      </c>
      <c r="D935" s="137">
        <v>42790</v>
      </c>
      <c r="E935" s="137">
        <v>42842</v>
      </c>
      <c r="F935" s="137">
        <v>42842</v>
      </c>
      <c r="G935" s="25">
        <f t="shared" si="53"/>
        <v>52</v>
      </c>
      <c r="H935" s="365">
        <v>-40.727426100000002</v>
      </c>
      <c r="I935" s="122">
        <f t="shared" si="54"/>
        <v>-2117.83</v>
      </c>
    </row>
    <row r="936" spans="1:9">
      <c r="A936" s="23">
        <f t="shared" si="52"/>
        <v>780</v>
      </c>
      <c r="B936" s="218"/>
      <c r="C936" s="218"/>
      <c r="D936" s="137">
        <v>42782</v>
      </c>
      <c r="E936" s="137">
        <v>42842</v>
      </c>
      <c r="F936" s="137">
        <v>42842</v>
      </c>
      <c r="G936" s="25">
        <f t="shared" si="53"/>
        <v>60</v>
      </c>
      <c r="H936" s="365">
        <v>-41.121562500000003</v>
      </c>
      <c r="I936" s="122">
        <f t="shared" si="54"/>
        <v>-2467.29</v>
      </c>
    </row>
    <row r="937" spans="1:9">
      <c r="A937" s="23">
        <f t="shared" si="52"/>
        <v>781</v>
      </c>
      <c r="B937" s="218"/>
      <c r="C937" s="218"/>
      <c r="D937" s="137">
        <v>42782</v>
      </c>
      <c r="E937" s="137">
        <v>42842</v>
      </c>
      <c r="F937" s="137">
        <v>42842</v>
      </c>
      <c r="G937" s="25">
        <f t="shared" si="53"/>
        <v>60</v>
      </c>
      <c r="H937" s="365">
        <v>-43.039692899999999</v>
      </c>
      <c r="I937" s="122">
        <f t="shared" si="54"/>
        <v>-2582.38</v>
      </c>
    </row>
    <row r="938" spans="1:9">
      <c r="A938" s="23">
        <f t="shared" ref="A938:A1001" si="55">A937+1</f>
        <v>782</v>
      </c>
      <c r="B938" s="218"/>
      <c r="C938" s="218"/>
      <c r="D938" s="137">
        <v>42790</v>
      </c>
      <c r="E938" s="137">
        <v>42842</v>
      </c>
      <c r="F938" s="137">
        <v>42842</v>
      </c>
      <c r="G938" s="25">
        <f t="shared" si="53"/>
        <v>52</v>
      </c>
      <c r="H938" s="365">
        <v>-42.461626199999998</v>
      </c>
      <c r="I938" s="122">
        <f t="shared" si="54"/>
        <v>-2208</v>
      </c>
    </row>
    <row r="939" spans="1:9">
      <c r="A939" s="23">
        <f t="shared" si="55"/>
        <v>783</v>
      </c>
      <c r="B939" s="218"/>
      <c r="C939" s="218"/>
      <c r="D939" s="137">
        <v>42796</v>
      </c>
      <c r="E939" s="137">
        <v>42842</v>
      </c>
      <c r="F939" s="137">
        <v>42842</v>
      </c>
      <c r="G939" s="25">
        <f t="shared" si="53"/>
        <v>46</v>
      </c>
      <c r="H939" s="365">
        <v>-40.963907900000002</v>
      </c>
      <c r="I939" s="122">
        <f t="shared" si="54"/>
        <v>-1884.34</v>
      </c>
    </row>
    <row r="940" spans="1:9">
      <c r="A940" s="23">
        <f t="shared" si="55"/>
        <v>784</v>
      </c>
      <c r="B940" s="218"/>
      <c r="C940" s="218"/>
      <c r="D940" s="137">
        <v>42796</v>
      </c>
      <c r="E940" s="137">
        <v>42842</v>
      </c>
      <c r="F940" s="137">
        <v>42842</v>
      </c>
      <c r="G940" s="25">
        <f t="shared" si="53"/>
        <v>46</v>
      </c>
      <c r="H940" s="365">
        <v>-43.591483799999999</v>
      </c>
      <c r="I940" s="122">
        <f t="shared" si="54"/>
        <v>-2005.21</v>
      </c>
    </row>
    <row r="941" spans="1:9">
      <c r="A941" s="23">
        <f t="shared" si="55"/>
        <v>785</v>
      </c>
      <c r="B941" s="218"/>
      <c r="C941" s="218"/>
      <c r="D941" s="137">
        <v>42803</v>
      </c>
      <c r="E941" s="137">
        <v>42842</v>
      </c>
      <c r="F941" s="137">
        <v>42842</v>
      </c>
      <c r="G941" s="25">
        <f t="shared" si="53"/>
        <v>39</v>
      </c>
      <c r="H941" s="365">
        <v>62588.626298199997</v>
      </c>
      <c r="I941" s="122">
        <f t="shared" si="54"/>
        <v>2440956.4300000002</v>
      </c>
    </row>
    <row r="942" spans="1:9">
      <c r="A942" s="23">
        <f t="shared" si="55"/>
        <v>786</v>
      </c>
      <c r="B942" s="218"/>
      <c r="C942" s="218"/>
      <c r="D942" s="137">
        <v>42803</v>
      </c>
      <c r="E942" s="137">
        <v>42842</v>
      </c>
      <c r="F942" s="137">
        <v>42842</v>
      </c>
      <c r="G942" s="25">
        <f t="shared" si="53"/>
        <v>39</v>
      </c>
      <c r="H942" s="365">
        <v>63032.517264800001</v>
      </c>
      <c r="I942" s="122">
        <f t="shared" si="54"/>
        <v>2458268.17</v>
      </c>
    </row>
    <row r="943" spans="1:9">
      <c r="A943" s="23">
        <f t="shared" si="55"/>
        <v>787</v>
      </c>
      <c r="B943" s="218"/>
      <c r="C943" s="218"/>
      <c r="D943" s="137">
        <v>42811</v>
      </c>
      <c r="E943" s="137">
        <v>42842</v>
      </c>
      <c r="F943" s="137">
        <v>42842</v>
      </c>
      <c r="G943" s="25">
        <f t="shared" si="53"/>
        <v>31</v>
      </c>
      <c r="H943" s="365">
        <v>70013.711558499999</v>
      </c>
      <c r="I943" s="122">
        <f t="shared" si="54"/>
        <v>2170425.06</v>
      </c>
    </row>
    <row r="944" spans="1:9">
      <c r="A944" s="23">
        <f t="shared" si="55"/>
        <v>788</v>
      </c>
      <c r="B944" s="218"/>
      <c r="C944" s="218"/>
      <c r="D944" s="137">
        <v>42811</v>
      </c>
      <c r="E944" s="137">
        <v>42842</v>
      </c>
      <c r="F944" s="137">
        <v>42842</v>
      </c>
      <c r="G944" s="25">
        <f t="shared" si="53"/>
        <v>31</v>
      </c>
      <c r="H944" s="365">
        <v>69650.528040399993</v>
      </c>
      <c r="I944" s="122">
        <f t="shared" si="54"/>
        <v>2159166.37</v>
      </c>
    </row>
    <row r="945" spans="1:9">
      <c r="A945" s="23">
        <f t="shared" si="55"/>
        <v>789</v>
      </c>
      <c r="B945" s="218"/>
      <c r="C945" s="218"/>
      <c r="D945" s="137">
        <v>42815</v>
      </c>
      <c r="E945" s="137">
        <v>42842</v>
      </c>
      <c r="F945" s="137">
        <v>42842</v>
      </c>
      <c r="G945" s="25">
        <f t="shared" si="53"/>
        <v>27</v>
      </c>
      <c r="H945" s="365">
        <v>68197.793967699996</v>
      </c>
      <c r="I945" s="122">
        <f t="shared" si="54"/>
        <v>1841340.44</v>
      </c>
    </row>
    <row r="946" spans="1:9">
      <c r="A946" s="23">
        <f t="shared" si="55"/>
        <v>790</v>
      </c>
      <c r="B946" s="218" t="s">
        <v>232</v>
      </c>
      <c r="C946" s="218" t="s">
        <v>537</v>
      </c>
      <c r="D946" s="137">
        <v>42825</v>
      </c>
      <c r="E946" s="137">
        <v>42850</v>
      </c>
      <c r="F946" s="137">
        <v>42850</v>
      </c>
      <c r="G946" s="25">
        <f t="shared" si="53"/>
        <v>25</v>
      </c>
      <c r="H946" s="365">
        <v>63154.32</v>
      </c>
      <c r="I946" s="122">
        <f t="shared" si="54"/>
        <v>1578858</v>
      </c>
    </row>
    <row r="947" spans="1:9">
      <c r="A947" s="23">
        <f t="shared" si="55"/>
        <v>791</v>
      </c>
      <c r="B947" s="218"/>
      <c r="C947" s="218"/>
      <c r="D947" s="137">
        <v>42824</v>
      </c>
      <c r="E947" s="137">
        <v>42850</v>
      </c>
      <c r="F947" s="137">
        <v>42850</v>
      </c>
      <c r="G947" s="25">
        <f t="shared" si="53"/>
        <v>26</v>
      </c>
      <c r="H947" s="365">
        <v>65415.6</v>
      </c>
      <c r="I947" s="122">
        <f t="shared" si="54"/>
        <v>1700805.6</v>
      </c>
    </row>
    <row r="948" spans="1:9">
      <c r="A948" s="23">
        <f t="shared" si="55"/>
        <v>792</v>
      </c>
      <c r="B948" s="218"/>
      <c r="C948" s="218"/>
      <c r="D948" s="137">
        <v>42825</v>
      </c>
      <c r="E948" s="137">
        <v>42850</v>
      </c>
      <c r="F948" s="137">
        <v>42850</v>
      </c>
      <c r="G948" s="25">
        <f t="shared" si="53"/>
        <v>25</v>
      </c>
      <c r="H948" s="365">
        <v>69493.98</v>
      </c>
      <c r="I948" s="122">
        <f t="shared" si="54"/>
        <v>1737349.5</v>
      </c>
    </row>
    <row r="949" spans="1:9">
      <c r="A949" s="23">
        <f t="shared" si="55"/>
        <v>793</v>
      </c>
      <c r="B949" s="218"/>
      <c r="C949" s="218"/>
      <c r="D949" s="137">
        <v>42815</v>
      </c>
      <c r="E949" s="137">
        <v>42850</v>
      </c>
      <c r="F949" s="137">
        <v>42850</v>
      </c>
      <c r="G949" s="25">
        <f t="shared" si="53"/>
        <v>35</v>
      </c>
      <c r="H949" s="365">
        <v>62629.38</v>
      </c>
      <c r="I949" s="122">
        <f t="shared" si="54"/>
        <v>2192028.2999999998</v>
      </c>
    </row>
    <row r="950" spans="1:9">
      <c r="A950" s="23">
        <f t="shared" si="55"/>
        <v>794</v>
      </c>
      <c r="B950" s="218" t="s">
        <v>232</v>
      </c>
      <c r="C950" s="218" t="s">
        <v>538</v>
      </c>
      <c r="D950" s="137">
        <v>42825</v>
      </c>
      <c r="E950" s="137">
        <v>42870</v>
      </c>
      <c r="F950" s="137">
        <v>42870</v>
      </c>
      <c r="G950" s="25">
        <f t="shared" si="53"/>
        <v>45</v>
      </c>
      <c r="H950" s="365">
        <v>156.9927232</v>
      </c>
      <c r="I950" s="122">
        <f t="shared" si="54"/>
        <v>7064.67</v>
      </c>
    </row>
    <row r="951" spans="1:9">
      <c r="A951" s="23">
        <f t="shared" si="55"/>
        <v>795</v>
      </c>
      <c r="B951" s="218"/>
      <c r="C951" s="218"/>
      <c r="D951" s="137">
        <v>42824</v>
      </c>
      <c r="E951" s="137">
        <v>42870</v>
      </c>
      <c r="F951" s="137">
        <v>42870</v>
      </c>
      <c r="G951" s="25">
        <f t="shared" si="53"/>
        <v>46</v>
      </c>
      <c r="H951" s="365">
        <v>162.613946</v>
      </c>
      <c r="I951" s="122">
        <f t="shared" si="54"/>
        <v>7480.24</v>
      </c>
    </row>
    <row r="952" spans="1:9">
      <c r="A952" s="23">
        <f t="shared" si="55"/>
        <v>796</v>
      </c>
      <c r="B952" s="218"/>
      <c r="C952" s="218"/>
      <c r="D952" s="137">
        <v>42825</v>
      </c>
      <c r="E952" s="137">
        <v>42870</v>
      </c>
      <c r="F952" s="137">
        <v>42870</v>
      </c>
      <c r="G952" s="25">
        <f t="shared" si="53"/>
        <v>45</v>
      </c>
      <c r="H952" s="365">
        <v>172.75222289999999</v>
      </c>
      <c r="I952" s="122">
        <f t="shared" si="54"/>
        <v>7773.85</v>
      </c>
    </row>
    <row r="953" spans="1:9">
      <c r="A953" s="23">
        <f t="shared" si="55"/>
        <v>797</v>
      </c>
      <c r="B953" s="218"/>
      <c r="C953" s="218"/>
      <c r="D953" s="137">
        <v>42815</v>
      </c>
      <c r="E953" s="137">
        <v>42870</v>
      </c>
      <c r="F953" s="137">
        <v>42870</v>
      </c>
      <c r="G953" s="25">
        <f t="shared" si="53"/>
        <v>55</v>
      </c>
      <c r="H953" s="365">
        <v>155.6877964</v>
      </c>
      <c r="I953" s="122">
        <f t="shared" si="54"/>
        <v>8562.83</v>
      </c>
    </row>
    <row r="954" spans="1:9">
      <c r="A954" s="23">
        <f t="shared" si="55"/>
        <v>798</v>
      </c>
      <c r="B954" s="218"/>
      <c r="C954" s="218"/>
      <c r="D954" s="137">
        <v>42832</v>
      </c>
      <c r="E954" s="137">
        <v>42870</v>
      </c>
      <c r="F954" s="137">
        <v>42870</v>
      </c>
      <c r="G954" s="25">
        <f t="shared" si="53"/>
        <v>38</v>
      </c>
      <c r="H954" s="365">
        <v>69955.190621100002</v>
      </c>
      <c r="I954" s="122">
        <f t="shared" si="54"/>
        <v>2658297.2400000002</v>
      </c>
    </row>
    <row r="955" spans="1:9">
      <c r="A955" s="23">
        <f t="shared" si="55"/>
        <v>799</v>
      </c>
      <c r="B955" s="218"/>
      <c r="C955" s="218"/>
      <c r="D955" s="137">
        <v>42844</v>
      </c>
      <c r="E955" s="137">
        <v>42870</v>
      </c>
      <c r="F955" s="137">
        <v>42870</v>
      </c>
      <c r="G955" s="25">
        <f t="shared" si="53"/>
        <v>26</v>
      </c>
      <c r="H955" s="365">
        <v>70207.432894900005</v>
      </c>
      <c r="I955" s="122">
        <f t="shared" si="54"/>
        <v>1825393.26</v>
      </c>
    </row>
    <row r="956" spans="1:9">
      <c r="A956" s="23">
        <f t="shared" si="55"/>
        <v>800</v>
      </c>
      <c r="B956" s="218"/>
      <c r="C956" s="218"/>
      <c r="D956" s="137">
        <v>42839</v>
      </c>
      <c r="E956" s="137">
        <v>42870</v>
      </c>
      <c r="F956" s="137">
        <v>42870</v>
      </c>
      <c r="G956" s="25">
        <f t="shared" si="53"/>
        <v>31</v>
      </c>
      <c r="H956" s="365">
        <v>66255.637270899999</v>
      </c>
      <c r="I956" s="122">
        <f t="shared" si="54"/>
        <v>2053924.76</v>
      </c>
    </row>
    <row r="957" spans="1:9">
      <c r="A957" s="23">
        <f t="shared" si="55"/>
        <v>801</v>
      </c>
      <c r="B957" s="218"/>
      <c r="C957" s="218"/>
      <c r="D957" s="137">
        <v>42843</v>
      </c>
      <c r="E957" s="137">
        <v>42870</v>
      </c>
      <c r="F957" s="137">
        <v>42870</v>
      </c>
      <c r="G957" s="25">
        <f t="shared" si="53"/>
        <v>27</v>
      </c>
      <c r="H957" s="365">
        <v>68946.221525600005</v>
      </c>
      <c r="I957" s="122">
        <f t="shared" si="54"/>
        <v>1861547.98</v>
      </c>
    </row>
    <row r="958" spans="1:9">
      <c r="A958" s="23">
        <f t="shared" si="55"/>
        <v>802</v>
      </c>
      <c r="B958" s="218"/>
      <c r="C958" s="218"/>
      <c r="D958" s="137">
        <v>42839</v>
      </c>
      <c r="E958" s="137">
        <v>42870</v>
      </c>
      <c r="F958" s="137">
        <v>42870</v>
      </c>
      <c r="G958" s="25">
        <f t="shared" si="53"/>
        <v>31</v>
      </c>
      <c r="H958" s="365">
        <v>70838.038579600005</v>
      </c>
      <c r="I958" s="122">
        <f t="shared" si="54"/>
        <v>2195979.2000000002</v>
      </c>
    </row>
    <row r="959" spans="1:9">
      <c r="A959" s="23">
        <f t="shared" si="55"/>
        <v>803</v>
      </c>
      <c r="B959" s="218"/>
      <c r="C959" s="218"/>
      <c r="D959" s="137">
        <v>42832</v>
      </c>
      <c r="E959" s="137">
        <v>42870</v>
      </c>
      <c r="F959" s="137">
        <v>42870</v>
      </c>
      <c r="G959" s="25">
        <f t="shared" si="53"/>
        <v>38</v>
      </c>
      <c r="H959" s="365">
        <v>70081.311757999996</v>
      </c>
      <c r="I959" s="122">
        <f t="shared" si="54"/>
        <v>2663089.85</v>
      </c>
    </row>
    <row r="960" spans="1:9">
      <c r="A960" s="23">
        <f t="shared" si="55"/>
        <v>804</v>
      </c>
      <c r="B960" s="218" t="s">
        <v>232</v>
      </c>
      <c r="C960" s="218" t="s">
        <v>539</v>
      </c>
      <c r="D960" s="137">
        <v>42858</v>
      </c>
      <c r="E960" s="137">
        <v>42880</v>
      </c>
      <c r="F960" s="137">
        <v>42880</v>
      </c>
      <c r="G960" s="25">
        <f t="shared" si="53"/>
        <v>22</v>
      </c>
      <c r="H960" s="365">
        <v>73436.94</v>
      </c>
      <c r="I960" s="122">
        <f t="shared" si="54"/>
        <v>1615612.68</v>
      </c>
    </row>
    <row r="961" spans="1:9">
      <c r="A961" s="23">
        <f t="shared" si="55"/>
        <v>805</v>
      </c>
      <c r="B961" s="218"/>
      <c r="C961" s="218"/>
      <c r="D961" s="137">
        <v>42858</v>
      </c>
      <c r="E961" s="137">
        <v>42880</v>
      </c>
      <c r="F961" s="137">
        <v>42880</v>
      </c>
      <c r="G961" s="25">
        <f t="shared" si="53"/>
        <v>22</v>
      </c>
      <c r="H961" s="365">
        <v>68613.84</v>
      </c>
      <c r="I961" s="122">
        <f t="shared" si="54"/>
        <v>1509504.48</v>
      </c>
    </row>
    <row r="962" spans="1:9">
      <c r="A962" s="23">
        <f t="shared" si="55"/>
        <v>806</v>
      </c>
      <c r="B962" s="218"/>
      <c r="C962" s="218"/>
      <c r="D962" s="137">
        <v>42858</v>
      </c>
      <c r="E962" s="137">
        <v>42880</v>
      </c>
      <c r="F962" s="137">
        <v>42880</v>
      </c>
      <c r="G962" s="25">
        <f t="shared" si="53"/>
        <v>22</v>
      </c>
      <c r="H962" s="365">
        <v>72346.5</v>
      </c>
      <c r="I962" s="122">
        <f t="shared" si="54"/>
        <v>1591623</v>
      </c>
    </row>
    <row r="963" spans="1:9">
      <c r="A963" s="23">
        <f t="shared" si="55"/>
        <v>807</v>
      </c>
      <c r="B963" s="218"/>
      <c r="C963" s="218"/>
      <c r="D963" s="137">
        <v>42858</v>
      </c>
      <c r="E963" s="137">
        <v>42880</v>
      </c>
      <c r="F963" s="137">
        <v>42880</v>
      </c>
      <c r="G963" s="25">
        <f t="shared" si="53"/>
        <v>22</v>
      </c>
      <c r="H963" s="365">
        <v>65887.740000000005</v>
      </c>
      <c r="I963" s="122">
        <f t="shared" si="54"/>
        <v>1449530.28</v>
      </c>
    </row>
    <row r="964" spans="1:9">
      <c r="A964" s="23">
        <f t="shared" si="55"/>
        <v>808</v>
      </c>
      <c r="B964" s="218"/>
      <c r="C964" s="218"/>
      <c r="D964" s="137">
        <v>42858</v>
      </c>
      <c r="E964" s="137">
        <v>42880</v>
      </c>
      <c r="F964" s="137">
        <v>42880</v>
      </c>
      <c r="G964" s="25">
        <f t="shared" si="53"/>
        <v>22</v>
      </c>
      <c r="H964" s="365">
        <v>71298</v>
      </c>
      <c r="I964" s="122">
        <f t="shared" si="54"/>
        <v>1568556</v>
      </c>
    </row>
    <row r="965" spans="1:9">
      <c r="A965" s="23">
        <f t="shared" si="55"/>
        <v>809</v>
      </c>
      <c r="B965" s="218"/>
      <c r="C965" s="218"/>
      <c r="D965" s="137">
        <v>42858</v>
      </c>
      <c r="E965" s="137">
        <v>42880</v>
      </c>
      <c r="F965" s="137">
        <v>42880</v>
      </c>
      <c r="G965" s="25">
        <f t="shared" si="53"/>
        <v>22</v>
      </c>
      <c r="H965" s="365">
        <v>71759.34</v>
      </c>
      <c r="I965" s="122">
        <f t="shared" si="54"/>
        <v>1578705.48</v>
      </c>
    </row>
    <row r="966" spans="1:9">
      <c r="A966" s="23">
        <f t="shared" si="55"/>
        <v>810</v>
      </c>
      <c r="B966" s="218"/>
      <c r="C966" s="218"/>
      <c r="D966" s="137">
        <v>42859</v>
      </c>
      <c r="E966" s="137">
        <v>42880</v>
      </c>
      <c r="F966" s="137">
        <v>42880</v>
      </c>
      <c r="G966" s="25">
        <f t="shared" si="53"/>
        <v>21</v>
      </c>
      <c r="H966" s="365">
        <v>65007</v>
      </c>
      <c r="I966" s="122">
        <f t="shared" si="54"/>
        <v>1365147</v>
      </c>
    </row>
    <row r="967" spans="1:9">
      <c r="A967" s="23">
        <f t="shared" si="55"/>
        <v>811</v>
      </c>
      <c r="B967" s="218"/>
      <c r="C967" s="218"/>
      <c r="D967" s="137">
        <v>42852</v>
      </c>
      <c r="E967" s="137">
        <v>42880</v>
      </c>
      <c r="F967" s="137">
        <v>42880</v>
      </c>
      <c r="G967" s="25">
        <f t="shared" si="53"/>
        <v>28</v>
      </c>
      <c r="H967" s="365">
        <v>69620.399999999994</v>
      </c>
      <c r="I967" s="122">
        <f t="shared" si="54"/>
        <v>1949371.2</v>
      </c>
    </row>
    <row r="968" spans="1:9">
      <c r="A968" s="23">
        <f t="shared" si="55"/>
        <v>812</v>
      </c>
      <c r="B968" s="218"/>
      <c r="C968" s="218"/>
      <c r="D968" s="137">
        <v>42852</v>
      </c>
      <c r="E968" s="137">
        <v>42880</v>
      </c>
      <c r="F968" s="137">
        <v>42880</v>
      </c>
      <c r="G968" s="25">
        <f t="shared" si="53"/>
        <v>28</v>
      </c>
      <c r="H968" s="365">
        <v>68865.48</v>
      </c>
      <c r="I968" s="122">
        <f t="shared" si="54"/>
        <v>1928233.44</v>
      </c>
    </row>
    <row r="969" spans="1:9">
      <c r="A969" s="23">
        <f t="shared" si="55"/>
        <v>813</v>
      </c>
      <c r="B969" s="218"/>
      <c r="C969" s="218"/>
      <c r="D969" s="137">
        <v>42864</v>
      </c>
      <c r="E969" s="137">
        <v>42880</v>
      </c>
      <c r="F969" s="137">
        <v>42880</v>
      </c>
      <c r="G969" s="25">
        <f t="shared" si="53"/>
        <v>16</v>
      </c>
      <c r="H969" s="365">
        <v>64377.9</v>
      </c>
      <c r="I969" s="122">
        <f t="shared" si="54"/>
        <v>1030046.4</v>
      </c>
    </row>
    <row r="970" spans="1:9">
      <c r="A970" s="23">
        <f t="shared" si="55"/>
        <v>814</v>
      </c>
      <c r="B970" s="218"/>
      <c r="C970" s="218"/>
      <c r="D970" s="137">
        <v>42864</v>
      </c>
      <c r="E970" s="137">
        <v>42880</v>
      </c>
      <c r="F970" s="137">
        <v>42880</v>
      </c>
      <c r="G970" s="25">
        <f t="shared" si="53"/>
        <v>16</v>
      </c>
      <c r="H970" s="365">
        <v>65048.94</v>
      </c>
      <c r="I970" s="122">
        <f t="shared" si="54"/>
        <v>1040783.04</v>
      </c>
    </row>
    <row r="971" spans="1:9">
      <c r="A971" s="23">
        <f t="shared" si="55"/>
        <v>815</v>
      </c>
      <c r="B971" s="218" t="s">
        <v>232</v>
      </c>
      <c r="C971" s="218" t="s">
        <v>540</v>
      </c>
      <c r="D971" s="137">
        <v>42858</v>
      </c>
      <c r="E971" s="137">
        <v>42901</v>
      </c>
      <c r="F971" s="137">
        <v>42901</v>
      </c>
      <c r="G971" s="25">
        <f t="shared" si="53"/>
        <v>43</v>
      </c>
      <c r="H971" s="365">
        <v>-1775.1887122000001</v>
      </c>
      <c r="I971" s="122">
        <f t="shared" si="54"/>
        <v>-76333.11</v>
      </c>
    </row>
    <row r="972" spans="1:9">
      <c r="A972" s="23">
        <f t="shared" si="55"/>
        <v>816</v>
      </c>
      <c r="B972" s="218"/>
      <c r="C972" s="218"/>
      <c r="D972" s="137">
        <v>42858</v>
      </c>
      <c r="E972" s="137">
        <v>42901</v>
      </c>
      <c r="F972" s="137">
        <v>42901</v>
      </c>
      <c r="G972" s="25">
        <f t="shared" si="53"/>
        <v>43</v>
      </c>
      <c r="H972" s="365">
        <v>-1658.6000761</v>
      </c>
      <c r="I972" s="122">
        <f t="shared" si="54"/>
        <v>-71319.8</v>
      </c>
    </row>
    <row r="973" spans="1:9">
      <c r="A973" s="23">
        <f t="shared" si="55"/>
        <v>817</v>
      </c>
      <c r="B973" s="218"/>
      <c r="C973" s="218"/>
      <c r="D973" s="137">
        <v>42858</v>
      </c>
      <c r="E973" s="137">
        <v>42901</v>
      </c>
      <c r="F973" s="137">
        <v>42901</v>
      </c>
      <c r="G973" s="25">
        <f t="shared" si="53"/>
        <v>43</v>
      </c>
      <c r="H973" s="365">
        <v>-1748.8295423</v>
      </c>
      <c r="I973" s="122">
        <f t="shared" si="54"/>
        <v>-75199.67</v>
      </c>
    </row>
    <row r="974" spans="1:9">
      <c r="A974" s="23">
        <f t="shared" si="55"/>
        <v>818</v>
      </c>
      <c r="B974" s="218"/>
      <c r="C974" s="218"/>
      <c r="D974" s="137">
        <v>42858</v>
      </c>
      <c r="E974" s="137">
        <v>42901</v>
      </c>
      <c r="F974" s="137">
        <v>42901</v>
      </c>
      <c r="G974" s="25">
        <f t="shared" si="53"/>
        <v>43</v>
      </c>
      <c r="H974" s="365">
        <v>-1592.7021513</v>
      </c>
      <c r="I974" s="122">
        <f t="shared" si="54"/>
        <v>-68486.19</v>
      </c>
    </row>
    <row r="975" spans="1:9">
      <c r="A975" s="23">
        <f t="shared" si="55"/>
        <v>819</v>
      </c>
      <c r="B975" s="218"/>
      <c r="C975" s="218"/>
      <c r="D975" s="137">
        <v>42858</v>
      </c>
      <c r="E975" s="137">
        <v>42901</v>
      </c>
      <c r="F975" s="137">
        <v>42901</v>
      </c>
      <c r="G975" s="25">
        <f t="shared" si="53"/>
        <v>43</v>
      </c>
      <c r="H975" s="365">
        <v>-1723.4841865999999</v>
      </c>
      <c r="I975" s="122">
        <f t="shared" si="54"/>
        <v>-74109.820000000007</v>
      </c>
    </row>
    <row r="976" spans="1:9">
      <c r="A976" s="23">
        <f t="shared" si="55"/>
        <v>820</v>
      </c>
      <c r="B976" s="218"/>
      <c r="C976" s="218"/>
      <c r="D976" s="137">
        <v>42858</v>
      </c>
      <c r="E976" s="137">
        <v>42901</v>
      </c>
      <c r="F976" s="137">
        <v>42901</v>
      </c>
      <c r="G976" s="25">
        <f t="shared" si="53"/>
        <v>43</v>
      </c>
      <c r="H976" s="365">
        <v>-1734.6361431</v>
      </c>
      <c r="I976" s="122">
        <f t="shared" si="54"/>
        <v>-74589.350000000006</v>
      </c>
    </row>
    <row r="977" spans="1:9">
      <c r="A977" s="23">
        <f t="shared" si="55"/>
        <v>821</v>
      </c>
      <c r="B977" s="218"/>
      <c r="C977" s="218"/>
      <c r="D977" s="137">
        <v>42859</v>
      </c>
      <c r="E977" s="137">
        <v>42901</v>
      </c>
      <c r="F977" s="137">
        <v>42901</v>
      </c>
      <c r="G977" s="25">
        <f t="shared" si="53"/>
        <v>42</v>
      </c>
      <c r="H977" s="365">
        <v>-1571.4120525000001</v>
      </c>
      <c r="I977" s="122">
        <f t="shared" si="54"/>
        <v>-65999.31</v>
      </c>
    </row>
    <row r="978" spans="1:9">
      <c r="A978" s="23">
        <f t="shared" si="55"/>
        <v>822</v>
      </c>
      <c r="B978" s="218"/>
      <c r="C978" s="218"/>
      <c r="D978" s="137">
        <v>42859</v>
      </c>
      <c r="E978" s="137">
        <v>42901</v>
      </c>
      <c r="F978" s="137">
        <v>42901</v>
      </c>
      <c r="G978" s="25">
        <f t="shared" si="53"/>
        <v>42</v>
      </c>
      <c r="H978" s="365">
        <v>67446.354153199994</v>
      </c>
      <c r="I978" s="122">
        <f t="shared" si="54"/>
        <v>2832746.87</v>
      </c>
    </row>
    <row r="979" spans="1:9">
      <c r="A979" s="23">
        <f t="shared" si="55"/>
        <v>823</v>
      </c>
      <c r="B979" s="218"/>
      <c r="C979" s="218"/>
      <c r="D979" s="137">
        <v>42860</v>
      </c>
      <c r="E979" s="137">
        <v>42901</v>
      </c>
      <c r="F979" s="137">
        <v>42901</v>
      </c>
      <c r="G979" s="25">
        <f t="shared" si="53"/>
        <v>41</v>
      </c>
      <c r="H979" s="365">
        <v>65891.159093900002</v>
      </c>
      <c r="I979" s="122">
        <f t="shared" si="54"/>
        <v>2701537.52</v>
      </c>
    </row>
    <row r="980" spans="1:9">
      <c r="A980" s="23">
        <f t="shared" si="55"/>
        <v>824</v>
      </c>
      <c r="B980" s="218"/>
      <c r="C980" s="218"/>
      <c r="D980" s="137">
        <v>42858</v>
      </c>
      <c r="E980" s="137">
        <v>42901</v>
      </c>
      <c r="F980" s="137">
        <v>42901</v>
      </c>
      <c r="G980" s="25">
        <f t="shared" si="53"/>
        <v>43</v>
      </c>
      <c r="H980" s="365">
        <v>66627.830437800003</v>
      </c>
      <c r="I980" s="122">
        <f t="shared" si="54"/>
        <v>2864996.71</v>
      </c>
    </row>
    <row r="981" spans="1:9">
      <c r="A981" s="23">
        <f t="shared" si="55"/>
        <v>825</v>
      </c>
      <c r="B981" s="218"/>
      <c r="C981" s="218"/>
      <c r="D981" s="137">
        <v>42859</v>
      </c>
      <c r="E981" s="137">
        <v>42901</v>
      </c>
      <c r="F981" s="137">
        <v>42901</v>
      </c>
      <c r="G981" s="25">
        <f t="shared" si="53"/>
        <v>42</v>
      </c>
      <c r="H981" s="365">
        <v>71252.489430100002</v>
      </c>
      <c r="I981" s="122">
        <f t="shared" si="54"/>
        <v>2992604.56</v>
      </c>
    </row>
    <row r="982" spans="1:9">
      <c r="A982" s="23">
        <f t="shared" si="55"/>
        <v>826</v>
      </c>
      <c r="B982" s="218"/>
      <c r="C982" s="218"/>
      <c r="D982" s="137">
        <v>42859</v>
      </c>
      <c r="E982" s="137">
        <v>42901</v>
      </c>
      <c r="F982" s="137">
        <v>42901</v>
      </c>
      <c r="G982" s="25">
        <f t="shared" si="53"/>
        <v>42</v>
      </c>
      <c r="H982" s="365">
        <v>67241.723224400004</v>
      </c>
      <c r="I982" s="122">
        <f t="shared" si="54"/>
        <v>2824152.38</v>
      </c>
    </row>
    <row r="983" spans="1:9">
      <c r="A983" s="23">
        <f t="shared" si="55"/>
        <v>827</v>
      </c>
      <c r="B983" s="218"/>
      <c r="C983" s="218"/>
      <c r="D983" s="137">
        <v>42859</v>
      </c>
      <c r="E983" s="137">
        <v>42901</v>
      </c>
      <c r="F983" s="137">
        <v>42901</v>
      </c>
      <c r="G983" s="25">
        <f t="shared" si="53"/>
        <v>42</v>
      </c>
      <c r="H983" s="365">
        <v>67528.2065248</v>
      </c>
      <c r="I983" s="122">
        <f t="shared" si="54"/>
        <v>2836184.67</v>
      </c>
    </row>
    <row r="984" spans="1:9">
      <c r="A984" s="23">
        <f t="shared" si="55"/>
        <v>828</v>
      </c>
      <c r="B984" s="218"/>
      <c r="C984" s="218"/>
      <c r="D984" s="137">
        <v>42852</v>
      </c>
      <c r="E984" s="137">
        <v>42901</v>
      </c>
      <c r="F984" s="137">
        <v>42901</v>
      </c>
      <c r="G984" s="25">
        <f t="shared" si="53"/>
        <v>49</v>
      </c>
      <c r="H984" s="365">
        <v>457.42339740000006</v>
      </c>
      <c r="I984" s="122">
        <f t="shared" si="54"/>
        <v>22413.75</v>
      </c>
    </row>
    <row r="985" spans="1:9">
      <c r="A985" s="23">
        <f t="shared" si="55"/>
        <v>829</v>
      </c>
      <c r="B985" s="218"/>
      <c r="C985" s="218"/>
      <c r="D985" s="137">
        <v>42852</v>
      </c>
      <c r="E985" s="137">
        <v>42901</v>
      </c>
      <c r="F985" s="137">
        <v>42901</v>
      </c>
      <c r="G985" s="25">
        <f t="shared" si="53"/>
        <v>49</v>
      </c>
      <c r="H985" s="365">
        <v>452.46338459999998</v>
      </c>
      <c r="I985" s="122">
        <f t="shared" si="54"/>
        <v>22170.71</v>
      </c>
    </row>
    <row r="986" spans="1:9">
      <c r="A986" s="23">
        <f t="shared" si="55"/>
        <v>830</v>
      </c>
      <c r="B986" s="218"/>
      <c r="C986" s="218"/>
      <c r="D986" s="137">
        <v>42864</v>
      </c>
      <c r="E986" s="137">
        <v>42901</v>
      </c>
      <c r="F986" s="137">
        <v>42901</v>
      </c>
      <c r="G986" s="25">
        <f t="shared" si="53"/>
        <v>37</v>
      </c>
      <c r="H986" s="365">
        <v>422.97886449999999</v>
      </c>
      <c r="I986" s="122">
        <f t="shared" si="54"/>
        <v>15650.22</v>
      </c>
    </row>
    <row r="987" spans="1:9">
      <c r="A987" s="23">
        <f t="shared" si="55"/>
        <v>831</v>
      </c>
      <c r="B987" s="218"/>
      <c r="C987" s="218"/>
      <c r="D987" s="137">
        <v>42864</v>
      </c>
      <c r="E987" s="137">
        <v>42901</v>
      </c>
      <c r="F987" s="137">
        <v>42901</v>
      </c>
      <c r="G987" s="25">
        <f t="shared" si="53"/>
        <v>37</v>
      </c>
      <c r="H987" s="365">
        <v>427.38776469999999</v>
      </c>
      <c r="I987" s="122">
        <f t="shared" si="54"/>
        <v>15813.35</v>
      </c>
    </row>
    <row r="988" spans="1:9">
      <c r="A988" s="23">
        <f t="shared" si="55"/>
        <v>832</v>
      </c>
      <c r="B988" s="218"/>
      <c r="C988" s="218"/>
      <c r="D988" s="137">
        <v>42870</v>
      </c>
      <c r="E988" s="137">
        <v>42901</v>
      </c>
      <c r="F988" s="137">
        <v>42901</v>
      </c>
      <c r="G988" s="25">
        <f t="shared" si="53"/>
        <v>31</v>
      </c>
      <c r="H988" s="365">
        <v>65518.543320899997</v>
      </c>
      <c r="I988" s="122">
        <f t="shared" si="54"/>
        <v>2031074.84</v>
      </c>
    </row>
    <row r="989" spans="1:9">
      <c r="A989" s="23">
        <f t="shared" si="55"/>
        <v>833</v>
      </c>
      <c r="B989" s="218"/>
      <c r="C989" s="218"/>
      <c r="D989" s="137">
        <v>42870</v>
      </c>
      <c r="E989" s="137">
        <v>42901</v>
      </c>
      <c r="F989" s="137">
        <v>42901</v>
      </c>
      <c r="G989" s="25">
        <f t="shared" ref="G989:G1052" si="56">F989-D989</f>
        <v>31</v>
      </c>
      <c r="H989" s="365">
        <v>70668.841185099998</v>
      </c>
      <c r="I989" s="122">
        <f t="shared" ref="I989:I1052" si="57">ROUND(G989*H989,2)</f>
        <v>2190734.08</v>
      </c>
    </row>
    <row r="990" spans="1:9">
      <c r="A990" s="23">
        <f t="shared" si="55"/>
        <v>834</v>
      </c>
      <c r="B990" s="218" t="s">
        <v>232</v>
      </c>
      <c r="C990" s="218" t="s">
        <v>541</v>
      </c>
      <c r="D990" s="137">
        <v>42886</v>
      </c>
      <c r="E990" s="137">
        <v>42912</v>
      </c>
      <c r="F990" s="137">
        <v>42912</v>
      </c>
      <c r="G990" s="25">
        <f t="shared" si="56"/>
        <v>26</v>
      </c>
      <c r="H990" s="365">
        <v>67523.399999999994</v>
      </c>
      <c r="I990" s="122">
        <f t="shared" si="57"/>
        <v>1755608.4</v>
      </c>
    </row>
    <row r="991" spans="1:9">
      <c r="A991" s="23">
        <f t="shared" si="55"/>
        <v>835</v>
      </c>
      <c r="B991" s="218"/>
      <c r="C991" s="218"/>
      <c r="D991" s="137">
        <v>42886</v>
      </c>
      <c r="E991" s="137">
        <v>42912</v>
      </c>
      <c r="F991" s="137">
        <v>42912</v>
      </c>
      <c r="G991" s="25">
        <f t="shared" si="56"/>
        <v>26</v>
      </c>
      <c r="H991" s="365">
        <v>68571.899999999994</v>
      </c>
      <c r="I991" s="122">
        <f t="shared" si="57"/>
        <v>1782869.4</v>
      </c>
    </row>
    <row r="992" spans="1:9">
      <c r="A992" s="23">
        <f t="shared" si="55"/>
        <v>836</v>
      </c>
      <c r="B992" s="218"/>
      <c r="C992" s="218"/>
      <c r="D992" s="137">
        <v>42881</v>
      </c>
      <c r="E992" s="137">
        <v>42912</v>
      </c>
      <c r="F992" s="137">
        <v>42912</v>
      </c>
      <c r="G992" s="25">
        <f t="shared" si="56"/>
        <v>31</v>
      </c>
      <c r="H992" s="365">
        <v>62910</v>
      </c>
      <c r="I992" s="122">
        <f t="shared" si="57"/>
        <v>1950210</v>
      </c>
    </row>
    <row r="993" spans="1:9">
      <c r="A993" s="23">
        <f t="shared" si="55"/>
        <v>837</v>
      </c>
      <c r="B993" s="218"/>
      <c r="C993" s="218"/>
      <c r="D993" s="137">
        <v>42881</v>
      </c>
      <c r="E993" s="137">
        <v>42912</v>
      </c>
      <c r="F993" s="137">
        <v>42912</v>
      </c>
      <c r="G993" s="25">
        <f t="shared" si="56"/>
        <v>31</v>
      </c>
      <c r="H993" s="365">
        <v>67691.16</v>
      </c>
      <c r="I993" s="122">
        <f t="shared" si="57"/>
        <v>2098425.96</v>
      </c>
    </row>
    <row r="994" spans="1:9">
      <c r="A994" s="23">
        <f t="shared" si="55"/>
        <v>838</v>
      </c>
      <c r="B994" s="218"/>
      <c r="C994" s="218"/>
      <c r="D994" s="137">
        <v>42892</v>
      </c>
      <c r="E994" s="137">
        <v>42912</v>
      </c>
      <c r="F994" s="137">
        <v>42912</v>
      </c>
      <c r="G994" s="25">
        <f t="shared" si="56"/>
        <v>20</v>
      </c>
      <c r="H994" s="365">
        <v>70836.66</v>
      </c>
      <c r="I994" s="122">
        <f t="shared" si="57"/>
        <v>1416733.2</v>
      </c>
    </row>
    <row r="995" spans="1:9">
      <c r="A995" s="23">
        <f t="shared" si="55"/>
        <v>839</v>
      </c>
      <c r="B995" s="218"/>
      <c r="C995" s="218"/>
      <c r="D995" s="137">
        <v>42893</v>
      </c>
      <c r="E995" s="137">
        <v>42912</v>
      </c>
      <c r="F995" s="137">
        <v>42912</v>
      </c>
      <c r="G995" s="25">
        <f t="shared" si="56"/>
        <v>19</v>
      </c>
      <c r="H995" s="365">
        <v>71549.64</v>
      </c>
      <c r="I995" s="122">
        <f t="shared" si="57"/>
        <v>1359443.16</v>
      </c>
    </row>
    <row r="996" spans="1:9">
      <c r="A996" s="23">
        <f t="shared" si="55"/>
        <v>840</v>
      </c>
      <c r="B996" s="218" t="s">
        <v>232</v>
      </c>
      <c r="C996" s="218" t="s">
        <v>542</v>
      </c>
      <c r="D996" s="137">
        <v>42886</v>
      </c>
      <c r="E996" s="137">
        <v>42933</v>
      </c>
      <c r="F996" s="137">
        <v>42933</v>
      </c>
      <c r="G996" s="25">
        <f t="shared" si="56"/>
        <v>47</v>
      </c>
      <c r="H996" s="365">
        <v>964.30598329999998</v>
      </c>
      <c r="I996" s="122">
        <f t="shared" si="57"/>
        <v>45322.38</v>
      </c>
    </row>
    <row r="997" spans="1:9">
      <c r="A997" s="23">
        <f t="shared" si="55"/>
        <v>841</v>
      </c>
      <c r="B997" s="218"/>
      <c r="C997" s="218"/>
      <c r="D997" s="137">
        <v>42886</v>
      </c>
      <c r="E997" s="137">
        <v>42933</v>
      </c>
      <c r="F997" s="137">
        <v>42933</v>
      </c>
      <c r="G997" s="25">
        <f t="shared" si="56"/>
        <v>47</v>
      </c>
      <c r="H997" s="365">
        <v>979.27967869999998</v>
      </c>
      <c r="I997" s="122">
        <f t="shared" si="57"/>
        <v>46026.14</v>
      </c>
    </row>
    <row r="998" spans="1:9">
      <c r="A998" s="23">
        <f t="shared" si="55"/>
        <v>842</v>
      </c>
      <c r="B998" s="218"/>
      <c r="C998" s="218"/>
      <c r="D998" s="137">
        <v>42881</v>
      </c>
      <c r="E998" s="137">
        <v>42933</v>
      </c>
      <c r="F998" s="137">
        <v>42933</v>
      </c>
      <c r="G998" s="25">
        <f t="shared" si="56"/>
        <v>52</v>
      </c>
      <c r="H998" s="365">
        <v>898.42172359999995</v>
      </c>
      <c r="I998" s="122">
        <f t="shared" si="57"/>
        <v>46717.93</v>
      </c>
    </row>
    <row r="999" spans="1:9">
      <c r="A999" s="23">
        <f t="shared" si="55"/>
        <v>843</v>
      </c>
      <c r="B999" s="218"/>
      <c r="C999" s="218"/>
      <c r="D999" s="137">
        <v>42881</v>
      </c>
      <c r="E999" s="137">
        <v>42933</v>
      </c>
      <c r="F999" s="137">
        <v>42933</v>
      </c>
      <c r="G999" s="25">
        <f t="shared" si="56"/>
        <v>52</v>
      </c>
      <c r="H999" s="365">
        <v>966.70177460000002</v>
      </c>
      <c r="I999" s="122">
        <f t="shared" si="57"/>
        <v>50268.49</v>
      </c>
    </row>
    <row r="1000" spans="1:9">
      <c r="A1000" s="23">
        <f t="shared" si="55"/>
        <v>844</v>
      </c>
      <c r="B1000" s="218"/>
      <c r="C1000" s="218"/>
      <c r="D1000" s="137">
        <v>42892</v>
      </c>
      <c r="E1000" s="137">
        <v>42933</v>
      </c>
      <c r="F1000" s="137">
        <v>42933</v>
      </c>
      <c r="G1000" s="25">
        <f t="shared" si="56"/>
        <v>41</v>
      </c>
      <c r="H1000" s="365">
        <v>1011.6228607</v>
      </c>
      <c r="I1000" s="122">
        <f t="shared" si="57"/>
        <v>41476.54</v>
      </c>
    </row>
    <row r="1001" spans="1:9">
      <c r="A1001" s="23">
        <f t="shared" si="55"/>
        <v>845</v>
      </c>
      <c r="B1001" s="218"/>
      <c r="C1001" s="218"/>
      <c r="D1001" s="137">
        <v>42893</v>
      </c>
      <c r="E1001" s="137">
        <v>42933</v>
      </c>
      <c r="F1001" s="137">
        <v>42933</v>
      </c>
      <c r="G1001" s="25">
        <f t="shared" si="56"/>
        <v>40</v>
      </c>
      <c r="H1001" s="365">
        <v>1021.8049736</v>
      </c>
      <c r="I1001" s="122">
        <f t="shared" si="57"/>
        <v>40872.199999999997</v>
      </c>
    </row>
    <row r="1002" spans="1:9">
      <c r="A1002" s="23">
        <f t="shared" ref="A1002:A1065" si="58">A1001+1</f>
        <v>846</v>
      </c>
      <c r="B1002" s="218"/>
      <c r="C1002" s="218"/>
      <c r="D1002" s="137">
        <v>42898</v>
      </c>
      <c r="E1002" s="137">
        <v>42933</v>
      </c>
      <c r="F1002" s="137">
        <v>42933</v>
      </c>
      <c r="G1002" s="25">
        <f t="shared" si="56"/>
        <v>35</v>
      </c>
      <c r="H1002" s="365">
        <v>71082.581800100001</v>
      </c>
      <c r="I1002" s="122">
        <f t="shared" si="57"/>
        <v>2487890.36</v>
      </c>
    </row>
    <row r="1003" spans="1:9">
      <c r="A1003" s="23">
        <f t="shared" si="58"/>
        <v>847</v>
      </c>
      <c r="B1003" s="218"/>
      <c r="C1003" s="218"/>
      <c r="D1003" s="137">
        <v>42898</v>
      </c>
      <c r="E1003" s="137">
        <v>42933</v>
      </c>
      <c r="F1003" s="137">
        <v>42933</v>
      </c>
      <c r="G1003" s="25">
        <f t="shared" si="56"/>
        <v>35</v>
      </c>
      <c r="H1003" s="365">
        <v>73507.301825500006</v>
      </c>
      <c r="I1003" s="122">
        <f t="shared" si="57"/>
        <v>2572755.56</v>
      </c>
    </row>
    <row r="1004" spans="1:9">
      <c r="A1004" s="23">
        <f t="shared" si="58"/>
        <v>848</v>
      </c>
      <c r="B1004" s="218"/>
      <c r="C1004" s="218"/>
      <c r="D1004" s="137">
        <v>42905</v>
      </c>
      <c r="E1004" s="137">
        <v>42933</v>
      </c>
      <c r="F1004" s="137">
        <v>42933</v>
      </c>
      <c r="G1004" s="25">
        <f t="shared" si="56"/>
        <v>28</v>
      </c>
      <c r="H1004" s="365">
        <v>68189.933348599996</v>
      </c>
      <c r="I1004" s="122">
        <f t="shared" si="57"/>
        <v>1909318.13</v>
      </c>
    </row>
    <row r="1005" spans="1:9">
      <c r="A1005" s="23">
        <f t="shared" si="58"/>
        <v>849</v>
      </c>
      <c r="B1005" s="218"/>
      <c r="C1005" s="218"/>
      <c r="D1005" s="137">
        <v>42905</v>
      </c>
      <c r="E1005" s="137">
        <v>42933</v>
      </c>
      <c r="F1005" s="137">
        <v>42933</v>
      </c>
      <c r="G1005" s="25">
        <f t="shared" si="56"/>
        <v>28</v>
      </c>
      <c r="H1005" s="365">
        <v>66275.680696900003</v>
      </c>
      <c r="I1005" s="122">
        <f t="shared" si="57"/>
        <v>1855719.06</v>
      </c>
    </row>
    <row r="1006" spans="1:9">
      <c r="A1006" s="23">
        <f t="shared" si="58"/>
        <v>850</v>
      </c>
      <c r="B1006" s="218" t="s">
        <v>232</v>
      </c>
      <c r="C1006" s="218" t="s">
        <v>543</v>
      </c>
      <c r="D1006" s="137">
        <v>42916</v>
      </c>
      <c r="E1006" s="137">
        <v>42962</v>
      </c>
      <c r="F1006" s="137">
        <v>42962</v>
      </c>
      <c r="G1006" s="25">
        <f t="shared" si="56"/>
        <v>46</v>
      </c>
      <c r="H1006" s="365">
        <v>538.21338600000001</v>
      </c>
      <c r="I1006" s="122">
        <f t="shared" si="57"/>
        <v>24757.82</v>
      </c>
    </row>
    <row r="1007" spans="1:9">
      <c r="A1007" s="23">
        <f t="shared" si="58"/>
        <v>851</v>
      </c>
      <c r="B1007" s="218"/>
      <c r="C1007" s="218"/>
      <c r="D1007" s="137">
        <v>42916</v>
      </c>
      <c r="E1007" s="137">
        <v>42962</v>
      </c>
      <c r="F1007" s="137">
        <v>42962</v>
      </c>
      <c r="G1007" s="25">
        <f t="shared" si="56"/>
        <v>46</v>
      </c>
      <c r="H1007" s="365">
        <v>546.28658680000001</v>
      </c>
      <c r="I1007" s="122">
        <f t="shared" si="57"/>
        <v>25129.18</v>
      </c>
    </row>
    <row r="1008" spans="1:9">
      <c r="A1008" s="23">
        <f t="shared" si="58"/>
        <v>852</v>
      </c>
      <c r="B1008" s="218"/>
      <c r="C1008" s="218"/>
      <c r="D1008" s="137">
        <v>42928</v>
      </c>
      <c r="E1008" s="137">
        <v>42962</v>
      </c>
      <c r="F1008" s="137">
        <v>42962</v>
      </c>
      <c r="G1008" s="25">
        <f t="shared" si="56"/>
        <v>34</v>
      </c>
      <c r="H1008" s="365">
        <v>66051.469769400006</v>
      </c>
      <c r="I1008" s="122">
        <f t="shared" si="57"/>
        <v>2245749.9700000002</v>
      </c>
    </row>
    <row r="1009" spans="1:9">
      <c r="A1009" s="23">
        <f t="shared" si="58"/>
        <v>853</v>
      </c>
      <c r="B1009" s="218"/>
      <c r="C1009" s="218"/>
      <c r="D1009" s="137">
        <v>42923</v>
      </c>
      <c r="E1009" s="137">
        <v>42962</v>
      </c>
      <c r="F1009" s="137">
        <v>42962</v>
      </c>
      <c r="G1009" s="25">
        <f t="shared" si="56"/>
        <v>39</v>
      </c>
      <c r="H1009" s="365">
        <v>71827.363440600006</v>
      </c>
      <c r="I1009" s="122">
        <f t="shared" si="57"/>
        <v>2801267.17</v>
      </c>
    </row>
    <row r="1010" spans="1:9">
      <c r="A1010" s="23">
        <f t="shared" si="58"/>
        <v>854</v>
      </c>
      <c r="B1010" s="218" t="s">
        <v>232</v>
      </c>
      <c r="C1010" s="218" t="s">
        <v>544</v>
      </c>
      <c r="D1010" s="137">
        <v>42937</v>
      </c>
      <c r="E1010" s="137">
        <v>42993</v>
      </c>
      <c r="F1010" s="137">
        <v>42993</v>
      </c>
      <c r="G1010" s="25">
        <f t="shared" si="56"/>
        <v>56</v>
      </c>
      <c r="H1010" s="365">
        <v>870.84927970000001</v>
      </c>
      <c r="I1010" s="122">
        <f t="shared" si="57"/>
        <v>48767.56</v>
      </c>
    </row>
    <row r="1011" spans="1:9">
      <c r="A1011" s="23">
        <f t="shared" si="58"/>
        <v>855</v>
      </c>
      <c r="B1011" s="218"/>
      <c r="C1011" s="218"/>
      <c r="D1011" s="137">
        <v>42943</v>
      </c>
      <c r="E1011" s="137">
        <v>42993</v>
      </c>
      <c r="F1011" s="137">
        <v>42993</v>
      </c>
      <c r="G1011" s="25">
        <f t="shared" si="56"/>
        <v>50</v>
      </c>
      <c r="H1011" s="365">
        <v>932.65148660000011</v>
      </c>
      <c r="I1011" s="122">
        <f t="shared" si="57"/>
        <v>46632.57</v>
      </c>
    </row>
    <row r="1012" spans="1:9">
      <c r="A1012" s="23">
        <f t="shared" si="58"/>
        <v>856</v>
      </c>
      <c r="B1012" s="218"/>
      <c r="C1012" s="218"/>
      <c r="D1012" s="137">
        <v>42951</v>
      </c>
      <c r="E1012" s="137">
        <v>42993</v>
      </c>
      <c r="F1012" s="137">
        <v>42993</v>
      </c>
      <c r="G1012" s="25">
        <f t="shared" si="56"/>
        <v>42</v>
      </c>
      <c r="H1012" s="365">
        <v>65665.749941799993</v>
      </c>
      <c r="I1012" s="122">
        <f t="shared" si="57"/>
        <v>2757961.5</v>
      </c>
    </row>
    <row r="1013" spans="1:9">
      <c r="A1013" s="23">
        <f t="shared" si="58"/>
        <v>857</v>
      </c>
      <c r="B1013" s="218"/>
      <c r="C1013" s="218"/>
      <c r="D1013" s="137">
        <v>42964</v>
      </c>
      <c r="E1013" s="137">
        <v>42993</v>
      </c>
      <c r="F1013" s="137">
        <v>42993</v>
      </c>
      <c r="G1013" s="25">
        <f t="shared" si="56"/>
        <v>29</v>
      </c>
      <c r="H1013" s="365">
        <v>69565.042736799995</v>
      </c>
      <c r="I1013" s="122">
        <f t="shared" si="57"/>
        <v>2017386.24</v>
      </c>
    </row>
    <row r="1014" spans="1:9">
      <c r="A1014" s="23">
        <f t="shared" si="58"/>
        <v>858</v>
      </c>
      <c r="B1014" s="218"/>
      <c r="C1014" s="218"/>
      <c r="D1014" s="137">
        <v>42958</v>
      </c>
      <c r="E1014" s="137">
        <v>42993</v>
      </c>
      <c r="F1014" s="137">
        <v>42993</v>
      </c>
      <c r="G1014" s="25">
        <f t="shared" si="56"/>
        <v>35</v>
      </c>
      <c r="H1014" s="365">
        <v>67242.059795099995</v>
      </c>
      <c r="I1014" s="122">
        <f t="shared" si="57"/>
        <v>2353472.09</v>
      </c>
    </row>
    <row r="1015" spans="1:9">
      <c r="A1015" s="23">
        <f t="shared" si="58"/>
        <v>859</v>
      </c>
      <c r="B1015" s="218"/>
      <c r="C1015" s="218"/>
      <c r="D1015" s="137">
        <v>42958</v>
      </c>
      <c r="E1015" s="137">
        <v>42993</v>
      </c>
      <c r="F1015" s="137">
        <v>42993</v>
      </c>
      <c r="G1015" s="25">
        <f t="shared" si="56"/>
        <v>35</v>
      </c>
      <c r="H1015" s="365">
        <v>64836.113176899999</v>
      </c>
      <c r="I1015" s="122">
        <f t="shared" si="57"/>
        <v>2269263.96</v>
      </c>
    </row>
    <row r="1016" spans="1:9">
      <c r="A1016" s="23">
        <f t="shared" si="58"/>
        <v>860</v>
      </c>
      <c r="B1016" s="218" t="s">
        <v>232</v>
      </c>
      <c r="C1016" s="218" t="s">
        <v>545</v>
      </c>
      <c r="D1016" s="137">
        <v>42971</v>
      </c>
      <c r="E1016" s="137">
        <v>43003</v>
      </c>
      <c r="F1016" s="137">
        <v>43003</v>
      </c>
      <c r="G1016" s="25">
        <f t="shared" si="56"/>
        <v>32</v>
      </c>
      <c r="H1016" s="365">
        <v>63589.68</v>
      </c>
      <c r="I1016" s="122">
        <f t="shared" si="57"/>
        <v>2034869.76</v>
      </c>
    </row>
    <row r="1017" spans="1:9">
      <c r="A1017" s="23">
        <f t="shared" si="58"/>
        <v>861</v>
      </c>
      <c r="B1017" s="218"/>
      <c r="C1017" s="218"/>
      <c r="D1017" s="137">
        <v>42971</v>
      </c>
      <c r="E1017" s="137">
        <v>43003</v>
      </c>
      <c r="F1017" s="137">
        <v>43003</v>
      </c>
      <c r="G1017" s="25">
        <f t="shared" si="56"/>
        <v>32</v>
      </c>
      <c r="H1017" s="365">
        <v>69604.92</v>
      </c>
      <c r="I1017" s="122">
        <f t="shared" si="57"/>
        <v>2227357.44</v>
      </c>
    </row>
    <row r="1018" spans="1:9">
      <c r="A1018" s="23">
        <f t="shared" si="58"/>
        <v>862</v>
      </c>
      <c r="B1018" s="218"/>
      <c r="C1018" s="218"/>
      <c r="D1018" s="137">
        <v>42978</v>
      </c>
      <c r="E1018" s="137">
        <v>43003</v>
      </c>
      <c r="F1018" s="137">
        <v>43003</v>
      </c>
      <c r="G1018" s="25">
        <f t="shared" si="56"/>
        <v>25</v>
      </c>
      <c r="H1018" s="365">
        <v>71650.92</v>
      </c>
      <c r="I1018" s="122">
        <f t="shared" si="57"/>
        <v>1791273</v>
      </c>
    </row>
    <row r="1019" spans="1:9">
      <c r="A1019" s="23">
        <f t="shared" si="58"/>
        <v>863</v>
      </c>
      <c r="B1019" s="218"/>
      <c r="C1019" s="218"/>
      <c r="D1019" s="137">
        <v>42986</v>
      </c>
      <c r="E1019" s="137">
        <v>43003</v>
      </c>
      <c r="F1019" s="137">
        <v>43003</v>
      </c>
      <c r="G1019" s="25">
        <f t="shared" si="56"/>
        <v>17</v>
      </c>
      <c r="H1019" s="365">
        <v>64449</v>
      </c>
      <c r="I1019" s="122">
        <f t="shared" si="57"/>
        <v>1095633</v>
      </c>
    </row>
    <row r="1020" spans="1:9">
      <c r="A1020" s="23">
        <f t="shared" si="58"/>
        <v>864</v>
      </c>
      <c r="B1020" s="218"/>
      <c r="C1020" s="218"/>
      <c r="D1020" s="137">
        <v>42986</v>
      </c>
      <c r="E1020" s="137">
        <v>43003</v>
      </c>
      <c r="F1020" s="137">
        <v>43003</v>
      </c>
      <c r="G1020" s="25">
        <f t="shared" si="56"/>
        <v>17</v>
      </c>
      <c r="H1020" s="365">
        <v>67968.12</v>
      </c>
      <c r="I1020" s="122">
        <f t="shared" si="57"/>
        <v>1155458.04</v>
      </c>
    </row>
    <row r="1021" spans="1:9">
      <c r="A1021" s="23">
        <f t="shared" si="58"/>
        <v>865</v>
      </c>
      <c r="B1021" s="218"/>
      <c r="C1021" s="218"/>
      <c r="D1021" s="137">
        <v>42986</v>
      </c>
      <c r="E1021" s="137">
        <v>43003</v>
      </c>
      <c r="F1021" s="137">
        <v>43003</v>
      </c>
      <c r="G1021" s="25">
        <f t="shared" si="56"/>
        <v>17</v>
      </c>
      <c r="H1021" s="365">
        <v>63426</v>
      </c>
      <c r="I1021" s="122">
        <f t="shared" si="57"/>
        <v>1078242</v>
      </c>
    </row>
    <row r="1022" spans="1:9">
      <c r="A1022" s="23">
        <f t="shared" si="58"/>
        <v>866</v>
      </c>
      <c r="B1022" s="218"/>
      <c r="C1022" s="218"/>
      <c r="D1022" s="137">
        <v>42986</v>
      </c>
      <c r="E1022" s="137">
        <v>43003</v>
      </c>
      <c r="F1022" s="137">
        <v>43003</v>
      </c>
      <c r="G1022" s="25">
        <f t="shared" si="56"/>
        <v>17</v>
      </c>
      <c r="H1022" s="365">
        <v>66413.16</v>
      </c>
      <c r="I1022" s="122">
        <f t="shared" si="57"/>
        <v>1129023.72</v>
      </c>
    </row>
    <row r="1023" spans="1:9">
      <c r="A1023" s="23">
        <f t="shared" si="58"/>
        <v>867</v>
      </c>
      <c r="B1023" s="218"/>
      <c r="C1023" s="218"/>
      <c r="D1023" s="137">
        <v>42986</v>
      </c>
      <c r="E1023" s="137">
        <v>43003</v>
      </c>
      <c r="F1023" s="137">
        <v>43003</v>
      </c>
      <c r="G1023" s="25">
        <f t="shared" si="56"/>
        <v>17</v>
      </c>
      <c r="H1023" s="365">
        <v>67190.64</v>
      </c>
      <c r="I1023" s="122">
        <f t="shared" si="57"/>
        <v>1142240.8799999999</v>
      </c>
    </row>
    <row r="1024" spans="1:9">
      <c r="A1024" s="23">
        <f t="shared" si="58"/>
        <v>868</v>
      </c>
      <c r="B1024" s="218" t="s">
        <v>232</v>
      </c>
      <c r="C1024" s="218" t="s">
        <v>546</v>
      </c>
      <c r="D1024" s="137">
        <v>42993</v>
      </c>
      <c r="E1024" s="137">
        <v>43054</v>
      </c>
      <c r="F1024" s="137">
        <v>43054</v>
      </c>
      <c r="G1024" s="25">
        <f t="shared" si="56"/>
        <v>61</v>
      </c>
      <c r="H1024" s="365">
        <v>698.9895570000001</v>
      </c>
      <c r="I1024" s="122">
        <f t="shared" si="57"/>
        <v>42638.36</v>
      </c>
    </row>
    <row r="1025" spans="1:9">
      <c r="A1025" s="23">
        <f t="shared" si="58"/>
        <v>869</v>
      </c>
      <c r="B1025" s="218"/>
      <c r="C1025" s="218"/>
      <c r="D1025" s="137">
        <v>42998</v>
      </c>
      <c r="E1025" s="137">
        <v>43054</v>
      </c>
      <c r="F1025" s="137">
        <v>43054</v>
      </c>
      <c r="G1025" s="25">
        <f t="shared" si="56"/>
        <v>56</v>
      </c>
      <c r="H1025" s="365">
        <v>674.09851030000004</v>
      </c>
      <c r="I1025" s="122">
        <f t="shared" si="57"/>
        <v>37749.519999999997</v>
      </c>
    </row>
    <row r="1026" spans="1:9">
      <c r="A1026" s="23">
        <f t="shared" si="58"/>
        <v>870</v>
      </c>
      <c r="B1026" s="218"/>
      <c r="C1026" s="218"/>
      <c r="D1026" s="137">
        <v>42998</v>
      </c>
      <c r="E1026" s="137">
        <v>43054</v>
      </c>
      <c r="F1026" s="137">
        <v>43054</v>
      </c>
      <c r="G1026" s="25">
        <f t="shared" si="56"/>
        <v>56</v>
      </c>
      <c r="H1026" s="365">
        <v>632.88546580000002</v>
      </c>
      <c r="I1026" s="122">
        <f t="shared" si="57"/>
        <v>35441.589999999997</v>
      </c>
    </row>
    <row r="1027" spans="1:9">
      <c r="A1027" s="23">
        <f t="shared" si="58"/>
        <v>871</v>
      </c>
      <c r="B1027" s="218"/>
      <c r="C1027" s="218"/>
      <c r="D1027" s="137">
        <v>42998</v>
      </c>
      <c r="E1027" s="137">
        <v>43054</v>
      </c>
      <c r="F1027" s="137">
        <v>43054</v>
      </c>
      <c r="G1027" s="25">
        <f t="shared" si="56"/>
        <v>56</v>
      </c>
      <c r="H1027" s="365">
        <v>681.85145929999999</v>
      </c>
      <c r="I1027" s="122">
        <f t="shared" si="57"/>
        <v>38183.68</v>
      </c>
    </row>
    <row r="1028" spans="1:9">
      <c r="A1028" s="23">
        <f t="shared" si="58"/>
        <v>872</v>
      </c>
      <c r="B1028" s="218"/>
      <c r="C1028" s="218"/>
      <c r="D1028" s="137">
        <v>42998</v>
      </c>
      <c r="E1028" s="137">
        <v>43054</v>
      </c>
      <c r="F1028" s="137">
        <v>43054</v>
      </c>
      <c r="G1028" s="25">
        <f t="shared" si="56"/>
        <v>56</v>
      </c>
      <c r="H1028" s="365">
        <v>632.47741580000002</v>
      </c>
      <c r="I1028" s="122">
        <f t="shared" si="57"/>
        <v>35418.74</v>
      </c>
    </row>
    <row r="1029" spans="1:9">
      <c r="A1029" s="23">
        <f t="shared" si="58"/>
        <v>873</v>
      </c>
      <c r="B1029" s="218"/>
      <c r="C1029" s="218"/>
      <c r="D1029" s="137">
        <v>42998</v>
      </c>
      <c r="E1029" s="137">
        <v>43054</v>
      </c>
      <c r="F1029" s="137">
        <v>43054</v>
      </c>
      <c r="G1029" s="25">
        <f t="shared" si="56"/>
        <v>56</v>
      </c>
      <c r="H1029" s="365">
        <v>632.88546580000002</v>
      </c>
      <c r="I1029" s="122">
        <f t="shared" si="57"/>
        <v>35441.589999999997</v>
      </c>
    </row>
    <row r="1030" spans="1:9">
      <c r="A1030" s="23">
        <f t="shared" si="58"/>
        <v>874</v>
      </c>
      <c r="B1030" s="218"/>
      <c r="C1030" s="218"/>
      <c r="D1030" s="137">
        <v>42998</v>
      </c>
      <c r="E1030" s="137">
        <v>43054</v>
      </c>
      <c r="F1030" s="137">
        <v>43054</v>
      </c>
      <c r="G1030" s="25">
        <f t="shared" si="56"/>
        <v>56</v>
      </c>
      <c r="H1030" s="365">
        <v>659.00066230000016</v>
      </c>
      <c r="I1030" s="122">
        <f t="shared" si="57"/>
        <v>36904.04</v>
      </c>
    </row>
    <row r="1031" spans="1:9">
      <c r="A1031" s="23">
        <f t="shared" si="58"/>
        <v>875</v>
      </c>
      <c r="B1031" s="218"/>
      <c r="C1031" s="218"/>
      <c r="D1031" s="137">
        <v>42998</v>
      </c>
      <c r="E1031" s="137">
        <v>43054</v>
      </c>
      <c r="F1031" s="137">
        <v>43054</v>
      </c>
      <c r="G1031" s="25">
        <f t="shared" si="56"/>
        <v>56</v>
      </c>
      <c r="H1031" s="365">
        <v>644.71891419999997</v>
      </c>
      <c r="I1031" s="122">
        <f t="shared" si="57"/>
        <v>36104.26</v>
      </c>
    </row>
    <row r="1032" spans="1:9">
      <c r="A1032" s="23">
        <f t="shared" si="58"/>
        <v>876</v>
      </c>
      <c r="B1032" s="218"/>
      <c r="C1032" s="218"/>
      <c r="D1032" s="137">
        <v>43005</v>
      </c>
      <c r="E1032" s="137">
        <v>43054</v>
      </c>
      <c r="F1032" s="137">
        <v>43054</v>
      </c>
      <c r="G1032" s="25">
        <f t="shared" si="56"/>
        <v>49</v>
      </c>
      <c r="H1032" s="365">
        <v>632.47741580000002</v>
      </c>
      <c r="I1032" s="122">
        <f t="shared" si="57"/>
        <v>30991.39</v>
      </c>
    </row>
    <row r="1033" spans="1:9">
      <c r="A1033" s="23">
        <f t="shared" si="58"/>
        <v>877</v>
      </c>
      <c r="B1033" s="218"/>
      <c r="C1033" s="218"/>
      <c r="D1033" s="137">
        <v>43005</v>
      </c>
      <c r="E1033" s="137">
        <v>43054</v>
      </c>
      <c r="F1033" s="137">
        <v>43054</v>
      </c>
      <c r="G1033" s="25">
        <f t="shared" si="56"/>
        <v>49</v>
      </c>
      <c r="H1033" s="365">
        <v>665.52946150000002</v>
      </c>
      <c r="I1033" s="122">
        <f t="shared" si="57"/>
        <v>32610.94</v>
      </c>
    </row>
    <row r="1034" spans="1:9">
      <c r="A1034" s="23">
        <f t="shared" si="58"/>
        <v>878</v>
      </c>
      <c r="B1034" s="218"/>
      <c r="C1034" s="218"/>
      <c r="D1034" s="137">
        <v>43005</v>
      </c>
      <c r="E1034" s="137">
        <v>43054</v>
      </c>
      <c r="F1034" s="137">
        <v>43054</v>
      </c>
      <c r="G1034" s="25">
        <f t="shared" si="56"/>
        <v>49</v>
      </c>
      <c r="H1034" s="365">
        <v>672.05826060000004</v>
      </c>
      <c r="I1034" s="122">
        <f t="shared" si="57"/>
        <v>32930.85</v>
      </c>
    </row>
    <row r="1035" spans="1:9">
      <c r="A1035" s="23">
        <f t="shared" si="58"/>
        <v>879</v>
      </c>
      <c r="B1035" s="218"/>
      <c r="C1035" s="218"/>
      <c r="D1035" s="137">
        <v>43005</v>
      </c>
      <c r="E1035" s="137">
        <v>43054</v>
      </c>
      <c r="F1035" s="137">
        <v>43054</v>
      </c>
      <c r="G1035" s="25">
        <f t="shared" si="56"/>
        <v>49</v>
      </c>
      <c r="H1035" s="365">
        <v>690.42050810000001</v>
      </c>
      <c r="I1035" s="122">
        <f t="shared" si="57"/>
        <v>33830.6</v>
      </c>
    </row>
    <row r="1036" spans="1:9">
      <c r="A1036" s="23">
        <f t="shared" si="58"/>
        <v>880</v>
      </c>
      <c r="B1036" s="218"/>
      <c r="C1036" s="218"/>
      <c r="D1036" s="137">
        <v>43006</v>
      </c>
      <c r="E1036" s="137">
        <v>43054</v>
      </c>
      <c r="F1036" s="137">
        <v>43054</v>
      </c>
      <c r="G1036" s="25">
        <f t="shared" si="56"/>
        <v>48</v>
      </c>
      <c r="H1036" s="365">
        <v>633.29351569999994</v>
      </c>
      <c r="I1036" s="122">
        <f t="shared" si="57"/>
        <v>30398.09</v>
      </c>
    </row>
    <row r="1037" spans="1:9">
      <c r="A1037" s="23">
        <f t="shared" si="58"/>
        <v>881</v>
      </c>
      <c r="B1037" s="218"/>
      <c r="C1037" s="218"/>
      <c r="D1037" s="137">
        <v>43010</v>
      </c>
      <c r="E1037" s="137">
        <v>43054</v>
      </c>
      <c r="F1037" s="137">
        <v>43054</v>
      </c>
      <c r="G1037" s="25">
        <f t="shared" si="56"/>
        <v>44</v>
      </c>
      <c r="H1037" s="365">
        <v>655.73626279999996</v>
      </c>
      <c r="I1037" s="122">
        <f t="shared" si="57"/>
        <v>28852.400000000001</v>
      </c>
    </row>
    <row r="1038" spans="1:9">
      <c r="A1038" s="23">
        <f t="shared" si="58"/>
        <v>882</v>
      </c>
      <c r="B1038" s="218"/>
      <c r="C1038" s="218"/>
      <c r="D1038" s="137">
        <v>43012</v>
      </c>
      <c r="E1038" s="137">
        <v>43054</v>
      </c>
      <c r="F1038" s="137">
        <v>43054</v>
      </c>
      <c r="G1038" s="25">
        <f t="shared" si="56"/>
        <v>42</v>
      </c>
      <c r="H1038" s="365">
        <v>654.92016290000004</v>
      </c>
      <c r="I1038" s="122">
        <f t="shared" si="57"/>
        <v>27506.65</v>
      </c>
    </row>
    <row r="1039" spans="1:9">
      <c r="A1039" s="23">
        <f t="shared" si="58"/>
        <v>883</v>
      </c>
      <c r="B1039" s="218"/>
      <c r="C1039" s="218"/>
      <c r="D1039" s="137">
        <v>42999</v>
      </c>
      <c r="E1039" s="137">
        <v>43054</v>
      </c>
      <c r="F1039" s="137">
        <v>43054</v>
      </c>
      <c r="G1039" s="25">
        <f t="shared" si="56"/>
        <v>55</v>
      </c>
      <c r="H1039" s="365">
        <v>672.87436049999985</v>
      </c>
      <c r="I1039" s="122">
        <f t="shared" si="57"/>
        <v>37008.089999999997</v>
      </c>
    </row>
    <row r="1040" spans="1:9">
      <c r="A1040" s="23">
        <f t="shared" si="58"/>
        <v>884</v>
      </c>
      <c r="B1040" s="218"/>
      <c r="C1040" s="218"/>
      <c r="D1040" s="137">
        <v>43006</v>
      </c>
      <c r="E1040" s="137">
        <v>43054</v>
      </c>
      <c r="F1040" s="137">
        <v>43054</v>
      </c>
      <c r="G1040" s="25">
        <f t="shared" si="56"/>
        <v>48</v>
      </c>
      <c r="H1040" s="365">
        <v>669.60996090000003</v>
      </c>
      <c r="I1040" s="122">
        <f t="shared" si="57"/>
        <v>32141.279999999999</v>
      </c>
    </row>
    <row r="1041" spans="1:9">
      <c r="A1041" s="23">
        <f t="shared" si="58"/>
        <v>885</v>
      </c>
      <c r="B1041" s="218"/>
      <c r="C1041" s="218"/>
      <c r="D1041" s="137">
        <v>43006</v>
      </c>
      <c r="E1041" s="137">
        <v>43054</v>
      </c>
      <c r="F1041" s="137">
        <v>43054</v>
      </c>
      <c r="G1041" s="25">
        <f t="shared" si="56"/>
        <v>48</v>
      </c>
      <c r="H1041" s="365">
        <v>-67558.92</v>
      </c>
      <c r="I1041" s="122">
        <f t="shared" si="57"/>
        <v>-3242828.16</v>
      </c>
    </row>
    <row r="1042" spans="1:9">
      <c r="A1042" s="23">
        <f t="shared" si="58"/>
        <v>886</v>
      </c>
      <c r="B1042" s="218"/>
      <c r="C1042" s="218"/>
      <c r="D1042" s="137">
        <v>43013</v>
      </c>
      <c r="E1042" s="137">
        <v>43054</v>
      </c>
      <c r="F1042" s="137">
        <v>43054</v>
      </c>
      <c r="G1042" s="25">
        <f t="shared" si="56"/>
        <v>41</v>
      </c>
      <c r="H1042" s="365">
        <v>69635.960460400005</v>
      </c>
      <c r="I1042" s="122">
        <f t="shared" si="57"/>
        <v>2855074.38</v>
      </c>
    </row>
    <row r="1043" spans="1:9">
      <c r="A1043" s="23">
        <f t="shared" si="58"/>
        <v>887</v>
      </c>
      <c r="B1043" s="218"/>
      <c r="C1043" s="218"/>
      <c r="D1043" s="137">
        <v>43013</v>
      </c>
      <c r="E1043" s="137">
        <v>43054</v>
      </c>
      <c r="F1043" s="137">
        <v>43054</v>
      </c>
      <c r="G1043" s="25">
        <f t="shared" si="56"/>
        <v>41</v>
      </c>
      <c r="H1043" s="365">
        <v>65586.867665600003</v>
      </c>
      <c r="I1043" s="122">
        <f t="shared" si="57"/>
        <v>2689061.57</v>
      </c>
    </row>
    <row r="1044" spans="1:9">
      <c r="A1044" s="23">
        <f t="shared" si="58"/>
        <v>888</v>
      </c>
      <c r="B1044" s="218"/>
      <c r="C1044" s="218"/>
      <c r="D1044" s="137">
        <v>43019</v>
      </c>
      <c r="E1044" s="137">
        <v>43054</v>
      </c>
      <c r="F1044" s="137">
        <v>43054</v>
      </c>
      <c r="G1044" s="25">
        <f t="shared" si="56"/>
        <v>35</v>
      </c>
      <c r="H1044" s="365">
        <v>71280.904408200004</v>
      </c>
      <c r="I1044" s="122">
        <f t="shared" si="57"/>
        <v>2494831.65</v>
      </c>
    </row>
    <row r="1045" spans="1:9">
      <c r="A1045" s="23">
        <f t="shared" si="58"/>
        <v>889</v>
      </c>
      <c r="B1045" s="218"/>
      <c r="C1045" s="218"/>
      <c r="D1045" s="137">
        <v>43019</v>
      </c>
      <c r="E1045" s="137">
        <v>43054</v>
      </c>
      <c r="F1045" s="137">
        <v>43054</v>
      </c>
      <c r="G1045" s="25">
        <f t="shared" si="56"/>
        <v>35</v>
      </c>
      <c r="H1045" s="365">
        <v>69256.358010900003</v>
      </c>
      <c r="I1045" s="122">
        <f t="shared" si="57"/>
        <v>2423972.5299999998</v>
      </c>
    </row>
    <row r="1046" spans="1:9">
      <c r="A1046" s="23">
        <f t="shared" si="58"/>
        <v>890</v>
      </c>
      <c r="B1046" s="218"/>
      <c r="C1046" s="218"/>
      <c r="D1046" s="137">
        <v>43019</v>
      </c>
      <c r="E1046" s="137">
        <v>43054</v>
      </c>
      <c r="F1046" s="137">
        <v>43054</v>
      </c>
      <c r="G1046" s="25">
        <f t="shared" si="56"/>
        <v>35</v>
      </c>
      <c r="H1046" s="365">
        <v>71744.862957699996</v>
      </c>
      <c r="I1046" s="122">
        <f t="shared" si="57"/>
        <v>2511070.2000000002</v>
      </c>
    </row>
    <row r="1047" spans="1:9">
      <c r="A1047" s="23">
        <f t="shared" si="58"/>
        <v>891</v>
      </c>
      <c r="B1047" s="218" t="s">
        <v>232</v>
      </c>
      <c r="C1047" s="218" t="s">
        <v>547</v>
      </c>
      <c r="D1047" s="137">
        <v>43027</v>
      </c>
      <c r="E1047" s="137">
        <v>43084</v>
      </c>
      <c r="F1047" s="137">
        <v>43084</v>
      </c>
      <c r="G1047" s="25">
        <f t="shared" si="56"/>
        <v>57</v>
      </c>
      <c r="H1047" s="365">
        <v>1770.1693316000001</v>
      </c>
      <c r="I1047" s="122">
        <f t="shared" si="57"/>
        <v>100899.65</v>
      </c>
    </row>
    <row r="1048" spans="1:9">
      <c r="A1048" s="23">
        <f t="shared" si="58"/>
        <v>892</v>
      </c>
      <c r="B1048" s="218"/>
      <c r="C1048" s="218"/>
      <c r="D1048" s="137">
        <v>43028</v>
      </c>
      <c r="E1048" s="137">
        <v>43084</v>
      </c>
      <c r="F1048" s="137">
        <v>43084</v>
      </c>
      <c r="G1048" s="25">
        <f t="shared" si="56"/>
        <v>56</v>
      </c>
      <c r="H1048" s="365">
        <v>1925.4874148999997</v>
      </c>
      <c r="I1048" s="122">
        <f t="shared" si="57"/>
        <v>107827.3</v>
      </c>
    </row>
    <row r="1049" spans="1:9">
      <c r="A1049" s="23">
        <f t="shared" si="58"/>
        <v>893</v>
      </c>
      <c r="B1049" s="218"/>
      <c r="C1049" s="218"/>
      <c r="D1049" s="137">
        <v>43033</v>
      </c>
      <c r="E1049" s="137">
        <v>43084</v>
      </c>
      <c r="F1049" s="137">
        <v>43084</v>
      </c>
      <c r="G1049" s="25">
        <f t="shared" si="56"/>
        <v>51</v>
      </c>
      <c r="H1049" s="365">
        <v>1774.7375105000001</v>
      </c>
      <c r="I1049" s="122">
        <f t="shared" si="57"/>
        <v>90511.61</v>
      </c>
    </row>
    <row r="1050" spans="1:9">
      <c r="A1050" s="23">
        <f t="shared" si="58"/>
        <v>894</v>
      </c>
      <c r="B1050" s="218"/>
      <c r="C1050" s="218"/>
      <c r="D1050" s="137">
        <v>43033</v>
      </c>
      <c r="E1050" s="137">
        <v>43084</v>
      </c>
      <c r="F1050" s="137">
        <v>43084</v>
      </c>
      <c r="G1050" s="25">
        <f t="shared" si="56"/>
        <v>51</v>
      </c>
      <c r="H1050" s="365">
        <v>1914.0669676</v>
      </c>
      <c r="I1050" s="122">
        <f t="shared" si="57"/>
        <v>97617.42</v>
      </c>
    </row>
    <row r="1051" spans="1:9">
      <c r="A1051" s="23">
        <f t="shared" si="58"/>
        <v>895</v>
      </c>
      <c r="B1051" s="218"/>
      <c r="C1051" s="218"/>
      <c r="D1051" s="137">
        <v>43033</v>
      </c>
      <c r="E1051" s="137">
        <v>43084</v>
      </c>
      <c r="F1051" s="137">
        <v>43084</v>
      </c>
      <c r="G1051" s="25">
        <f t="shared" si="56"/>
        <v>51</v>
      </c>
      <c r="H1051" s="365">
        <v>1899.2203861000003</v>
      </c>
      <c r="I1051" s="122">
        <f t="shared" si="57"/>
        <v>96860.24</v>
      </c>
    </row>
    <row r="1052" spans="1:9">
      <c r="A1052" s="23">
        <f t="shared" si="58"/>
        <v>896</v>
      </c>
      <c r="B1052" s="218"/>
      <c r="C1052" s="218"/>
      <c r="D1052" s="137">
        <v>43027</v>
      </c>
      <c r="E1052" s="137">
        <v>43084</v>
      </c>
      <c r="F1052" s="137">
        <v>43084</v>
      </c>
      <c r="G1052" s="25">
        <f t="shared" si="56"/>
        <v>57</v>
      </c>
      <c r="H1052" s="365">
        <v>1902.6465203</v>
      </c>
      <c r="I1052" s="122">
        <f t="shared" si="57"/>
        <v>108450.85</v>
      </c>
    </row>
    <row r="1053" spans="1:9">
      <c r="A1053" s="23">
        <f t="shared" si="58"/>
        <v>897</v>
      </c>
      <c r="B1053" s="218"/>
      <c r="C1053" s="218"/>
      <c r="D1053" s="137">
        <v>43019</v>
      </c>
      <c r="E1053" s="137">
        <v>43084</v>
      </c>
      <c r="F1053" s="137">
        <v>43084</v>
      </c>
      <c r="G1053" s="25">
        <f t="shared" ref="G1053:G1116" si="59">F1053-D1053</f>
        <v>65</v>
      </c>
      <c r="H1053" s="365">
        <v>1948.3283094999999</v>
      </c>
      <c r="I1053" s="122">
        <f t="shared" ref="I1053:I1116" si="60">ROUND(G1053*H1053,2)</f>
        <v>126641.34</v>
      </c>
    </row>
    <row r="1054" spans="1:9">
      <c r="A1054" s="23">
        <f t="shared" si="58"/>
        <v>898</v>
      </c>
      <c r="B1054" s="218"/>
      <c r="C1054" s="218"/>
      <c r="D1054" s="137">
        <v>43028</v>
      </c>
      <c r="E1054" s="137">
        <v>43084</v>
      </c>
      <c r="F1054" s="137">
        <v>43084</v>
      </c>
      <c r="G1054" s="25">
        <f t="shared" si="59"/>
        <v>56</v>
      </c>
      <c r="H1054" s="365">
        <v>2000.8623670000002</v>
      </c>
      <c r="I1054" s="122">
        <f t="shared" si="60"/>
        <v>112048.29</v>
      </c>
    </row>
    <row r="1055" spans="1:9">
      <c r="A1055" s="23">
        <f t="shared" si="58"/>
        <v>899</v>
      </c>
      <c r="B1055" s="218"/>
      <c r="C1055" s="218"/>
      <c r="D1055" s="137">
        <v>43038</v>
      </c>
      <c r="E1055" s="137">
        <v>43084</v>
      </c>
      <c r="F1055" s="137">
        <v>43084</v>
      </c>
      <c r="G1055" s="25">
        <f t="shared" si="59"/>
        <v>46</v>
      </c>
      <c r="H1055" s="365">
        <v>1854.6806416000002</v>
      </c>
      <c r="I1055" s="122">
        <f t="shared" si="60"/>
        <v>85315.31</v>
      </c>
    </row>
    <row r="1056" spans="1:9">
      <c r="A1056" s="23">
        <f t="shared" si="58"/>
        <v>900</v>
      </c>
      <c r="B1056" s="218"/>
      <c r="C1056" s="218"/>
      <c r="D1056" s="137">
        <v>43031</v>
      </c>
      <c r="E1056" s="137">
        <v>43084</v>
      </c>
      <c r="F1056" s="137">
        <v>43084</v>
      </c>
      <c r="G1056" s="25">
        <f t="shared" si="59"/>
        <v>53</v>
      </c>
      <c r="H1056" s="365">
        <v>1923.2033254</v>
      </c>
      <c r="I1056" s="122">
        <f t="shared" si="60"/>
        <v>101929.78</v>
      </c>
    </row>
    <row r="1057" spans="1:9">
      <c r="A1057" s="23">
        <f t="shared" si="58"/>
        <v>901</v>
      </c>
      <c r="B1057" s="218"/>
      <c r="C1057" s="218"/>
      <c r="D1057" s="137">
        <v>43031</v>
      </c>
      <c r="E1057" s="137">
        <v>43084</v>
      </c>
      <c r="F1057" s="137">
        <v>43084</v>
      </c>
      <c r="G1057" s="25">
        <f t="shared" si="59"/>
        <v>53</v>
      </c>
      <c r="H1057" s="365">
        <v>1788.4420473</v>
      </c>
      <c r="I1057" s="122">
        <f t="shared" si="60"/>
        <v>94787.43</v>
      </c>
    </row>
    <row r="1058" spans="1:9">
      <c r="A1058" s="23">
        <f t="shared" si="58"/>
        <v>902</v>
      </c>
      <c r="B1058" s="218"/>
      <c r="C1058" s="218"/>
      <c r="D1058" s="137">
        <v>43038</v>
      </c>
      <c r="E1058" s="137">
        <v>43084</v>
      </c>
      <c r="F1058" s="137">
        <v>43084</v>
      </c>
      <c r="G1058" s="25">
        <f t="shared" si="59"/>
        <v>46</v>
      </c>
      <c r="H1058" s="365">
        <v>1839.8340601</v>
      </c>
      <c r="I1058" s="122">
        <f t="shared" si="60"/>
        <v>84632.37</v>
      </c>
    </row>
    <row r="1059" spans="1:9">
      <c r="A1059" s="23">
        <f t="shared" si="58"/>
        <v>903</v>
      </c>
      <c r="B1059" s="218"/>
      <c r="C1059" s="218"/>
      <c r="D1059" s="137">
        <v>43048</v>
      </c>
      <c r="E1059" s="137">
        <v>43084</v>
      </c>
      <c r="F1059" s="137">
        <v>43084</v>
      </c>
      <c r="G1059" s="25">
        <f t="shared" si="59"/>
        <v>36</v>
      </c>
      <c r="H1059" s="365">
        <v>1975.7373829999999</v>
      </c>
      <c r="I1059" s="122">
        <f t="shared" si="60"/>
        <v>71126.55</v>
      </c>
    </row>
    <row r="1060" spans="1:9">
      <c r="A1060" s="23">
        <f t="shared" si="58"/>
        <v>904</v>
      </c>
      <c r="B1060" s="218"/>
      <c r="C1060" s="218"/>
      <c r="D1060" s="137">
        <v>43048</v>
      </c>
      <c r="E1060" s="137">
        <v>43084</v>
      </c>
      <c r="F1060" s="137">
        <v>43084</v>
      </c>
      <c r="G1060" s="25">
        <f t="shared" si="59"/>
        <v>36</v>
      </c>
      <c r="H1060" s="365">
        <v>1771.3113762999999</v>
      </c>
      <c r="I1060" s="122">
        <f t="shared" si="60"/>
        <v>63767.21</v>
      </c>
    </row>
    <row r="1061" spans="1:9">
      <c r="A1061" s="23">
        <f t="shared" si="58"/>
        <v>905</v>
      </c>
      <c r="B1061" s="218"/>
      <c r="C1061" s="218"/>
      <c r="D1061" s="137">
        <v>43038</v>
      </c>
      <c r="E1061" s="137">
        <v>43084</v>
      </c>
      <c r="F1061" s="137">
        <v>43084</v>
      </c>
      <c r="G1061" s="25">
        <f t="shared" si="59"/>
        <v>46</v>
      </c>
      <c r="H1061" s="365">
        <v>1931.1976385000003</v>
      </c>
      <c r="I1061" s="122">
        <f t="shared" si="60"/>
        <v>88835.09</v>
      </c>
    </row>
    <row r="1062" spans="1:9">
      <c r="A1062" s="23">
        <f t="shared" si="58"/>
        <v>906</v>
      </c>
      <c r="B1062" s="218"/>
      <c r="C1062" s="218"/>
      <c r="D1062" s="137">
        <v>43048</v>
      </c>
      <c r="E1062" s="137">
        <v>43084</v>
      </c>
      <c r="F1062" s="137">
        <v>43084</v>
      </c>
      <c r="G1062" s="25">
        <f t="shared" si="59"/>
        <v>36</v>
      </c>
      <c r="H1062" s="365">
        <v>1770.1693316000001</v>
      </c>
      <c r="I1062" s="122">
        <f t="shared" si="60"/>
        <v>63726.1</v>
      </c>
    </row>
    <row r="1063" spans="1:9">
      <c r="A1063" s="23">
        <f t="shared" si="58"/>
        <v>907</v>
      </c>
      <c r="B1063" s="218"/>
      <c r="C1063" s="218"/>
      <c r="D1063" s="137">
        <v>43061</v>
      </c>
      <c r="E1063" s="137">
        <v>43084</v>
      </c>
      <c r="F1063" s="137">
        <v>43084</v>
      </c>
      <c r="G1063" s="25">
        <f t="shared" si="59"/>
        <v>23</v>
      </c>
      <c r="H1063" s="365">
        <v>66599.493421000006</v>
      </c>
      <c r="I1063" s="122">
        <f t="shared" si="60"/>
        <v>1531788.35</v>
      </c>
    </row>
    <row r="1064" spans="1:9">
      <c r="A1064" s="23">
        <f t="shared" si="58"/>
        <v>908</v>
      </c>
      <c r="B1064" s="218"/>
      <c r="C1064" s="218"/>
      <c r="D1064" s="137">
        <v>43054</v>
      </c>
      <c r="E1064" s="137">
        <v>43084</v>
      </c>
      <c r="F1064" s="137">
        <v>43084</v>
      </c>
      <c r="G1064" s="25">
        <f t="shared" si="59"/>
        <v>30</v>
      </c>
      <c r="H1064" s="365">
        <v>71491.466520300004</v>
      </c>
      <c r="I1064" s="122">
        <f t="shared" si="60"/>
        <v>2144744</v>
      </c>
    </row>
    <row r="1065" spans="1:9">
      <c r="A1065" s="23">
        <f t="shared" si="58"/>
        <v>909</v>
      </c>
      <c r="B1065" s="218"/>
      <c r="C1065" s="218"/>
      <c r="D1065" s="137">
        <v>43061</v>
      </c>
      <c r="E1065" s="137">
        <v>43084</v>
      </c>
      <c r="F1065" s="137">
        <v>43084</v>
      </c>
      <c r="G1065" s="25">
        <f t="shared" si="59"/>
        <v>23</v>
      </c>
      <c r="H1065" s="365">
        <v>66556.581376300004</v>
      </c>
      <c r="I1065" s="122">
        <f t="shared" si="60"/>
        <v>1530801.37</v>
      </c>
    </row>
    <row r="1066" spans="1:9">
      <c r="A1066" s="23">
        <f t="shared" ref="A1066:A1129" si="61">A1065+1</f>
        <v>910</v>
      </c>
      <c r="B1066" s="218"/>
      <c r="C1066" s="218"/>
      <c r="D1066" s="137">
        <v>43054</v>
      </c>
      <c r="E1066" s="137">
        <v>43084</v>
      </c>
      <c r="F1066" s="137">
        <v>43084</v>
      </c>
      <c r="G1066" s="25">
        <f t="shared" si="59"/>
        <v>30</v>
      </c>
      <c r="H1066" s="365">
        <v>72478.443549100004</v>
      </c>
      <c r="I1066" s="122">
        <f t="shared" si="60"/>
        <v>2174353.31</v>
      </c>
    </row>
    <row r="1067" spans="1:9">
      <c r="A1067" s="23">
        <f t="shared" si="61"/>
        <v>911</v>
      </c>
      <c r="B1067" s="218"/>
      <c r="C1067" s="218"/>
      <c r="D1067" s="137">
        <v>43054</v>
      </c>
      <c r="E1067" s="137">
        <v>43084</v>
      </c>
      <c r="F1067" s="137">
        <v>43084</v>
      </c>
      <c r="G1067" s="25">
        <f t="shared" si="59"/>
        <v>30</v>
      </c>
      <c r="H1067" s="365">
        <v>73594.156711999996</v>
      </c>
      <c r="I1067" s="122">
        <f t="shared" si="60"/>
        <v>2207824.7000000002</v>
      </c>
    </row>
    <row r="1068" spans="1:9">
      <c r="A1068" s="23">
        <f t="shared" si="61"/>
        <v>912</v>
      </c>
      <c r="B1068" s="218" t="s">
        <v>233</v>
      </c>
      <c r="C1068" s="218" t="s">
        <v>548</v>
      </c>
      <c r="D1068" s="137">
        <v>42705</v>
      </c>
      <c r="E1068" s="137">
        <v>42752</v>
      </c>
      <c r="F1068" s="137">
        <v>42748</v>
      </c>
      <c r="G1068" s="25">
        <f t="shared" si="59"/>
        <v>43</v>
      </c>
      <c r="H1068" s="365">
        <v>3107.4469511000002</v>
      </c>
      <c r="I1068" s="122">
        <f t="shared" si="60"/>
        <v>133620.22</v>
      </c>
    </row>
    <row r="1069" spans="1:9">
      <c r="A1069" s="23">
        <f t="shared" si="61"/>
        <v>913</v>
      </c>
      <c r="B1069" s="218"/>
      <c r="C1069" s="218"/>
      <c r="D1069" s="137">
        <v>42716</v>
      </c>
      <c r="E1069" s="137">
        <v>42752</v>
      </c>
      <c r="F1069" s="137">
        <v>42748</v>
      </c>
      <c r="G1069" s="25">
        <f t="shared" si="59"/>
        <v>32</v>
      </c>
      <c r="H1069" s="365">
        <v>2785.1559603000001</v>
      </c>
      <c r="I1069" s="122">
        <f t="shared" si="60"/>
        <v>89124.99</v>
      </c>
    </row>
    <row r="1070" spans="1:9">
      <c r="A1070" s="23">
        <f t="shared" si="61"/>
        <v>914</v>
      </c>
      <c r="B1070" s="218"/>
      <c r="C1070" s="218"/>
      <c r="D1070" s="137">
        <v>42718</v>
      </c>
      <c r="E1070" s="137">
        <v>42752</v>
      </c>
      <c r="F1070" s="137">
        <v>42748</v>
      </c>
      <c r="G1070" s="25">
        <f t="shared" si="59"/>
        <v>30</v>
      </c>
      <c r="H1070" s="365">
        <v>2904.1029478</v>
      </c>
      <c r="I1070" s="122">
        <f t="shared" si="60"/>
        <v>87123.09</v>
      </c>
    </row>
    <row r="1071" spans="1:9">
      <c r="A1071" s="23">
        <f t="shared" si="61"/>
        <v>915</v>
      </c>
      <c r="B1071" s="218"/>
      <c r="C1071" s="218"/>
      <c r="D1071" s="137">
        <v>42716</v>
      </c>
      <c r="E1071" s="137">
        <v>42752</v>
      </c>
      <c r="F1071" s="137">
        <v>42748</v>
      </c>
      <c r="G1071" s="25">
        <f t="shared" si="59"/>
        <v>32</v>
      </c>
      <c r="H1071" s="365">
        <v>2861.3328411000002</v>
      </c>
      <c r="I1071" s="122">
        <f t="shared" si="60"/>
        <v>91562.65</v>
      </c>
    </row>
    <row r="1072" spans="1:9">
      <c r="A1072" s="23">
        <f t="shared" si="61"/>
        <v>916</v>
      </c>
      <c r="B1072" s="218"/>
      <c r="C1072" s="218"/>
      <c r="D1072" s="137">
        <v>42718</v>
      </c>
      <c r="E1072" s="137">
        <v>42752</v>
      </c>
      <c r="F1072" s="137">
        <v>42748</v>
      </c>
      <c r="G1072" s="25">
        <f t="shared" si="59"/>
        <v>30</v>
      </c>
      <c r="H1072" s="365">
        <v>3062.3723031999998</v>
      </c>
      <c r="I1072" s="122">
        <f t="shared" si="60"/>
        <v>91871.17</v>
      </c>
    </row>
    <row r="1073" spans="1:9">
      <c r="A1073" s="23">
        <f t="shared" si="61"/>
        <v>917</v>
      </c>
      <c r="B1073" s="218"/>
      <c r="C1073" s="218"/>
      <c r="D1073" s="137">
        <v>42735</v>
      </c>
      <c r="E1073" s="137">
        <v>42752</v>
      </c>
      <c r="F1073" s="137">
        <v>42748</v>
      </c>
      <c r="G1073" s="25">
        <f t="shared" si="59"/>
        <v>13</v>
      </c>
      <c r="H1073" s="365">
        <v>77160.115542300002</v>
      </c>
      <c r="I1073" s="122">
        <f t="shared" si="60"/>
        <v>1003081.5</v>
      </c>
    </row>
    <row r="1074" spans="1:9">
      <c r="A1074" s="23">
        <f t="shared" si="61"/>
        <v>918</v>
      </c>
      <c r="B1074" s="218" t="s">
        <v>233</v>
      </c>
      <c r="C1074" s="218" t="s">
        <v>549</v>
      </c>
      <c r="D1074" s="137">
        <v>42954</v>
      </c>
      <c r="E1074" s="137">
        <v>42993</v>
      </c>
      <c r="F1074" s="137">
        <v>42993</v>
      </c>
      <c r="G1074" s="25">
        <f t="shared" si="59"/>
        <v>39</v>
      </c>
      <c r="H1074" s="365">
        <v>2110.7066157999998</v>
      </c>
      <c r="I1074" s="122">
        <f t="shared" si="60"/>
        <v>82317.56</v>
      </c>
    </row>
    <row r="1075" spans="1:9">
      <c r="A1075" s="23">
        <f t="shared" si="61"/>
        <v>919</v>
      </c>
      <c r="B1075" s="218"/>
      <c r="C1075" s="218"/>
      <c r="D1075" s="137">
        <v>42954</v>
      </c>
      <c r="E1075" s="137">
        <v>42993</v>
      </c>
      <c r="F1075" s="137">
        <v>42993</v>
      </c>
      <c r="G1075" s="25">
        <f t="shared" si="59"/>
        <v>39</v>
      </c>
      <c r="H1075" s="365">
        <v>2291.0614764000002</v>
      </c>
      <c r="I1075" s="122">
        <f t="shared" si="60"/>
        <v>89351.4</v>
      </c>
    </row>
    <row r="1076" spans="1:9">
      <c r="A1076" s="23">
        <f t="shared" si="61"/>
        <v>920</v>
      </c>
      <c r="B1076" s="218" t="s">
        <v>233</v>
      </c>
      <c r="C1076" s="218" t="s">
        <v>550</v>
      </c>
      <c r="D1076" s="137">
        <v>42975</v>
      </c>
      <c r="E1076" s="137">
        <v>43003</v>
      </c>
      <c r="F1076" s="137">
        <v>43003</v>
      </c>
      <c r="G1076" s="25">
        <f t="shared" si="59"/>
        <v>28</v>
      </c>
      <c r="H1076" s="365">
        <v>80797.710986699996</v>
      </c>
      <c r="I1076" s="122">
        <f t="shared" si="60"/>
        <v>2262335.91</v>
      </c>
    </row>
    <row r="1077" spans="1:9">
      <c r="A1077" s="23">
        <f t="shared" si="61"/>
        <v>921</v>
      </c>
      <c r="B1077" s="218"/>
      <c r="C1077" s="218"/>
      <c r="D1077" s="137">
        <v>42979</v>
      </c>
      <c r="E1077" s="137">
        <v>43003</v>
      </c>
      <c r="F1077" s="137">
        <v>43003</v>
      </c>
      <c r="G1077" s="25">
        <f t="shared" si="59"/>
        <v>24</v>
      </c>
      <c r="H1077" s="365">
        <v>76851.92</v>
      </c>
      <c r="I1077" s="122">
        <f t="shared" si="60"/>
        <v>1844446.08</v>
      </c>
    </row>
    <row r="1078" spans="1:9">
      <c r="A1078" s="23">
        <f t="shared" si="61"/>
        <v>922</v>
      </c>
      <c r="B1078" s="218"/>
      <c r="C1078" s="218"/>
      <c r="D1078" s="137">
        <v>42991</v>
      </c>
      <c r="E1078" s="137">
        <v>43003</v>
      </c>
      <c r="F1078" s="137">
        <v>43003</v>
      </c>
      <c r="G1078" s="25">
        <f t="shared" si="59"/>
        <v>12</v>
      </c>
      <c r="H1078" s="365">
        <v>78489.919999999998</v>
      </c>
      <c r="I1078" s="122">
        <f t="shared" si="60"/>
        <v>941879.04</v>
      </c>
    </row>
    <row r="1079" spans="1:9">
      <c r="A1079" s="23">
        <f t="shared" si="61"/>
        <v>923</v>
      </c>
      <c r="B1079" s="218"/>
      <c r="C1079" s="218"/>
      <c r="D1079" s="137">
        <v>42991</v>
      </c>
      <c r="E1079" s="137">
        <v>43003</v>
      </c>
      <c r="F1079" s="137">
        <v>43003</v>
      </c>
      <c r="G1079" s="25">
        <f t="shared" si="59"/>
        <v>12</v>
      </c>
      <c r="H1079" s="365">
        <v>72123.05</v>
      </c>
      <c r="I1079" s="122">
        <f t="shared" si="60"/>
        <v>865476.6</v>
      </c>
    </row>
    <row r="1080" spans="1:9">
      <c r="A1080" s="23">
        <f t="shared" si="61"/>
        <v>924</v>
      </c>
      <c r="B1080" s="218"/>
      <c r="C1080" s="218"/>
      <c r="D1080" s="137">
        <v>42993</v>
      </c>
      <c r="E1080" s="137">
        <v>43003</v>
      </c>
      <c r="F1080" s="137">
        <v>43003</v>
      </c>
      <c r="G1080" s="25">
        <f t="shared" si="59"/>
        <v>10</v>
      </c>
      <c r="H1080" s="365">
        <v>78583.86</v>
      </c>
      <c r="I1080" s="122">
        <f t="shared" si="60"/>
        <v>785838.6</v>
      </c>
    </row>
    <row r="1081" spans="1:9">
      <c r="A1081" s="23">
        <f t="shared" si="61"/>
        <v>925</v>
      </c>
      <c r="B1081" s="218"/>
      <c r="C1081" s="218"/>
      <c r="D1081" s="137">
        <v>42989</v>
      </c>
      <c r="E1081" s="137">
        <v>43003</v>
      </c>
      <c r="F1081" s="137">
        <v>43003</v>
      </c>
      <c r="G1081" s="25">
        <f t="shared" si="59"/>
        <v>14</v>
      </c>
      <c r="H1081" s="365">
        <v>78272.11</v>
      </c>
      <c r="I1081" s="122">
        <f t="shared" si="60"/>
        <v>1095809.54</v>
      </c>
    </row>
    <row r="1082" spans="1:9">
      <c r="A1082" s="23">
        <f t="shared" si="61"/>
        <v>926</v>
      </c>
      <c r="B1082" s="218"/>
      <c r="C1082" s="218"/>
      <c r="D1082" s="137">
        <v>42989</v>
      </c>
      <c r="E1082" s="137">
        <v>43003</v>
      </c>
      <c r="F1082" s="137">
        <v>43003</v>
      </c>
      <c r="G1082" s="25">
        <f t="shared" si="59"/>
        <v>14</v>
      </c>
      <c r="H1082" s="365">
        <v>77954.820000000007</v>
      </c>
      <c r="I1082" s="122">
        <f t="shared" si="60"/>
        <v>1091367.48</v>
      </c>
    </row>
    <row r="1083" spans="1:9">
      <c r="A1083" s="23">
        <f t="shared" si="61"/>
        <v>927</v>
      </c>
      <c r="B1083" s="218"/>
      <c r="C1083" s="218"/>
      <c r="D1083" s="137">
        <v>42990</v>
      </c>
      <c r="E1083" s="137">
        <v>43003</v>
      </c>
      <c r="F1083" s="137">
        <v>43003</v>
      </c>
      <c r="G1083" s="25">
        <f t="shared" si="59"/>
        <v>13</v>
      </c>
      <c r="H1083" s="365">
        <v>78688.400000000009</v>
      </c>
      <c r="I1083" s="122">
        <f t="shared" si="60"/>
        <v>1022949.2</v>
      </c>
    </row>
    <row r="1084" spans="1:9">
      <c r="A1084" s="23">
        <f t="shared" si="61"/>
        <v>928</v>
      </c>
      <c r="B1084" s="218"/>
      <c r="C1084" s="218"/>
      <c r="D1084" s="137">
        <v>42990</v>
      </c>
      <c r="E1084" s="137">
        <v>43003</v>
      </c>
      <c r="F1084" s="137">
        <v>43003</v>
      </c>
      <c r="G1084" s="25">
        <f t="shared" si="59"/>
        <v>13</v>
      </c>
      <c r="H1084" s="365">
        <v>72196.73</v>
      </c>
      <c r="I1084" s="122">
        <f t="shared" si="60"/>
        <v>938557.49</v>
      </c>
    </row>
    <row r="1085" spans="1:9">
      <c r="A1085" s="23">
        <f t="shared" si="61"/>
        <v>929</v>
      </c>
      <c r="B1085" s="218" t="s">
        <v>233</v>
      </c>
      <c r="C1085" s="218" t="s">
        <v>551</v>
      </c>
      <c r="D1085" s="137">
        <v>43028</v>
      </c>
      <c r="E1085" s="137">
        <v>43054</v>
      </c>
      <c r="F1085" s="137">
        <v>43054</v>
      </c>
      <c r="G1085" s="25">
        <f t="shared" si="59"/>
        <v>26</v>
      </c>
      <c r="H1085" s="365">
        <v>80315.354899700003</v>
      </c>
      <c r="I1085" s="122">
        <f t="shared" si="60"/>
        <v>2088199.23</v>
      </c>
    </row>
    <row r="1086" spans="1:9">
      <c r="A1086" s="23">
        <f t="shared" si="61"/>
        <v>930</v>
      </c>
      <c r="B1086" s="218"/>
      <c r="C1086" s="218"/>
      <c r="D1086" s="137">
        <v>43020</v>
      </c>
      <c r="E1086" s="137">
        <v>43054</v>
      </c>
      <c r="F1086" s="137">
        <v>43054</v>
      </c>
      <c r="G1086" s="25">
        <f t="shared" si="59"/>
        <v>34</v>
      </c>
      <c r="H1086" s="365">
        <v>2320.0168543999998</v>
      </c>
      <c r="I1086" s="122">
        <f t="shared" si="60"/>
        <v>78880.570000000007</v>
      </c>
    </row>
    <row r="1087" spans="1:9">
      <c r="A1087" s="23">
        <f t="shared" si="61"/>
        <v>931</v>
      </c>
      <c r="B1087" s="218"/>
      <c r="C1087" s="218"/>
      <c r="D1087" s="137">
        <v>43033</v>
      </c>
      <c r="E1087" s="137">
        <v>43054</v>
      </c>
      <c r="F1087" s="137">
        <v>43054</v>
      </c>
      <c r="G1087" s="25">
        <f t="shared" si="59"/>
        <v>21</v>
      </c>
      <c r="H1087" s="365">
        <v>75511.692348700002</v>
      </c>
      <c r="I1087" s="122">
        <f t="shared" si="60"/>
        <v>1585745.54</v>
      </c>
    </row>
    <row r="1088" spans="1:9">
      <c r="A1088" s="23">
        <f t="shared" si="61"/>
        <v>932</v>
      </c>
      <c r="B1088" s="218" t="s">
        <v>233</v>
      </c>
      <c r="C1088" s="218" t="s">
        <v>552</v>
      </c>
      <c r="D1088" s="137">
        <v>43045</v>
      </c>
      <c r="E1088" s="137">
        <v>43084</v>
      </c>
      <c r="F1088" s="137">
        <v>43084</v>
      </c>
      <c r="G1088" s="25">
        <f t="shared" si="59"/>
        <v>39</v>
      </c>
      <c r="H1088" s="365">
        <v>2335.0725459</v>
      </c>
      <c r="I1088" s="122">
        <f t="shared" si="60"/>
        <v>91067.83</v>
      </c>
    </row>
    <row r="1089" spans="1:9">
      <c r="A1089" s="23">
        <f t="shared" si="61"/>
        <v>933</v>
      </c>
      <c r="B1089" s="218"/>
      <c r="C1089" s="218"/>
      <c r="D1089" s="137">
        <v>43053</v>
      </c>
      <c r="E1089" s="137">
        <v>43084</v>
      </c>
      <c r="F1089" s="137">
        <v>43084</v>
      </c>
      <c r="G1089" s="25">
        <f t="shared" si="59"/>
        <v>31</v>
      </c>
      <c r="H1089" s="365">
        <v>2370.3981029000001</v>
      </c>
      <c r="I1089" s="122">
        <f t="shared" si="60"/>
        <v>73482.34</v>
      </c>
    </row>
    <row r="1090" spans="1:9">
      <c r="A1090" s="23">
        <f t="shared" si="61"/>
        <v>934</v>
      </c>
      <c r="B1090" s="218"/>
      <c r="C1090" s="218"/>
      <c r="D1090" s="137">
        <v>43052</v>
      </c>
      <c r="E1090" s="137">
        <v>43084</v>
      </c>
      <c r="F1090" s="137">
        <v>43084</v>
      </c>
      <c r="G1090" s="25">
        <f t="shared" si="59"/>
        <v>32</v>
      </c>
      <c r="H1090" s="365">
        <v>2208.0574185999999</v>
      </c>
      <c r="I1090" s="122">
        <f t="shared" si="60"/>
        <v>70657.84</v>
      </c>
    </row>
    <row r="1091" spans="1:9">
      <c r="A1091" s="23">
        <f t="shared" si="61"/>
        <v>935</v>
      </c>
      <c r="B1091" s="218"/>
      <c r="C1091" s="218"/>
      <c r="D1091" s="137">
        <v>43059</v>
      </c>
      <c r="E1091" s="137">
        <v>43084</v>
      </c>
      <c r="F1091" s="137">
        <v>43084</v>
      </c>
      <c r="G1091" s="25">
        <f t="shared" si="59"/>
        <v>25</v>
      </c>
      <c r="H1091" s="365">
        <v>75360.646273999999</v>
      </c>
      <c r="I1091" s="122">
        <f t="shared" si="60"/>
        <v>1884016.16</v>
      </c>
    </row>
    <row r="1092" spans="1:9">
      <c r="A1092" s="23">
        <f t="shared" si="61"/>
        <v>936</v>
      </c>
      <c r="B1092" s="218"/>
      <c r="C1092" s="218"/>
      <c r="D1092" s="137">
        <v>43059</v>
      </c>
      <c r="E1092" s="137">
        <v>43084</v>
      </c>
      <c r="F1092" s="137">
        <v>43084</v>
      </c>
      <c r="G1092" s="25">
        <f t="shared" si="59"/>
        <v>25</v>
      </c>
      <c r="H1092" s="365">
        <v>75366.888364500002</v>
      </c>
      <c r="I1092" s="122">
        <f t="shared" si="60"/>
        <v>1884172.21</v>
      </c>
    </row>
    <row r="1093" spans="1:9">
      <c r="A1093" s="23">
        <f t="shared" si="61"/>
        <v>937</v>
      </c>
      <c r="B1093" s="218"/>
      <c r="C1093" s="218"/>
      <c r="D1093" s="137">
        <v>43060</v>
      </c>
      <c r="E1093" s="137">
        <v>43084</v>
      </c>
      <c r="F1093" s="137">
        <v>43084</v>
      </c>
      <c r="G1093" s="25">
        <f t="shared" si="59"/>
        <v>24</v>
      </c>
      <c r="H1093" s="365">
        <v>80889.934415399999</v>
      </c>
      <c r="I1093" s="122">
        <f t="shared" si="60"/>
        <v>1941358.43</v>
      </c>
    </row>
    <row r="1094" spans="1:9">
      <c r="A1094" s="23">
        <f t="shared" si="61"/>
        <v>938</v>
      </c>
      <c r="B1094" s="218"/>
      <c r="C1094" s="218"/>
      <c r="D1094" s="137">
        <v>43061</v>
      </c>
      <c r="E1094" s="137">
        <v>43084</v>
      </c>
      <c r="F1094" s="137">
        <v>43084</v>
      </c>
      <c r="G1094" s="25">
        <f t="shared" si="59"/>
        <v>23</v>
      </c>
      <c r="H1094" s="365">
        <v>81339.0209244</v>
      </c>
      <c r="I1094" s="122">
        <f t="shared" si="60"/>
        <v>1870797.48</v>
      </c>
    </row>
    <row r="1095" spans="1:9">
      <c r="A1095" s="23">
        <f t="shared" si="61"/>
        <v>939</v>
      </c>
      <c r="B1095" s="218" t="s">
        <v>234</v>
      </c>
      <c r="C1095" s="218" t="s">
        <v>553</v>
      </c>
      <c r="D1095" s="137">
        <v>42741</v>
      </c>
      <c r="E1095" s="137">
        <v>42781</v>
      </c>
      <c r="F1095" s="137">
        <v>42781</v>
      </c>
      <c r="G1095" s="25">
        <f t="shared" si="59"/>
        <v>40</v>
      </c>
      <c r="H1095" s="365">
        <v>75529.633443800005</v>
      </c>
      <c r="I1095" s="122">
        <f t="shared" si="60"/>
        <v>3021185.34</v>
      </c>
    </row>
    <row r="1096" spans="1:9">
      <c r="A1096" s="23">
        <f t="shared" si="61"/>
        <v>940</v>
      </c>
      <c r="B1096" s="218"/>
      <c r="C1096" s="218"/>
      <c r="D1096" s="137">
        <v>42746</v>
      </c>
      <c r="E1096" s="137">
        <v>42781</v>
      </c>
      <c r="F1096" s="137">
        <v>42781</v>
      </c>
      <c r="G1096" s="25">
        <f t="shared" si="59"/>
        <v>35</v>
      </c>
      <c r="H1096" s="365">
        <v>74383.594466399998</v>
      </c>
      <c r="I1096" s="122">
        <f t="shared" si="60"/>
        <v>2603425.81</v>
      </c>
    </row>
    <row r="1097" spans="1:9">
      <c r="A1097" s="23">
        <f t="shared" si="61"/>
        <v>941</v>
      </c>
      <c r="B1097" s="218"/>
      <c r="C1097" s="218"/>
      <c r="D1097" s="137">
        <v>42746</v>
      </c>
      <c r="E1097" s="137">
        <v>42781</v>
      </c>
      <c r="F1097" s="137">
        <v>42781</v>
      </c>
      <c r="G1097" s="25">
        <f t="shared" si="59"/>
        <v>35</v>
      </c>
      <c r="H1097" s="365">
        <v>78741.157118200004</v>
      </c>
      <c r="I1097" s="122">
        <f t="shared" si="60"/>
        <v>2755940.5</v>
      </c>
    </row>
    <row r="1098" spans="1:9">
      <c r="A1098" s="23">
        <f t="shared" si="61"/>
        <v>942</v>
      </c>
      <c r="B1098" s="218"/>
      <c r="C1098" s="218"/>
      <c r="D1098" s="137">
        <v>42746</v>
      </c>
      <c r="E1098" s="137">
        <v>42781</v>
      </c>
      <c r="F1098" s="137">
        <v>42781</v>
      </c>
      <c r="G1098" s="25">
        <f t="shared" si="59"/>
        <v>35</v>
      </c>
      <c r="H1098" s="365">
        <v>70383.351951999997</v>
      </c>
      <c r="I1098" s="122">
        <f t="shared" si="60"/>
        <v>2463417.3199999998</v>
      </c>
    </row>
    <row r="1099" spans="1:9">
      <c r="A1099" s="23">
        <f t="shared" si="61"/>
        <v>943</v>
      </c>
      <c r="B1099" s="218"/>
      <c r="C1099" s="218"/>
      <c r="D1099" s="137">
        <v>42751</v>
      </c>
      <c r="E1099" s="137">
        <v>42781</v>
      </c>
      <c r="F1099" s="137">
        <v>42781</v>
      </c>
      <c r="G1099" s="25">
        <f t="shared" si="59"/>
        <v>30</v>
      </c>
      <c r="H1099" s="365">
        <v>80492.8973042</v>
      </c>
      <c r="I1099" s="122">
        <f t="shared" si="60"/>
        <v>2414786.92</v>
      </c>
    </row>
    <row r="1100" spans="1:9">
      <c r="A1100" s="23">
        <f t="shared" si="61"/>
        <v>944</v>
      </c>
      <c r="B1100" s="218"/>
      <c r="C1100" s="218"/>
      <c r="D1100" s="137">
        <v>42751</v>
      </c>
      <c r="E1100" s="137">
        <v>42781</v>
      </c>
      <c r="F1100" s="137">
        <v>42781</v>
      </c>
      <c r="G1100" s="25">
        <f t="shared" si="59"/>
        <v>30</v>
      </c>
      <c r="H1100" s="365">
        <v>78847.922403200006</v>
      </c>
      <c r="I1100" s="122">
        <f t="shared" si="60"/>
        <v>2365437.67</v>
      </c>
    </row>
    <row r="1101" spans="1:9">
      <c r="A1101" s="23">
        <f t="shared" si="61"/>
        <v>945</v>
      </c>
      <c r="B1101" s="218"/>
      <c r="C1101" s="218"/>
      <c r="D1101" s="137">
        <v>42751</v>
      </c>
      <c r="E1101" s="137">
        <v>42781</v>
      </c>
      <c r="F1101" s="137">
        <v>42781</v>
      </c>
      <c r="G1101" s="25">
        <f t="shared" si="59"/>
        <v>30</v>
      </c>
      <c r="H1101" s="365">
        <v>76344.497659700006</v>
      </c>
      <c r="I1101" s="122">
        <f t="shared" si="60"/>
        <v>2290334.9300000002</v>
      </c>
    </row>
    <row r="1102" spans="1:9">
      <c r="A1102" s="23">
        <f t="shared" si="61"/>
        <v>946</v>
      </c>
      <c r="B1102" s="218" t="s">
        <v>234</v>
      </c>
      <c r="C1102" s="218" t="s">
        <v>554</v>
      </c>
      <c r="D1102" s="137">
        <v>42774</v>
      </c>
      <c r="E1102" s="137">
        <v>42809</v>
      </c>
      <c r="F1102" s="137">
        <v>42809</v>
      </c>
      <c r="G1102" s="25">
        <f t="shared" si="59"/>
        <v>35</v>
      </c>
      <c r="H1102" s="365">
        <v>3809.3975790999998</v>
      </c>
      <c r="I1102" s="122">
        <f t="shared" si="60"/>
        <v>133328.92000000001</v>
      </c>
    </row>
    <row r="1103" spans="1:9">
      <c r="A1103" s="23">
        <f t="shared" si="61"/>
        <v>947</v>
      </c>
      <c r="B1103" s="218"/>
      <c r="C1103" s="218"/>
      <c r="D1103" s="137">
        <v>42774</v>
      </c>
      <c r="E1103" s="137">
        <v>42809</v>
      </c>
      <c r="F1103" s="137">
        <v>42809</v>
      </c>
      <c r="G1103" s="25">
        <f t="shared" si="59"/>
        <v>35</v>
      </c>
      <c r="H1103" s="365">
        <v>3690.9876595000005</v>
      </c>
      <c r="I1103" s="122">
        <f t="shared" si="60"/>
        <v>129184.57</v>
      </c>
    </row>
    <row r="1104" spans="1:9">
      <c r="A1104" s="23">
        <f t="shared" si="61"/>
        <v>948</v>
      </c>
      <c r="B1104" s="218"/>
      <c r="C1104" s="218"/>
      <c r="D1104" s="137">
        <v>42774</v>
      </c>
      <c r="E1104" s="137">
        <v>42809</v>
      </c>
      <c r="F1104" s="137">
        <v>42809</v>
      </c>
      <c r="G1104" s="25">
        <f t="shared" si="59"/>
        <v>35</v>
      </c>
      <c r="H1104" s="365">
        <v>3733.3579125000001</v>
      </c>
      <c r="I1104" s="122">
        <f t="shared" si="60"/>
        <v>130667.53</v>
      </c>
    </row>
    <row r="1105" spans="1:9">
      <c r="A1105" s="23">
        <f t="shared" si="61"/>
        <v>949</v>
      </c>
      <c r="B1105" s="218"/>
      <c r="C1105" s="218"/>
      <c r="D1105" s="137">
        <v>42774</v>
      </c>
      <c r="E1105" s="137">
        <v>42809</v>
      </c>
      <c r="F1105" s="137">
        <v>42809</v>
      </c>
      <c r="G1105" s="25">
        <f t="shared" si="59"/>
        <v>35</v>
      </c>
      <c r="H1105" s="365">
        <v>3898.3685684000002</v>
      </c>
      <c r="I1105" s="122">
        <f t="shared" si="60"/>
        <v>136442.9</v>
      </c>
    </row>
    <row r="1106" spans="1:9">
      <c r="A1106" s="23">
        <f t="shared" si="61"/>
        <v>950</v>
      </c>
      <c r="B1106" s="218"/>
      <c r="C1106" s="218"/>
      <c r="D1106" s="137">
        <v>42773</v>
      </c>
      <c r="E1106" s="137">
        <v>42809</v>
      </c>
      <c r="F1106" s="137">
        <v>42809</v>
      </c>
      <c r="G1106" s="25">
        <f t="shared" si="59"/>
        <v>36</v>
      </c>
      <c r="H1106" s="365">
        <v>3709.6759286000001</v>
      </c>
      <c r="I1106" s="122">
        <f t="shared" si="60"/>
        <v>133548.32999999999</v>
      </c>
    </row>
    <row r="1107" spans="1:9">
      <c r="A1107" s="23">
        <f t="shared" si="61"/>
        <v>951</v>
      </c>
      <c r="B1107" s="218"/>
      <c r="C1107" s="218"/>
      <c r="D1107" s="137">
        <v>42774</v>
      </c>
      <c r="E1107" s="137">
        <v>42809</v>
      </c>
      <c r="F1107" s="137">
        <v>42809</v>
      </c>
      <c r="G1107" s="25">
        <f t="shared" si="59"/>
        <v>35</v>
      </c>
      <c r="H1107" s="365">
        <v>3561.3909463999998</v>
      </c>
      <c r="I1107" s="122">
        <f t="shared" si="60"/>
        <v>124648.68</v>
      </c>
    </row>
    <row r="1108" spans="1:9">
      <c r="A1108" s="23">
        <f t="shared" si="61"/>
        <v>952</v>
      </c>
      <c r="B1108" s="218"/>
      <c r="C1108" s="218"/>
      <c r="D1108" s="137">
        <v>42774</v>
      </c>
      <c r="E1108" s="137">
        <v>42809</v>
      </c>
      <c r="F1108" s="137">
        <v>42809</v>
      </c>
      <c r="G1108" s="25">
        <f t="shared" si="59"/>
        <v>35</v>
      </c>
      <c r="H1108" s="365">
        <v>3422.9843608000001</v>
      </c>
      <c r="I1108" s="122">
        <f t="shared" si="60"/>
        <v>119804.45</v>
      </c>
    </row>
    <row r="1109" spans="1:9">
      <c r="A1109" s="23">
        <f t="shared" si="61"/>
        <v>953</v>
      </c>
      <c r="B1109" s="218"/>
      <c r="C1109" s="218"/>
      <c r="D1109" s="137">
        <v>42779</v>
      </c>
      <c r="E1109" s="137">
        <v>42809</v>
      </c>
      <c r="F1109" s="137">
        <v>42809</v>
      </c>
      <c r="G1109" s="25">
        <f t="shared" si="59"/>
        <v>30</v>
      </c>
      <c r="H1109" s="365">
        <v>3831.6403264</v>
      </c>
      <c r="I1109" s="122">
        <f t="shared" si="60"/>
        <v>114949.21</v>
      </c>
    </row>
    <row r="1110" spans="1:9">
      <c r="A1110" s="23">
        <f t="shared" si="61"/>
        <v>954</v>
      </c>
      <c r="B1110" s="218"/>
      <c r="C1110" s="218"/>
      <c r="D1110" s="137">
        <v>42779</v>
      </c>
      <c r="E1110" s="137">
        <v>42809</v>
      </c>
      <c r="F1110" s="137">
        <v>42809</v>
      </c>
      <c r="G1110" s="25">
        <f t="shared" si="59"/>
        <v>30</v>
      </c>
      <c r="H1110" s="365">
        <v>3779.1518040999999</v>
      </c>
      <c r="I1110" s="122">
        <f t="shared" si="60"/>
        <v>113374.55</v>
      </c>
    </row>
    <row r="1111" spans="1:9">
      <c r="A1111" s="23">
        <f t="shared" si="61"/>
        <v>955</v>
      </c>
      <c r="B1111" s="218"/>
      <c r="C1111" s="218"/>
      <c r="D1111" s="137">
        <v>42779</v>
      </c>
      <c r="E1111" s="137">
        <v>42809</v>
      </c>
      <c r="F1111" s="137">
        <v>42809</v>
      </c>
      <c r="G1111" s="25">
        <f t="shared" si="59"/>
        <v>30</v>
      </c>
      <c r="H1111" s="365">
        <v>3905.7828175000004</v>
      </c>
      <c r="I1111" s="122">
        <f t="shared" si="60"/>
        <v>117173.48</v>
      </c>
    </row>
    <row r="1112" spans="1:9">
      <c r="A1112" s="23">
        <f t="shared" si="61"/>
        <v>956</v>
      </c>
      <c r="B1112" s="218"/>
      <c r="C1112" s="218"/>
      <c r="D1112" s="137">
        <v>42779</v>
      </c>
      <c r="E1112" s="137">
        <v>42809</v>
      </c>
      <c r="F1112" s="137">
        <v>42809</v>
      </c>
      <c r="G1112" s="25">
        <f t="shared" si="59"/>
        <v>30</v>
      </c>
      <c r="H1112" s="365">
        <v>3857.5901982999999</v>
      </c>
      <c r="I1112" s="122">
        <f t="shared" si="60"/>
        <v>115727.71</v>
      </c>
    </row>
    <row r="1113" spans="1:9">
      <c r="A1113" s="23">
        <f t="shared" si="61"/>
        <v>957</v>
      </c>
      <c r="B1113" s="218"/>
      <c r="C1113" s="218"/>
      <c r="D1113" s="137">
        <v>42774</v>
      </c>
      <c r="E1113" s="137">
        <v>42809</v>
      </c>
      <c r="F1113" s="137">
        <v>42809</v>
      </c>
      <c r="G1113" s="25">
        <f t="shared" si="59"/>
        <v>35</v>
      </c>
      <c r="H1113" s="365">
        <v>3902.0756929999998</v>
      </c>
      <c r="I1113" s="122">
        <f t="shared" si="60"/>
        <v>136572.65</v>
      </c>
    </row>
    <row r="1114" spans="1:9">
      <c r="A1114" s="23">
        <f t="shared" si="61"/>
        <v>958</v>
      </c>
      <c r="B1114" s="218"/>
      <c r="C1114" s="218"/>
      <c r="D1114" s="137">
        <v>42780</v>
      </c>
      <c r="E1114" s="137">
        <v>42809</v>
      </c>
      <c r="F1114" s="137">
        <v>42809</v>
      </c>
      <c r="G1114" s="25">
        <f t="shared" si="59"/>
        <v>29</v>
      </c>
      <c r="H1114" s="365">
        <v>3497.9991165000001</v>
      </c>
      <c r="I1114" s="122">
        <f t="shared" si="60"/>
        <v>101441.97</v>
      </c>
    </row>
    <row r="1115" spans="1:9">
      <c r="A1115" s="23">
        <f t="shared" si="61"/>
        <v>959</v>
      </c>
      <c r="B1115" s="218"/>
      <c r="C1115" s="218"/>
      <c r="D1115" s="137">
        <v>42786</v>
      </c>
      <c r="E1115" s="137">
        <v>42809</v>
      </c>
      <c r="F1115" s="137">
        <v>42809</v>
      </c>
      <c r="G1115" s="25">
        <f t="shared" si="59"/>
        <v>23</v>
      </c>
      <c r="H1115" s="365">
        <v>71851.157579100007</v>
      </c>
      <c r="I1115" s="122">
        <f t="shared" si="60"/>
        <v>1652576.62</v>
      </c>
    </row>
    <row r="1116" spans="1:9">
      <c r="A1116" s="23">
        <f t="shared" si="61"/>
        <v>960</v>
      </c>
      <c r="B1116" s="218"/>
      <c r="C1116" s="218"/>
      <c r="D1116" s="137">
        <v>42786</v>
      </c>
      <c r="E1116" s="137">
        <v>42809</v>
      </c>
      <c r="F1116" s="137">
        <v>42809</v>
      </c>
      <c r="G1116" s="25">
        <f t="shared" si="59"/>
        <v>23</v>
      </c>
      <c r="H1116" s="365">
        <v>76256.246425999998</v>
      </c>
      <c r="I1116" s="122">
        <f t="shared" si="60"/>
        <v>1753893.67</v>
      </c>
    </row>
    <row r="1117" spans="1:9">
      <c r="A1117" s="23">
        <f t="shared" si="61"/>
        <v>961</v>
      </c>
      <c r="B1117" s="218"/>
      <c r="C1117" s="218"/>
      <c r="D1117" s="137">
        <v>42786</v>
      </c>
      <c r="E1117" s="137">
        <v>42809</v>
      </c>
      <c r="F1117" s="137">
        <v>42809</v>
      </c>
      <c r="G1117" s="25">
        <f t="shared" ref="G1117:G1180" si="62">F1117-D1117</f>
        <v>23</v>
      </c>
      <c r="H1117" s="365">
        <v>73109.7558211</v>
      </c>
      <c r="I1117" s="122">
        <f t="shared" ref="I1117:I1180" si="63">ROUND(G1117*H1117,2)</f>
        <v>1681524.38</v>
      </c>
    </row>
    <row r="1118" spans="1:9">
      <c r="A1118" s="23">
        <f t="shared" si="61"/>
        <v>962</v>
      </c>
      <c r="B1118" s="218"/>
      <c r="C1118" s="218"/>
      <c r="D1118" s="137">
        <v>42786</v>
      </c>
      <c r="E1118" s="137">
        <v>42809</v>
      </c>
      <c r="F1118" s="137">
        <v>42809</v>
      </c>
      <c r="G1118" s="25">
        <f t="shared" si="62"/>
        <v>23</v>
      </c>
      <c r="H1118" s="365">
        <v>73474.578288599994</v>
      </c>
      <c r="I1118" s="122">
        <f t="shared" si="63"/>
        <v>1689915.3</v>
      </c>
    </row>
    <row r="1119" spans="1:9">
      <c r="A1119" s="23">
        <f t="shared" si="61"/>
        <v>963</v>
      </c>
      <c r="B1119" s="218"/>
      <c r="C1119" s="218"/>
      <c r="D1119" s="137">
        <v>42786</v>
      </c>
      <c r="E1119" s="137">
        <v>42809</v>
      </c>
      <c r="F1119" s="137">
        <v>42809</v>
      </c>
      <c r="G1119" s="25">
        <f t="shared" si="62"/>
        <v>23</v>
      </c>
      <c r="H1119" s="365">
        <v>70802.320710800006</v>
      </c>
      <c r="I1119" s="122">
        <f t="shared" si="63"/>
        <v>1628453.38</v>
      </c>
    </row>
    <row r="1120" spans="1:9">
      <c r="A1120" s="23">
        <f t="shared" si="61"/>
        <v>964</v>
      </c>
      <c r="B1120" s="218"/>
      <c r="C1120" s="218"/>
      <c r="D1120" s="137">
        <v>42774</v>
      </c>
      <c r="E1120" s="137">
        <v>42809</v>
      </c>
      <c r="F1120" s="137">
        <v>42809</v>
      </c>
      <c r="G1120" s="25">
        <f t="shared" si="62"/>
        <v>35</v>
      </c>
      <c r="H1120" s="365">
        <v>4108.4753042000002</v>
      </c>
      <c r="I1120" s="122">
        <f t="shared" si="63"/>
        <v>143796.64000000001</v>
      </c>
    </row>
    <row r="1121" spans="1:9">
      <c r="A1121" s="23">
        <f t="shared" si="61"/>
        <v>965</v>
      </c>
      <c r="B1121" s="218"/>
      <c r="C1121" s="218"/>
      <c r="D1121" s="137">
        <v>42786</v>
      </c>
      <c r="E1121" s="137">
        <v>42809</v>
      </c>
      <c r="F1121" s="137">
        <v>42809</v>
      </c>
      <c r="G1121" s="25">
        <f t="shared" si="62"/>
        <v>23</v>
      </c>
      <c r="H1121" s="365">
        <v>68215.207102300003</v>
      </c>
      <c r="I1121" s="122">
        <f t="shared" si="63"/>
        <v>1568949.76</v>
      </c>
    </row>
    <row r="1122" spans="1:9">
      <c r="A1122" s="23">
        <f t="shared" si="61"/>
        <v>966</v>
      </c>
      <c r="B1122" s="218"/>
      <c r="C1122" s="218"/>
      <c r="D1122" s="137">
        <v>42786</v>
      </c>
      <c r="E1122" s="137">
        <v>42809</v>
      </c>
      <c r="F1122" s="137">
        <v>42809</v>
      </c>
      <c r="G1122" s="25">
        <f t="shared" si="62"/>
        <v>23</v>
      </c>
      <c r="H1122" s="365">
        <v>68914.4283478</v>
      </c>
      <c r="I1122" s="122">
        <f t="shared" si="63"/>
        <v>1585031.85</v>
      </c>
    </row>
    <row r="1123" spans="1:9">
      <c r="A1123" s="23">
        <f t="shared" si="61"/>
        <v>967</v>
      </c>
      <c r="B1123" s="218"/>
      <c r="C1123" s="218"/>
      <c r="D1123" s="137">
        <v>42786</v>
      </c>
      <c r="E1123" s="137">
        <v>42809</v>
      </c>
      <c r="F1123" s="137">
        <v>42809</v>
      </c>
      <c r="G1123" s="25">
        <f t="shared" si="62"/>
        <v>23</v>
      </c>
      <c r="H1123" s="365">
        <v>67515.985856700005</v>
      </c>
      <c r="I1123" s="122">
        <f t="shared" si="63"/>
        <v>1552867.67</v>
      </c>
    </row>
    <row r="1124" spans="1:9">
      <c r="A1124" s="23">
        <f t="shared" si="61"/>
        <v>968</v>
      </c>
      <c r="B1124" s="218"/>
      <c r="C1124" s="218"/>
      <c r="D1124" s="137">
        <v>42774</v>
      </c>
      <c r="E1124" s="137">
        <v>42809</v>
      </c>
      <c r="F1124" s="137">
        <v>42809</v>
      </c>
      <c r="G1124" s="25">
        <f t="shared" si="62"/>
        <v>35</v>
      </c>
      <c r="H1124" s="365">
        <v>3829.6777311000001</v>
      </c>
      <c r="I1124" s="122">
        <f t="shared" si="63"/>
        <v>134038.72</v>
      </c>
    </row>
    <row r="1125" spans="1:9">
      <c r="A1125" s="23">
        <f t="shared" si="61"/>
        <v>969</v>
      </c>
      <c r="B1125" s="218"/>
      <c r="C1125" s="218"/>
      <c r="D1125" s="137">
        <v>42780</v>
      </c>
      <c r="E1125" s="137">
        <v>42809</v>
      </c>
      <c r="F1125" s="137">
        <v>42809</v>
      </c>
      <c r="G1125" s="25">
        <f t="shared" si="62"/>
        <v>29</v>
      </c>
      <c r="H1125" s="365">
        <v>3809.3975790999998</v>
      </c>
      <c r="I1125" s="122">
        <f t="shared" si="63"/>
        <v>110472.53</v>
      </c>
    </row>
    <row r="1126" spans="1:9">
      <c r="A1126" s="23">
        <f t="shared" si="61"/>
        <v>970</v>
      </c>
      <c r="B1126" s="218"/>
      <c r="C1126" s="218"/>
      <c r="D1126" s="137">
        <v>42786</v>
      </c>
      <c r="E1126" s="137">
        <v>42809</v>
      </c>
      <c r="F1126" s="137">
        <v>42809</v>
      </c>
      <c r="G1126" s="25">
        <f t="shared" si="62"/>
        <v>23</v>
      </c>
      <c r="H1126" s="365">
        <v>72616.187883000006</v>
      </c>
      <c r="I1126" s="122">
        <f t="shared" si="63"/>
        <v>1670172.32</v>
      </c>
    </row>
    <row r="1127" spans="1:9">
      <c r="A1127" s="23">
        <f t="shared" si="61"/>
        <v>971</v>
      </c>
      <c r="B1127" s="218"/>
      <c r="C1127" s="218"/>
      <c r="D1127" s="137">
        <v>42780</v>
      </c>
      <c r="E1127" s="137">
        <v>42809</v>
      </c>
      <c r="F1127" s="137">
        <v>42809</v>
      </c>
      <c r="G1127" s="25">
        <f t="shared" si="62"/>
        <v>29</v>
      </c>
      <c r="H1127" s="365">
        <v>4028.1179278</v>
      </c>
      <c r="I1127" s="122">
        <f t="shared" si="63"/>
        <v>116815.42</v>
      </c>
    </row>
    <row r="1128" spans="1:9">
      <c r="A1128" s="23">
        <f t="shared" si="61"/>
        <v>972</v>
      </c>
      <c r="B1128" s="218"/>
      <c r="C1128" s="218"/>
      <c r="D1128" s="137">
        <v>42786</v>
      </c>
      <c r="E1128" s="137">
        <v>42809</v>
      </c>
      <c r="F1128" s="137">
        <v>42809</v>
      </c>
      <c r="G1128" s="25">
        <f t="shared" si="62"/>
        <v>23</v>
      </c>
      <c r="H1128" s="365">
        <v>74639.816428999999</v>
      </c>
      <c r="I1128" s="122">
        <f t="shared" si="63"/>
        <v>1716715.78</v>
      </c>
    </row>
    <row r="1129" spans="1:9">
      <c r="A1129" s="23">
        <f t="shared" si="61"/>
        <v>973</v>
      </c>
      <c r="B1129" s="218"/>
      <c r="C1129" s="218"/>
      <c r="D1129" s="137">
        <v>42780</v>
      </c>
      <c r="E1129" s="137">
        <v>42809</v>
      </c>
      <c r="F1129" s="137">
        <v>42809</v>
      </c>
      <c r="G1129" s="25">
        <f t="shared" si="62"/>
        <v>29</v>
      </c>
      <c r="H1129" s="365">
        <v>3965.6419758000002</v>
      </c>
      <c r="I1129" s="122">
        <f t="shared" si="63"/>
        <v>115003.62</v>
      </c>
    </row>
    <row r="1130" spans="1:9">
      <c r="A1130" s="23">
        <f t="shared" ref="A1130:A1193" si="64">A1129+1</f>
        <v>974</v>
      </c>
      <c r="B1130" s="218" t="s">
        <v>234</v>
      </c>
      <c r="C1130" s="218" t="s">
        <v>555</v>
      </c>
      <c r="D1130" s="137">
        <v>42949</v>
      </c>
      <c r="E1130" s="137">
        <v>42993</v>
      </c>
      <c r="F1130" s="137">
        <v>42993</v>
      </c>
      <c r="G1130" s="25">
        <f t="shared" si="62"/>
        <v>44</v>
      </c>
      <c r="H1130" s="365">
        <v>8.0950930999999997</v>
      </c>
      <c r="I1130" s="122">
        <f t="shared" si="63"/>
        <v>356.18</v>
      </c>
    </row>
    <row r="1131" spans="1:9">
      <c r="A1131" s="23">
        <f t="shared" si="64"/>
        <v>975</v>
      </c>
      <c r="B1131" s="218"/>
      <c r="C1131" s="218"/>
      <c r="D1131" s="137">
        <v>42949</v>
      </c>
      <c r="E1131" s="137">
        <v>42993</v>
      </c>
      <c r="F1131" s="137">
        <v>42993</v>
      </c>
      <c r="G1131" s="25">
        <f t="shared" si="62"/>
        <v>44</v>
      </c>
      <c r="H1131" s="365">
        <v>7.3866285999999999</v>
      </c>
      <c r="I1131" s="122">
        <f t="shared" si="63"/>
        <v>325.01</v>
      </c>
    </row>
    <row r="1132" spans="1:9">
      <c r="A1132" s="23">
        <f t="shared" si="64"/>
        <v>976</v>
      </c>
      <c r="B1132" s="218"/>
      <c r="C1132" s="218"/>
      <c r="D1132" s="137">
        <v>42948</v>
      </c>
      <c r="E1132" s="137">
        <v>42993</v>
      </c>
      <c r="F1132" s="137">
        <v>42993</v>
      </c>
      <c r="G1132" s="25">
        <f t="shared" si="62"/>
        <v>45</v>
      </c>
      <c r="H1132" s="365">
        <v>8.0032341999999996</v>
      </c>
      <c r="I1132" s="122">
        <f t="shared" si="63"/>
        <v>360.15</v>
      </c>
    </row>
    <row r="1133" spans="1:9">
      <c r="A1133" s="23">
        <f t="shared" si="64"/>
        <v>977</v>
      </c>
      <c r="B1133" s="218"/>
      <c r="C1133" s="218"/>
      <c r="D1133" s="137">
        <v>42948</v>
      </c>
      <c r="E1133" s="137">
        <v>42993</v>
      </c>
      <c r="F1133" s="137">
        <v>42993</v>
      </c>
      <c r="G1133" s="25">
        <f t="shared" si="62"/>
        <v>45</v>
      </c>
      <c r="H1133" s="365">
        <v>7.4403446999999998</v>
      </c>
      <c r="I1133" s="122">
        <f t="shared" si="63"/>
        <v>334.82</v>
      </c>
    </row>
    <row r="1134" spans="1:9">
      <c r="A1134" s="23">
        <f t="shared" si="64"/>
        <v>978</v>
      </c>
      <c r="B1134" s="218"/>
      <c r="C1134" s="218"/>
      <c r="D1134" s="137">
        <v>42948</v>
      </c>
      <c r="E1134" s="137">
        <v>42993</v>
      </c>
      <c r="F1134" s="137">
        <v>42993</v>
      </c>
      <c r="G1134" s="25">
        <f t="shared" si="62"/>
        <v>45</v>
      </c>
      <c r="H1134" s="365">
        <v>8.1156316999999998</v>
      </c>
      <c r="I1134" s="122">
        <f t="shared" si="63"/>
        <v>365.2</v>
      </c>
    </row>
    <row r="1135" spans="1:9">
      <c r="A1135" s="23">
        <f t="shared" si="64"/>
        <v>979</v>
      </c>
      <c r="B1135" s="218"/>
      <c r="C1135" s="218"/>
      <c r="D1135" s="137">
        <v>42948</v>
      </c>
      <c r="E1135" s="137">
        <v>42993</v>
      </c>
      <c r="F1135" s="137">
        <v>42993</v>
      </c>
      <c r="G1135" s="25">
        <f t="shared" si="62"/>
        <v>45</v>
      </c>
      <c r="H1135" s="365">
        <v>8.1157670999999993</v>
      </c>
      <c r="I1135" s="122">
        <f t="shared" si="63"/>
        <v>365.21</v>
      </c>
    </row>
    <row r="1136" spans="1:9">
      <c r="A1136" s="23">
        <f t="shared" si="64"/>
        <v>980</v>
      </c>
      <c r="B1136" s="218"/>
      <c r="C1136" s="218"/>
      <c r="D1136" s="137">
        <v>42949</v>
      </c>
      <c r="E1136" s="137">
        <v>42993</v>
      </c>
      <c r="F1136" s="137">
        <v>42993</v>
      </c>
      <c r="G1136" s="25">
        <f t="shared" si="62"/>
        <v>44</v>
      </c>
      <c r="H1136" s="365">
        <v>8.1770212999999998</v>
      </c>
      <c r="I1136" s="122">
        <f t="shared" si="63"/>
        <v>359.79</v>
      </c>
    </row>
    <row r="1137" spans="1:9">
      <c r="A1137" s="23">
        <f t="shared" si="64"/>
        <v>981</v>
      </c>
      <c r="B1137" s="218"/>
      <c r="C1137" s="218"/>
      <c r="D1137" s="137">
        <v>42949</v>
      </c>
      <c r="E1137" s="137">
        <v>42993</v>
      </c>
      <c r="F1137" s="137">
        <v>42993</v>
      </c>
      <c r="G1137" s="25">
        <f t="shared" si="62"/>
        <v>44</v>
      </c>
      <c r="H1137" s="365">
        <v>7.3636074999999996</v>
      </c>
      <c r="I1137" s="122">
        <f t="shared" si="63"/>
        <v>324</v>
      </c>
    </row>
    <row r="1138" spans="1:9">
      <c r="A1138" s="23">
        <f t="shared" si="64"/>
        <v>982</v>
      </c>
      <c r="B1138" s="218"/>
      <c r="C1138" s="218"/>
      <c r="D1138" s="137">
        <v>42949</v>
      </c>
      <c r="E1138" s="137">
        <v>42993</v>
      </c>
      <c r="F1138" s="137">
        <v>42993</v>
      </c>
      <c r="G1138" s="25">
        <f t="shared" si="62"/>
        <v>44</v>
      </c>
      <c r="H1138" s="365">
        <v>7.4403446999999998</v>
      </c>
      <c r="I1138" s="122">
        <f t="shared" si="63"/>
        <v>327.38</v>
      </c>
    </row>
    <row r="1139" spans="1:9">
      <c r="A1139" s="23">
        <f t="shared" si="64"/>
        <v>983</v>
      </c>
      <c r="B1139" s="218"/>
      <c r="C1139" s="218"/>
      <c r="D1139" s="137">
        <v>42956</v>
      </c>
      <c r="E1139" s="137">
        <v>42993</v>
      </c>
      <c r="F1139" s="137">
        <v>42993</v>
      </c>
      <c r="G1139" s="25">
        <f t="shared" si="62"/>
        <v>37</v>
      </c>
      <c r="H1139" s="365">
        <v>7.7165983999999987</v>
      </c>
      <c r="I1139" s="122">
        <f t="shared" si="63"/>
        <v>285.51</v>
      </c>
    </row>
    <row r="1140" spans="1:9">
      <c r="A1140" s="23">
        <f t="shared" si="64"/>
        <v>984</v>
      </c>
      <c r="B1140" s="218"/>
      <c r="C1140" s="218"/>
      <c r="D1140" s="137">
        <v>42956</v>
      </c>
      <c r="E1140" s="137">
        <v>42993</v>
      </c>
      <c r="F1140" s="137">
        <v>42993</v>
      </c>
      <c r="G1140" s="25">
        <f t="shared" si="62"/>
        <v>37</v>
      </c>
      <c r="H1140" s="365">
        <v>7.6628824</v>
      </c>
      <c r="I1140" s="122">
        <f t="shared" si="63"/>
        <v>283.52999999999997</v>
      </c>
    </row>
    <row r="1141" spans="1:9">
      <c r="A1141" s="23">
        <f t="shared" si="64"/>
        <v>985</v>
      </c>
      <c r="B1141" s="218"/>
      <c r="C1141" s="218"/>
      <c r="D1141" s="137">
        <v>42955</v>
      </c>
      <c r="E1141" s="137">
        <v>42993</v>
      </c>
      <c r="F1141" s="137">
        <v>42993</v>
      </c>
      <c r="G1141" s="25">
        <f t="shared" si="62"/>
        <v>38</v>
      </c>
      <c r="H1141" s="365">
        <v>7.7964953000000001</v>
      </c>
      <c r="I1141" s="122">
        <f t="shared" si="63"/>
        <v>296.27</v>
      </c>
    </row>
    <row r="1142" spans="1:9">
      <c r="A1142" s="23">
        <f t="shared" si="64"/>
        <v>986</v>
      </c>
      <c r="B1142" s="218"/>
      <c r="C1142" s="218"/>
      <c r="D1142" s="137">
        <v>42955</v>
      </c>
      <c r="E1142" s="137">
        <v>42993</v>
      </c>
      <c r="F1142" s="137">
        <v>42993</v>
      </c>
      <c r="G1142" s="25">
        <f t="shared" si="62"/>
        <v>38</v>
      </c>
      <c r="H1142" s="365">
        <v>8.0829956999999997</v>
      </c>
      <c r="I1142" s="122">
        <f t="shared" si="63"/>
        <v>307.14999999999998</v>
      </c>
    </row>
    <row r="1143" spans="1:9">
      <c r="A1143" s="23">
        <f t="shared" si="64"/>
        <v>987</v>
      </c>
      <c r="B1143" s="218"/>
      <c r="C1143" s="218"/>
      <c r="D1143" s="137">
        <v>42955</v>
      </c>
      <c r="E1143" s="137">
        <v>42993</v>
      </c>
      <c r="F1143" s="137">
        <v>42993</v>
      </c>
      <c r="G1143" s="25">
        <f t="shared" si="62"/>
        <v>38</v>
      </c>
      <c r="H1143" s="365">
        <v>7.5500336000000008</v>
      </c>
      <c r="I1143" s="122">
        <f t="shared" si="63"/>
        <v>286.89999999999998</v>
      </c>
    </row>
    <row r="1144" spans="1:9">
      <c r="A1144" s="23">
        <f t="shared" si="64"/>
        <v>988</v>
      </c>
      <c r="B1144" s="218"/>
      <c r="C1144" s="218"/>
      <c r="D1144" s="137">
        <v>42955</v>
      </c>
      <c r="E1144" s="137">
        <v>42993</v>
      </c>
      <c r="F1144" s="137">
        <v>42993</v>
      </c>
      <c r="G1144" s="25">
        <f t="shared" si="62"/>
        <v>38</v>
      </c>
      <c r="H1144" s="365">
        <v>7.2254806</v>
      </c>
      <c r="I1144" s="122">
        <f t="shared" si="63"/>
        <v>274.57</v>
      </c>
    </row>
    <row r="1145" spans="1:9">
      <c r="A1145" s="23">
        <f t="shared" si="64"/>
        <v>989</v>
      </c>
      <c r="B1145" s="218"/>
      <c r="C1145" s="218"/>
      <c r="D1145" s="137">
        <v>42956</v>
      </c>
      <c r="E1145" s="137">
        <v>42993</v>
      </c>
      <c r="F1145" s="137">
        <v>42993</v>
      </c>
      <c r="G1145" s="25">
        <f t="shared" si="62"/>
        <v>37</v>
      </c>
      <c r="H1145" s="365">
        <v>7.7039593000000002</v>
      </c>
      <c r="I1145" s="122">
        <f t="shared" si="63"/>
        <v>285.05</v>
      </c>
    </row>
    <row r="1146" spans="1:9">
      <c r="A1146" s="23">
        <f t="shared" si="64"/>
        <v>990</v>
      </c>
      <c r="B1146" s="218"/>
      <c r="C1146" s="218"/>
      <c r="D1146" s="137">
        <v>42949</v>
      </c>
      <c r="E1146" s="137">
        <v>42993</v>
      </c>
      <c r="F1146" s="137">
        <v>42993</v>
      </c>
      <c r="G1146" s="25">
        <f t="shared" si="62"/>
        <v>44</v>
      </c>
      <c r="H1146" s="365">
        <v>7.5002448000000008</v>
      </c>
      <c r="I1146" s="122">
        <f t="shared" si="63"/>
        <v>330.01</v>
      </c>
    </row>
    <row r="1147" spans="1:9">
      <c r="A1147" s="23">
        <f t="shared" si="64"/>
        <v>991</v>
      </c>
      <c r="B1147" s="218"/>
      <c r="C1147" s="218"/>
      <c r="D1147" s="137">
        <v>42956</v>
      </c>
      <c r="E1147" s="137">
        <v>42993</v>
      </c>
      <c r="F1147" s="137">
        <v>42993</v>
      </c>
      <c r="G1147" s="25">
        <f t="shared" si="62"/>
        <v>37</v>
      </c>
      <c r="H1147" s="365">
        <v>7.3556178000000001</v>
      </c>
      <c r="I1147" s="122">
        <f t="shared" si="63"/>
        <v>272.16000000000003</v>
      </c>
    </row>
    <row r="1148" spans="1:9">
      <c r="A1148" s="23">
        <f t="shared" si="64"/>
        <v>992</v>
      </c>
      <c r="B1148" s="218"/>
      <c r="C1148" s="218"/>
      <c r="D1148" s="137">
        <v>42956</v>
      </c>
      <c r="E1148" s="137">
        <v>42993</v>
      </c>
      <c r="F1148" s="137">
        <v>42993</v>
      </c>
      <c r="G1148" s="25">
        <f t="shared" si="62"/>
        <v>37</v>
      </c>
      <c r="H1148" s="365">
        <v>7.1257222999999996</v>
      </c>
      <c r="I1148" s="122">
        <f t="shared" si="63"/>
        <v>263.64999999999998</v>
      </c>
    </row>
    <row r="1149" spans="1:9">
      <c r="A1149" s="23">
        <f t="shared" si="64"/>
        <v>993</v>
      </c>
      <c r="B1149" s="218"/>
      <c r="C1149" s="218"/>
      <c r="D1149" s="137">
        <v>42961</v>
      </c>
      <c r="E1149" s="137">
        <v>42993</v>
      </c>
      <c r="F1149" s="137">
        <v>42993</v>
      </c>
      <c r="G1149" s="25">
        <f t="shared" si="62"/>
        <v>32</v>
      </c>
      <c r="H1149" s="365">
        <v>7.8586524000000004</v>
      </c>
      <c r="I1149" s="122">
        <f t="shared" si="63"/>
        <v>251.48</v>
      </c>
    </row>
    <row r="1150" spans="1:9">
      <c r="A1150" s="23">
        <f t="shared" si="64"/>
        <v>994</v>
      </c>
      <c r="B1150" s="218"/>
      <c r="C1150" s="218"/>
      <c r="D1150" s="137">
        <v>42961</v>
      </c>
      <c r="E1150" s="137">
        <v>42993</v>
      </c>
      <c r="F1150" s="137">
        <v>42993</v>
      </c>
      <c r="G1150" s="25">
        <f t="shared" si="62"/>
        <v>32</v>
      </c>
      <c r="H1150" s="365">
        <v>7.8744513000000005</v>
      </c>
      <c r="I1150" s="122">
        <f t="shared" si="63"/>
        <v>251.98</v>
      </c>
    </row>
    <row r="1151" spans="1:9">
      <c r="A1151" s="23">
        <f t="shared" si="64"/>
        <v>995</v>
      </c>
      <c r="B1151" s="218"/>
      <c r="C1151" s="218"/>
      <c r="D1151" s="137">
        <v>42955</v>
      </c>
      <c r="E1151" s="137">
        <v>42993</v>
      </c>
      <c r="F1151" s="137">
        <v>42993</v>
      </c>
      <c r="G1151" s="25">
        <f t="shared" si="62"/>
        <v>38</v>
      </c>
      <c r="H1151" s="365">
        <v>8.0893153000000009</v>
      </c>
      <c r="I1151" s="122">
        <f t="shared" si="63"/>
        <v>307.39</v>
      </c>
    </row>
    <row r="1152" spans="1:9">
      <c r="A1152" s="23">
        <f t="shared" si="64"/>
        <v>996</v>
      </c>
      <c r="B1152" s="218"/>
      <c r="C1152" s="218"/>
      <c r="D1152" s="137">
        <v>42961</v>
      </c>
      <c r="E1152" s="137">
        <v>42993</v>
      </c>
      <c r="F1152" s="137">
        <v>42993</v>
      </c>
      <c r="G1152" s="25">
        <f t="shared" si="62"/>
        <v>32</v>
      </c>
      <c r="H1152" s="365">
        <v>7.2178068</v>
      </c>
      <c r="I1152" s="122">
        <f t="shared" si="63"/>
        <v>230.97</v>
      </c>
    </row>
    <row r="1153" spans="1:9">
      <c r="A1153" s="23">
        <f t="shared" si="64"/>
        <v>997</v>
      </c>
      <c r="B1153" s="218"/>
      <c r="C1153" s="218"/>
      <c r="D1153" s="137">
        <v>42961</v>
      </c>
      <c r="E1153" s="137">
        <v>42993</v>
      </c>
      <c r="F1153" s="137">
        <v>42993</v>
      </c>
      <c r="G1153" s="25">
        <f t="shared" si="62"/>
        <v>32</v>
      </c>
      <c r="H1153" s="365">
        <v>7.247012100000001</v>
      </c>
      <c r="I1153" s="122">
        <f t="shared" si="63"/>
        <v>231.9</v>
      </c>
    </row>
    <row r="1154" spans="1:9">
      <c r="A1154" s="23">
        <f t="shared" si="64"/>
        <v>998</v>
      </c>
      <c r="B1154" s="218"/>
      <c r="C1154" s="218"/>
      <c r="D1154" s="137">
        <v>42961</v>
      </c>
      <c r="E1154" s="137">
        <v>42993</v>
      </c>
      <c r="F1154" s="137">
        <v>42993</v>
      </c>
      <c r="G1154" s="25">
        <f t="shared" si="62"/>
        <v>32</v>
      </c>
      <c r="H1154" s="365">
        <v>7.9468098999999999</v>
      </c>
      <c r="I1154" s="122">
        <f t="shared" si="63"/>
        <v>254.3</v>
      </c>
    </row>
    <row r="1155" spans="1:9">
      <c r="A1155" s="23">
        <f t="shared" si="64"/>
        <v>999</v>
      </c>
      <c r="B1155" s="218"/>
      <c r="C1155" s="218"/>
      <c r="D1155" s="137">
        <v>42961</v>
      </c>
      <c r="E1155" s="137">
        <v>42993</v>
      </c>
      <c r="F1155" s="137">
        <v>42993</v>
      </c>
      <c r="G1155" s="25">
        <f t="shared" si="62"/>
        <v>32</v>
      </c>
      <c r="H1155" s="365">
        <v>8.1946258000000007</v>
      </c>
      <c r="I1155" s="122">
        <f t="shared" si="63"/>
        <v>262.23</v>
      </c>
    </row>
    <row r="1156" spans="1:9">
      <c r="A1156" s="23">
        <f t="shared" si="64"/>
        <v>1000</v>
      </c>
      <c r="B1156" s="218"/>
      <c r="C1156" s="218"/>
      <c r="D1156" s="137">
        <v>42961</v>
      </c>
      <c r="E1156" s="137">
        <v>42993</v>
      </c>
      <c r="F1156" s="137">
        <v>42993</v>
      </c>
      <c r="G1156" s="25">
        <f t="shared" si="62"/>
        <v>32</v>
      </c>
      <c r="H1156" s="365">
        <v>7.4844909999999993</v>
      </c>
      <c r="I1156" s="122">
        <f t="shared" si="63"/>
        <v>239.5</v>
      </c>
    </row>
    <row r="1157" spans="1:9">
      <c r="A1157" s="23">
        <f t="shared" si="64"/>
        <v>1001</v>
      </c>
      <c r="B1157" s="218"/>
      <c r="C1157" s="218"/>
      <c r="D1157" s="137">
        <v>42961</v>
      </c>
      <c r="E1157" s="137">
        <v>42993</v>
      </c>
      <c r="F1157" s="137">
        <v>42993</v>
      </c>
      <c r="G1157" s="25">
        <f t="shared" si="62"/>
        <v>32</v>
      </c>
      <c r="H1157" s="365">
        <v>7.7703144000000002</v>
      </c>
      <c r="I1157" s="122">
        <f t="shared" si="63"/>
        <v>248.65</v>
      </c>
    </row>
    <row r="1158" spans="1:9">
      <c r="A1158" s="23">
        <f t="shared" si="64"/>
        <v>1002</v>
      </c>
      <c r="B1158" s="218"/>
      <c r="C1158" s="218"/>
      <c r="D1158" s="137">
        <v>42969</v>
      </c>
      <c r="E1158" s="137">
        <v>42993</v>
      </c>
      <c r="F1158" s="137">
        <v>42993</v>
      </c>
      <c r="G1158" s="25">
        <f t="shared" si="62"/>
        <v>24</v>
      </c>
      <c r="H1158" s="365">
        <v>7.8237144999999995</v>
      </c>
      <c r="I1158" s="122">
        <f t="shared" si="63"/>
        <v>187.77</v>
      </c>
    </row>
    <row r="1159" spans="1:9">
      <c r="A1159" s="23">
        <f t="shared" si="64"/>
        <v>1003</v>
      </c>
      <c r="B1159" s="218"/>
      <c r="C1159" s="218"/>
      <c r="D1159" s="137">
        <v>42965</v>
      </c>
      <c r="E1159" s="137">
        <v>42993</v>
      </c>
      <c r="F1159" s="137">
        <v>42993</v>
      </c>
      <c r="G1159" s="25">
        <f t="shared" si="62"/>
        <v>28</v>
      </c>
      <c r="H1159" s="365">
        <v>8.1228540000000002</v>
      </c>
      <c r="I1159" s="122">
        <f t="shared" si="63"/>
        <v>227.44</v>
      </c>
    </row>
    <row r="1160" spans="1:9">
      <c r="A1160" s="23">
        <f t="shared" si="64"/>
        <v>1004</v>
      </c>
      <c r="B1160" s="218"/>
      <c r="C1160" s="218"/>
      <c r="D1160" s="137">
        <v>42965</v>
      </c>
      <c r="E1160" s="137">
        <v>42993</v>
      </c>
      <c r="F1160" s="137">
        <v>42993</v>
      </c>
      <c r="G1160" s="25">
        <f t="shared" si="62"/>
        <v>28</v>
      </c>
      <c r="H1160" s="365">
        <v>8.2029765999999995</v>
      </c>
      <c r="I1160" s="122">
        <f t="shared" si="63"/>
        <v>229.68</v>
      </c>
    </row>
    <row r="1161" spans="1:9">
      <c r="A1161" s="23">
        <f t="shared" si="64"/>
        <v>1005</v>
      </c>
      <c r="B1161" s="218"/>
      <c r="C1161" s="218"/>
      <c r="D1161" s="137">
        <v>42971</v>
      </c>
      <c r="E1161" s="137">
        <v>42993</v>
      </c>
      <c r="F1161" s="137">
        <v>42993</v>
      </c>
      <c r="G1161" s="25">
        <f t="shared" si="62"/>
        <v>22</v>
      </c>
      <c r="H1161" s="365">
        <v>7.7056294999999997</v>
      </c>
      <c r="I1161" s="122">
        <f t="shared" si="63"/>
        <v>169.52</v>
      </c>
    </row>
    <row r="1162" spans="1:9">
      <c r="A1162" s="23">
        <f t="shared" si="64"/>
        <v>1006</v>
      </c>
      <c r="B1162" s="218"/>
      <c r="C1162" s="218"/>
      <c r="D1162" s="137">
        <v>42971</v>
      </c>
      <c r="E1162" s="137">
        <v>42993</v>
      </c>
      <c r="F1162" s="137">
        <v>42993</v>
      </c>
      <c r="G1162" s="25">
        <f t="shared" si="62"/>
        <v>22</v>
      </c>
      <c r="H1162" s="365">
        <v>7.0470892999999997</v>
      </c>
      <c r="I1162" s="122">
        <f t="shared" si="63"/>
        <v>155.04</v>
      </c>
    </row>
    <row r="1163" spans="1:9">
      <c r="A1163" s="23">
        <f t="shared" si="64"/>
        <v>1007</v>
      </c>
      <c r="B1163" s="218"/>
      <c r="C1163" s="218"/>
      <c r="D1163" s="137">
        <v>42971</v>
      </c>
      <c r="E1163" s="137">
        <v>42993</v>
      </c>
      <c r="F1163" s="137">
        <v>42993</v>
      </c>
      <c r="G1163" s="25">
        <f t="shared" si="62"/>
        <v>22</v>
      </c>
      <c r="H1163" s="365">
        <v>7.0935379000000003</v>
      </c>
      <c r="I1163" s="122">
        <f t="shared" si="63"/>
        <v>156.06</v>
      </c>
    </row>
    <row r="1164" spans="1:9">
      <c r="A1164" s="23">
        <f t="shared" si="64"/>
        <v>1008</v>
      </c>
      <c r="B1164" s="218"/>
      <c r="C1164" s="218"/>
      <c r="D1164" s="137">
        <v>42971</v>
      </c>
      <c r="E1164" s="137">
        <v>42993</v>
      </c>
      <c r="F1164" s="137">
        <v>42993</v>
      </c>
      <c r="G1164" s="25">
        <f t="shared" si="62"/>
        <v>22</v>
      </c>
      <c r="H1164" s="365">
        <v>7.2791966000000006</v>
      </c>
      <c r="I1164" s="122">
        <f t="shared" si="63"/>
        <v>160.13999999999999</v>
      </c>
    </row>
    <row r="1165" spans="1:9">
      <c r="A1165" s="23">
        <f t="shared" si="64"/>
        <v>1009</v>
      </c>
      <c r="B1165" s="218"/>
      <c r="C1165" s="218"/>
      <c r="D1165" s="137">
        <v>42971</v>
      </c>
      <c r="E1165" s="137">
        <v>42993</v>
      </c>
      <c r="F1165" s="137">
        <v>42993</v>
      </c>
      <c r="G1165" s="25">
        <f t="shared" si="62"/>
        <v>22</v>
      </c>
      <c r="H1165" s="365">
        <v>7.0153562000000003</v>
      </c>
      <c r="I1165" s="122">
        <f t="shared" si="63"/>
        <v>154.34</v>
      </c>
    </row>
    <row r="1166" spans="1:9">
      <c r="A1166" s="23">
        <f t="shared" si="64"/>
        <v>1010</v>
      </c>
      <c r="B1166" s="218"/>
      <c r="C1166" s="218"/>
      <c r="D1166" s="137">
        <v>42971</v>
      </c>
      <c r="E1166" s="137">
        <v>42993</v>
      </c>
      <c r="F1166" s="137">
        <v>42993</v>
      </c>
      <c r="G1166" s="25">
        <f t="shared" si="62"/>
        <v>22</v>
      </c>
      <c r="H1166" s="365">
        <v>7.0302521999999996</v>
      </c>
      <c r="I1166" s="122">
        <f t="shared" si="63"/>
        <v>154.66999999999999</v>
      </c>
    </row>
    <row r="1167" spans="1:9">
      <c r="A1167" s="23">
        <f t="shared" si="64"/>
        <v>1011</v>
      </c>
      <c r="B1167" s="218"/>
      <c r="C1167" s="218"/>
      <c r="D1167" s="137">
        <v>42971</v>
      </c>
      <c r="E1167" s="137">
        <v>42993</v>
      </c>
      <c r="F1167" s="137">
        <v>42993</v>
      </c>
      <c r="G1167" s="25">
        <f t="shared" si="62"/>
        <v>22</v>
      </c>
      <c r="H1167" s="365">
        <v>7.2485017999999988</v>
      </c>
      <c r="I1167" s="122">
        <f t="shared" si="63"/>
        <v>159.47</v>
      </c>
    </row>
    <row r="1168" spans="1:9">
      <c r="A1168" s="23">
        <f t="shared" si="64"/>
        <v>1012</v>
      </c>
      <c r="B1168" s="218"/>
      <c r="C1168" s="218"/>
      <c r="D1168" s="137">
        <v>42976</v>
      </c>
      <c r="E1168" s="137">
        <v>42993</v>
      </c>
      <c r="F1168" s="137">
        <v>42993</v>
      </c>
      <c r="G1168" s="25">
        <f t="shared" si="62"/>
        <v>17</v>
      </c>
      <c r="H1168" s="365">
        <v>7.4231917000000003</v>
      </c>
      <c r="I1168" s="122">
        <f t="shared" si="63"/>
        <v>126.19</v>
      </c>
    </row>
    <row r="1169" spans="1:9">
      <c r="A1169" s="23">
        <f t="shared" si="64"/>
        <v>1013</v>
      </c>
      <c r="B1169" s="218"/>
      <c r="C1169" s="218"/>
      <c r="D1169" s="137">
        <v>42976</v>
      </c>
      <c r="E1169" s="137">
        <v>42993</v>
      </c>
      <c r="F1169" s="137">
        <v>42993</v>
      </c>
      <c r="G1169" s="25">
        <f t="shared" si="62"/>
        <v>17</v>
      </c>
      <c r="H1169" s="365">
        <v>7.6552087000000002</v>
      </c>
      <c r="I1169" s="122">
        <f t="shared" si="63"/>
        <v>130.13999999999999</v>
      </c>
    </row>
    <row r="1170" spans="1:9">
      <c r="A1170" s="23">
        <f t="shared" si="64"/>
        <v>1014</v>
      </c>
      <c r="B1170" s="218"/>
      <c r="C1170" s="218"/>
      <c r="D1170" s="137">
        <v>42971</v>
      </c>
      <c r="E1170" s="137">
        <v>42993</v>
      </c>
      <c r="F1170" s="137">
        <v>42993</v>
      </c>
      <c r="G1170" s="25">
        <f t="shared" si="62"/>
        <v>22</v>
      </c>
      <c r="H1170" s="365">
        <v>7.9105628999999995</v>
      </c>
      <c r="I1170" s="122">
        <f t="shared" si="63"/>
        <v>174.03</v>
      </c>
    </row>
    <row r="1171" spans="1:9">
      <c r="A1171" s="23">
        <f t="shared" si="64"/>
        <v>1015</v>
      </c>
      <c r="B1171" s="218"/>
      <c r="C1171" s="218"/>
      <c r="D1171" s="137">
        <v>42971</v>
      </c>
      <c r="E1171" s="137">
        <v>42993</v>
      </c>
      <c r="F1171" s="137">
        <v>42993</v>
      </c>
      <c r="G1171" s="25">
        <f t="shared" si="62"/>
        <v>22</v>
      </c>
      <c r="H1171" s="365">
        <v>7.9775048000000002</v>
      </c>
      <c r="I1171" s="122">
        <f t="shared" si="63"/>
        <v>175.51</v>
      </c>
    </row>
    <row r="1172" spans="1:9">
      <c r="A1172" s="23">
        <f t="shared" si="64"/>
        <v>1016</v>
      </c>
      <c r="B1172" s="218"/>
      <c r="C1172" s="218"/>
      <c r="D1172" s="137">
        <v>42976</v>
      </c>
      <c r="E1172" s="137">
        <v>42993</v>
      </c>
      <c r="F1172" s="137">
        <v>42993</v>
      </c>
      <c r="G1172" s="25">
        <f t="shared" si="62"/>
        <v>17</v>
      </c>
      <c r="H1172" s="365">
        <v>7.8010091999999993</v>
      </c>
      <c r="I1172" s="122">
        <f t="shared" si="63"/>
        <v>132.62</v>
      </c>
    </row>
    <row r="1173" spans="1:9">
      <c r="A1173" s="23">
        <f t="shared" si="64"/>
        <v>1017</v>
      </c>
      <c r="B1173" s="218"/>
      <c r="C1173" s="218"/>
      <c r="D1173" s="137">
        <v>42976</v>
      </c>
      <c r="E1173" s="137">
        <v>42993</v>
      </c>
      <c r="F1173" s="137">
        <v>42993</v>
      </c>
      <c r="G1173" s="25">
        <f t="shared" si="62"/>
        <v>17</v>
      </c>
      <c r="H1173" s="365">
        <v>8.0624573000000002</v>
      </c>
      <c r="I1173" s="122">
        <f t="shared" si="63"/>
        <v>137.06</v>
      </c>
    </row>
    <row r="1174" spans="1:9">
      <c r="A1174" s="23">
        <f t="shared" si="64"/>
        <v>1018</v>
      </c>
      <c r="B1174" s="218"/>
      <c r="C1174" s="218"/>
      <c r="D1174" s="137">
        <v>42978</v>
      </c>
      <c r="E1174" s="137">
        <v>42993</v>
      </c>
      <c r="F1174" s="137">
        <v>42993</v>
      </c>
      <c r="G1174" s="25">
        <f t="shared" si="62"/>
        <v>15</v>
      </c>
      <c r="H1174" s="365">
        <v>7.9692442000000003</v>
      </c>
      <c r="I1174" s="122">
        <f t="shared" si="63"/>
        <v>119.54</v>
      </c>
    </row>
    <row r="1175" spans="1:9">
      <c r="A1175" s="23">
        <f t="shared" si="64"/>
        <v>1019</v>
      </c>
      <c r="B1175" s="218"/>
      <c r="C1175" s="218"/>
      <c r="D1175" s="137">
        <v>42975</v>
      </c>
      <c r="E1175" s="137">
        <v>42993</v>
      </c>
      <c r="F1175" s="137">
        <v>42993</v>
      </c>
      <c r="G1175" s="25">
        <f t="shared" si="62"/>
        <v>18</v>
      </c>
      <c r="H1175" s="365">
        <v>3209.4047526999998</v>
      </c>
      <c r="I1175" s="122">
        <f t="shared" si="63"/>
        <v>57769.29</v>
      </c>
    </row>
    <row r="1176" spans="1:9">
      <c r="A1176" s="23">
        <f t="shared" si="64"/>
        <v>1020</v>
      </c>
      <c r="B1176" s="218"/>
      <c r="C1176" s="218"/>
      <c r="D1176" s="137">
        <v>42975</v>
      </c>
      <c r="E1176" s="137">
        <v>42993</v>
      </c>
      <c r="F1176" s="137">
        <v>42993</v>
      </c>
      <c r="G1176" s="25">
        <f t="shared" si="62"/>
        <v>18</v>
      </c>
      <c r="H1176" s="365">
        <v>7.9629246999999994</v>
      </c>
      <c r="I1176" s="122">
        <f t="shared" si="63"/>
        <v>143.33000000000001</v>
      </c>
    </row>
    <row r="1177" spans="1:9">
      <c r="A1177" s="23">
        <f t="shared" si="64"/>
        <v>1021</v>
      </c>
      <c r="B1177" s="218"/>
      <c r="C1177" s="218"/>
      <c r="D1177" s="137">
        <v>42978</v>
      </c>
      <c r="E1177" s="137">
        <v>42993</v>
      </c>
      <c r="F1177" s="137">
        <v>42993</v>
      </c>
      <c r="G1177" s="25">
        <f t="shared" si="62"/>
        <v>15</v>
      </c>
      <c r="H1177" s="365">
        <v>8.0005258999999995</v>
      </c>
      <c r="I1177" s="122">
        <f t="shared" si="63"/>
        <v>120.01</v>
      </c>
    </row>
    <row r="1178" spans="1:9">
      <c r="A1178" s="23">
        <f t="shared" si="64"/>
        <v>1022</v>
      </c>
      <c r="B1178" s="218"/>
      <c r="C1178" s="218"/>
      <c r="D1178" s="137">
        <v>42975</v>
      </c>
      <c r="E1178" s="137">
        <v>42993</v>
      </c>
      <c r="F1178" s="137">
        <v>42993</v>
      </c>
      <c r="G1178" s="25">
        <f t="shared" si="62"/>
        <v>18</v>
      </c>
      <c r="H1178" s="365">
        <v>7.3329125999999993</v>
      </c>
      <c r="I1178" s="122">
        <f t="shared" si="63"/>
        <v>131.99</v>
      </c>
    </row>
    <row r="1179" spans="1:9">
      <c r="A1179" s="23">
        <f t="shared" si="64"/>
        <v>1023</v>
      </c>
      <c r="B1179" s="218"/>
      <c r="C1179" s="218"/>
      <c r="D1179" s="137">
        <v>42978</v>
      </c>
      <c r="E1179" s="137">
        <v>42993</v>
      </c>
      <c r="F1179" s="137">
        <v>42993</v>
      </c>
      <c r="G1179" s="25">
        <f t="shared" si="62"/>
        <v>15</v>
      </c>
      <c r="H1179" s="365">
        <v>7.9468098999999999</v>
      </c>
      <c r="I1179" s="122">
        <f t="shared" si="63"/>
        <v>119.2</v>
      </c>
    </row>
    <row r="1180" spans="1:9">
      <c r="A1180" s="23">
        <f t="shared" si="64"/>
        <v>1024</v>
      </c>
      <c r="B1180" s="218" t="s">
        <v>234</v>
      </c>
      <c r="C1180" s="218" t="s">
        <v>556</v>
      </c>
      <c r="D1180" s="137">
        <v>43040</v>
      </c>
      <c r="E1180" s="137">
        <v>43084</v>
      </c>
      <c r="F1180" s="137">
        <v>43084</v>
      </c>
      <c r="G1180" s="25">
        <f t="shared" si="62"/>
        <v>44</v>
      </c>
      <c r="H1180" s="365">
        <v>2418.1246064000002</v>
      </c>
      <c r="I1180" s="122">
        <f t="shared" si="63"/>
        <v>106397.48</v>
      </c>
    </row>
    <row r="1181" spans="1:9">
      <c r="A1181" s="23">
        <f t="shared" si="64"/>
        <v>1025</v>
      </c>
      <c r="B1181" s="218"/>
      <c r="C1181" s="218"/>
      <c r="D1181" s="137">
        <v>43040</v>
      </c>
      <c r="E1181" s="137">
        <v>43084</v>
      </c>
      <c r="F1181" s="137">
        <v>43084</v>
      </c>
      <c r="G1181" s="25">
        <f t="shared" ref="G1181:G1244" si="65">F1181-D1181</f>
        <v>44</v>
      </c>
      <c r="H1181" s="365">
        <v>2461.7696169000001</v>
      </c>
      <c r="I1181" s="122">
        <f t="shared" ref="I1181:I1244" si="66">ROUND(G1181*H1181,2)</f>
        <v>108317.86</v>
      </c>
    </row>
    <row r="1182" spans="1:9">
      <c r="A1182" s="23">
        <f t="shared" si="64"/>
        <v>1026</v>
      </c>
      <c r="B1182" s="218"/>
      <c r="C1182" s="218"/>
      <c r="D1182" s="137">
        <v>43040</v>
      </c>
      <c r="E1182" s="137">
        <v>43084</v>
      </c>
      <c r="F1182" s="137">
        <v>43084</v>
      </c>
      <c r="G1182" s="25">
        <f t="shared" si="65"/>
        <v>44</v>
      </c>
      <c r="H1182" s="365">
        <v>2479.3079069</v>
      </c>
      <c r="I1182" s="122">
        <f t="shared" si="66"/>
        <v>109089.55</v>
      </c>
    </row>
    <row r="1183" spans="1:9">
      <c r="A1183" s="23">
        <f t="shared" si="64"/>
        <v>1027</v>
      </c>
      <c r="B1183" s="218"/>
      <c r="C1183" s="218"/>
      <c r="D1183" s="137">
        <v>43040</v>
      </c>
      <c r="E1183" s="137">
        <v>43084</v>
      </c>
      <c r="F1183" s="137">
        <v>43084</v>
      </c>
      <c r="G1183" s="25">
        <f t="shared" si="65"/>
        <v>44</v>
      </c>
      <c r="H1183" s="365">
        <v>2441.6566450999999</v>
      </c>
      <c r="I1183" s="122">
        <f t="shared" si="66"/>
        <v>107432.89</v>
      </c>
    </row>
    <row r="1184" spans="1:9">
      <c r="A1184" s="23">
        <f t="shared" si="64"/>
        <v>1028</v>
      </c>
      <c r="B1184" s="218"/>
      <c r="C1184" s="218"/>
      <c r="D1184" s="137">
        <v>43040</v>
      </c>
      <c r="E1184" s="137">
        <v>43084</v>
      </c>
      <c r="F1184" s="137">
        <v>43084</v>
      </c>
      <c r="G1184" s="25">
        <f t="shared" si="65"/>
        <v>44</v>
      </c>
      <c r="H1184" s="365">
        <v>2446.3630527999999</v>
      </c>
      <c r="I1184" s="122">
        <f t="shared" si="66"/>
        <v>107639.97</v>
      </c>
    </row>
    <row r="1185" spans="1:9">
      <c r="A1185" s="23">
        <f t="shared" si="64"/>
        <v>1029</v>
      </c>
      <c r="B1185" s="218"/>
      <c r="C1185" s="218"/>
      <c r="D1185" s="137">
        <v>43049</v>
      </c>
      <c r="E1185" s="137">
        <v>43084</v>
      </c>
      <c r="F1185" s="137">
        <v>43084</v>
      </c>
      <c r="G1185" s="25">
        <f t="shared" si="65"/>
        <v>35</v>
      </c>
      <c r="H1185" s="365">
        <v>2453.4226644</v>
      </c>
      <c r="I1185" s="122">
        <f t="shared" si="66"/>
        <v>85869.79</v>
      </c>
    </row>
    <row r="1186" spans="1:9">
      <c r="A1186" s="23">
        <f t="shared" si="64"/>
        <v>1030</v>
      </c>
      <c r="B1186" s="218"/>
      <c r="C1186" s="218"/>
      <c r="D1186" s="137">
        <v>43049</v>
      </c>
      <c r="E1186" s="137">
        <v>43084</v>
      </c>
      <c r="F1186" s="137">
        <v>43084</v>
      </c>
      <c r="G1186" s="25">
        <f t="shared" si="65"/>
        <v>35</v>
      </c>
      <c r="H1186" s="365">
        <v>2202.3219697</v>
      </c>
      <c r="I1186" s="122">
        <f t="shared" si="66"/>
        <v>77081.27</v>
      </c>
    </row>
    <row r="1187" spans="1:9">
      <c r="A1187" s="23">
        <f t="shared" si="64"/>
        <v>1031</v>
      </c>
      <c r="B1187" s="218"/>
      <c r="C1187" s="218"/>
      <c r="D1187" s="137">
        <v>43049</v>
      </c>
      <c r="E1187" s="137">
        <v>43084</v>
      </c>
      <c r="F1187" s="137">
        <v>43084</v>
      </c>
      <c r="G1187" s="25">
        <f t="shared" si="65"/>
        <v>35</v>
      </c>
      <c r="H1187" s="365">
        <v>2432.2438296</v>
      </c>
      <c r="I1187" s="122">
        <f t="shared" si="66"/>
        <v>85128.53</v>
      </c>
    </row>
    <row r="1188" spans="1:9">
      <c r="A1188" s="23">
        <f t="shared" si="64"/>
        <v>1032</v>
      </c>
      <c r="B1188" s="218"/>
      <c r="C1188" s="218"/>
      <c r="D1188" s="137">
        <v>43049</v>
      </c>
      <c r="E1188" s="137">
        <v>43084</v>
      </c>
      <c r="F1188" s="137">
        <v>43084</v>
      </c>
      <c r="G1188" s="25">
        <f t="shared" si="65"/>
        <v>35</v>
      </c>
      <c r="H1188" s="365">
        <v>2495.0190032999999</v>
      </c>
      <c r="I1188" s="122">
        <f t="shared" si="66"/>
        <v>87325.67</v>
      </c>
    </row>
    <row r="1189" spans="1:9">
      <c r="A1189" s="23">
        <f t="shared" si="64"/>
        <v>1033</v>
      </c>
      <c r="B1189" s="218"/>
      <c r="C1189" s="218"/>
      <c r="D1189" s="137">
        <v>43049</v>
      </c>
      <c r="E1189" s="137">
        <v>43084</v>
      </c>
      <c r="F1189" s="137">
        <v>43084</v>
      </c>
      <c r="G1189" s="25">
        <f t="shared" si="65"/>
        <v>35</v>
      </c>
      <c r="H1189" s="365">
        <v>2484.0143146</v>
      </c>
      <c r="I1189" s="122">
        <f t="shared" si="66"/>
        <v>86940.5</v>
      </c>
    </row>
    <row r="1190" spans="1:9">
      <c r="A1190" s="23">
        <f t="shared" si="64"/>
        <v>1034</v>
      </c>
      <c r="B1190" s="218"/>
      <c r="C1190" s="218"/>
      <c r="D1190" s="137">
        <v>43049</v>
      </c>
      <c r="E1190" s="137">
        <v>43084</v>
      </c>
      <c r="F1190" s="137">
        <v>43084</v>
      </c>
      <c r="G1190" s="25">
        <f t="shared" si="65"/>
        <v>35</v>
      </c>
      <c r="H1190" s="365">
        <v>2280.2545447000002</v>
      </c>
      <c r="I1190" s="122">
        <f t="shared" si="66"/>
        <v>79808.91</v>
      </c>
    </row>
    <row r="1191" spans="1:9">
      <c r="A1191" s="23">
        <f t="shared" si="64"/>
        <v>1035</v>
      </c>
      <c r="B1191" s="218"/>
      <c r="C1191" s="218"/>
      <c r="D1191" s="137">
        <v>43054</v>
      </c>
      <c r="E1191" s="137">
        <v>43084</v>
      </c>
      <c r="F1191" s="137">
        <v>43084</v>
      </c>
      <c r="G1191" s="25">
        <f t="shared" si="65"/>
        <v>30</v>
      </c>
      <c r="H1191" s="365">
        <v>2269.8727629999998</v>
      </c>
      <c r="I1191" s="122">
        <f t="shared" si="66"/>
        <v>68096.179999999993</v>
      </c>
    </row>
    <row r="1192" spans="1:9">
      <c r="A1192" s="23">
        <f t="shared" si="64"/>
        <v>1036</v>
      </c>
      <c r="B1192" s="218"/>
      <c r="C1192" s="218"/>
      <c r="D1192" s="137">
        <v>43054</v>
      </c>
      <c r="E1192" s="137">
        <v>43084</v>
      </c>
      <c r="F1192" s="137">
        <v>43084</v>
      </c>
      <c r="G1192" s="25">
        <f t="shared" si="65"/>
        <v>30</v>
      </c>
      <c r="H1192" s="365">
        <v>2448.7162567</v>
      </c>
      <c r="I1192" s="122">
        <f t="shared" si="66"/>
        <v>73461.490000000005</v>
      </c>
    </row>
    <row r="1193" spans="1:9">
      <c r="A1193" s="23">
        <f t="shared" si="64"/>
        <v>1037</v>
      </c>
      <c r="B1193" s="218"/>
      <c r="C1193" s="218"/>
      <c r="D1193" s="137">
        <v>43054</v>
      </c>
      <c r="E1193" s="137">
        <v>43084</v>
      </c>
      <c r="F1193" s="137">
        <v>43084</v>
      </c>
      <c r="G1193" s="25">
        <f t="shared" si="65"/>
        <v>30</v>
      </c>
      <c r="H1193" s="365">
        <v>2411.0649948</v>
      </c>
      <c r="I1193" s="122">
        <f t="shared" si="66"/>
        <v>72331.95</v>
      </c>
    </row>
    <row r="1194" spans="1:9">
      <c r="A1194" s="23">
        <f t="shared" ref="A1194:A1257" si="67">A1193+1</f>
        <v>1038</v>
      </c>
      <c r="B1194" s="218"/>
      <c r="C1194" s="218"/>
      <c r="D1194" s="137">
        <v>43054</v>
      </c>
      <c r="E1194" s="137">
        <v>43084</v>
      </c>
      <c r="F1194" s="137">
        <v>43084</v>
      </c>
      <c r="G1194" s="25">
        <f t="shared" si="65"/>
        <v>30</v>
      </c>
      <c r="H1194" s="365">
        <v>2429.8906258000002</v>
      </c>
      <c r="I1194" s="122">
        <f t="shared" si="66"/>
        <v>72896.72</v>
      </c>
    </row>
    <row r="1195" spans="1:9">
      <c r="A1195" s="23">
        <f t="shared" si="67"/>
        <v>1039</v>
      </c>
      <c r="B1195" s="218"/>
      <c r="C1195" s="218"/>
      <c r="D1195" s="137">
        <v>43055</v>
      </c>
      <c r="E1195" s="137">
        <v>43084</v>
      </c>
      <c r="F1195" s="137">
        <v>43084</v>
      </c>
      <c r="G1195" s="25">
        <f t="shared" si="65"/>
        <v>29</v>
      </c>
      <c r="H1195" s="365">
        <v>63447.774905300001</v>
      </c>
      <c r="I1195" s="122">
        <f t="shared" si="66"/>
        <v>1839985.47</v>
      </c>
    </row>
    <row r="1196" spans="1:9">
      <c r="A1196" s="23">
        <f t="shared" si="67"/>
        <v>1040</v>
      </c>
      <c r="B1196" s="218"/>
      <c r="C1196" s="218"/>
      <c r="D1196" s="137">
        <v>43059</v>
      </c>
      <c r="E1196" s="137">
        <v>43084</v>
      </c>
      <c r="F1196" s="137">
        <v>43084</v>
      </c>
      <c r="G1196" s="25">
        <f t="shared" si="65"/>
        <v>25</v>
      </c>
      <c r="H1196" s="365">
        <v>73339.7491687</v>
      </c>
      <c r="I1196" s="122">
        <f t="shared" si="66"/>
        <v>1833493.73</v>
      </c>
    </row>
    <row r="1197" spans="1:9">
      <c r="A1197" s="23">
        <f t="shared" si="67"/>
        <v>1041</v>
      </c>
      <c r="B1197" s="218"/>
      <c r="C1197" s="218"/>
      <c r="D1197" s="137">
        <v>43059</v>
      </c>
      <c r="E1197" s="137">
        <v>43084</v>
      </c>
      <c r="F1197" s="137">
        <v>43084</v>
      </c>
      <c r="G1197" s="25">
        <f t="shared" si="65"/>
        <v>25</v>
      </c>
      <c r="H1197" s="365">
        <v>67890.588673399994</v>
      </c>
      <c r="I1197" s="122">
        <f t="shared" si="66"/>
        <v>1697264.72</v>
      </c>
    </row>
    <row r="1198" spans="1:9">
      <c r="A1198" s="23">
        <f t="shared" si="67"/>
        <v>1042</v>
      </c>
      <c r="B1198" s="218"/>
      <c r="C1198" s="218"/>
      <c r="D1198" s="137">
        <v>43059</v>
      </c>
      <c r="E1198" s="137">
        <v>43084</v>
      </c>
      <c r="F1198" s="137">
        <v>43084</v>
      </c>
      <c r="G1198" s="25">
        <f t="shared" si="65"/>
        <v>25</v>
      </c>
      <c r="H1198" s="365">
        <v>74011.306724199996</v>
      </c>
      <c r="I1198" s="122">
        <f t="shared" si="66"/>
        <v>1850282.67</v>
      </c>
    </row>
    <row r="1199" spans="1:9">
      <c r="A1199" s="23">
        <f t="shared" si="67"/>
        <v>1043</v>
      </c>
      <c r="B1199" s="218"/>
      <c r="C1199" s="218"/>
      <c r="D1199" s="137">
        <v>43059</v>
      </c>
      <c r="E1199" s="137">
        <v>43084</v>
      </c>
      <c r="F1199" s="137">
        <v>43084</v>
      </c>
      <c r="G1199" s="25">
        <f t="shared" si="65"/>
        <v>25</v>
      </c>
      <c r="H1199" s="365">
        <v>66117.901432300001</v>
      </c>
      <c r="I1199" s="122">
        <f t="shared" si="66"/>
        <v>1652947.54</v>
      </c>
    </row>
    <row r="1200" spans="1:9">
      <c r="A1200" s="23">
        <f t="shared" si="67"/>
        <v>1044</v>
      </c>
      <c r="B1200" s="218"/>
      <c r="C1200" s="218"/>
      <c r="D1200" s="137">
        <v>43059</v>
      </c>
      <c r="E1200" s="137">
        <v>43084</v>
      </c>
      <c r="F1200" s="137">
        <v>43084</v>
      </c>
      <c r="G1200" s="25">
        <f t="shared" si="65"/>
        <v>25</v>
      </c>
      <c r="H1200" s="365">
        <v>70771.260920500004</v>
      </c>
      <c r="I1200" s="122">
        <f t="shared" si="66"/>
        <v>1769281.52</v>
      </c>
    </row>
    <row r="1201" spans="1:9">
      <c r="A1201" s="23">
        <f t="shared" si="67"/>
        <v>1045</v>
      </c>
      <c r="B1201" s="218"/>
      <c r="C1201" s="218"/>
      <c r="D1201" s="137">
        <v>43067</v>
      </c>
      <c r="E1201" s="137">
        <v>43084</v>
      </c>
      <c r="F1201" s="137">
        <v>43084</v>
      </c>
      <c r="G1201" s="25">
        <f t="shared" si="65"/>
        <v>17</v>
      </c>
      <c r="H1201" s="365">
        <v>66075.547982899996</v>
      </c>
      <c r="I1201" s="122">
        <f t="shared" si="66"/>
        <v>1123284.32</v>
      </c>
    </row>
    <row r="1202" spans="1:9">
      <c r="A1202" s="23">
        <f t="shared" si="67"/>
        <v>1046</v>
      </c>
      <c r="B1202" s="218"/>
      <c r="C1202" s="218"/>
      <c r="D1202" s="137">
        <v>43067</v>
      </c>
      <c r="E1202" s="137">
        <v>43084</v>
      </c>
      <c r="F1202" s="137">
        <v>43084</v>
      </c>
      <c r="G1202" s="25">
        <f t="shared" si="65"/>
        <v>17</v>
      </c>
      <c r="H1202" s="365">
        <v>70816.027424200001</v>
      </c>
      <c r="I1202" s="122">
        <f t="shared" si="66"/>
        <v>1203872.47</v>
      </c>
    </row>
    <row r="1203" spans="1:9">
      <c r="A1203" s="23">
        <f t="shared" si="67"/>
        <v>1047</v>
      </c>
      <c r="B1203" s="218"/>
      <c r="C1203" s="218"/>
      <c r="D1203" s="137">
        <v>43067</v>
      </c>
      <c r="E1203" s="137">
        <v>43084</v>
      </c>
      <c r="F1203" s="137">
        <v>43084</v>
      </c>
      <c r="G1203" s="25">
        <f t="shared" si="65"/>
        <v>17</v>
      </c>
      <c r="H1203" s="365">
        <v>65180.127908900002</v>
      </c>
      <c r="I1203" s="122">
        <f t="shared" si="66"/>
        <v>1108062.17</v>
      </c>
    </row>
    <row r="1204" spans="1:9">
      <c r="A1204" s="23">
        <f t="shared" si="67"/>
        <v>1048</v>
      </c>
      <c r="B1204" s="218"/>
      <c r="C1204" s="218"/>
      <c r="D1204" s="137">
        <v>43067</v>
      </c>
      <c r="E1204" s="137">
        <v>43084</v>
      </c>
      <c r="F1204" s="137">
        <v>43084</v>
      </c>
      <c r="G1204" s="25">
        <f t="shared" si="65"/>
        <v>17</v>
      </c>
      <c r="H1204" s="365">
        <v>66397.010356300001</v>
      </c>
      <c r="I1204" s="122">
        <f t="shared" si="66"/>
        <v>1128749.18</v>
      </c>
    </row>
    <row r="1205" spans="1:9">
      <c r="A1205" s="23">
        <f t="shared" si="67"/>
        <v>1049</v>
      </c>
      <c r="B1205" s="218" t="s">
        <v>234</v>
      </c>
      <c r="C1205" s="218" t="s">
        <v>557</v>
      </c>
      <c r="D1205" s="137">
        <v>43074</v>
      </c>
      <c r="E1205" s="137">
        <v>43095</v>
      </c>
      <c r="F1205" s="137">
        <v>43095</v>
      </c>
      <c r="G1205" s="25">
        <f t="shared" si="65"/>
        <v>21</v>
      </c>
      <c r="H1205" s="365">
        <v>62943.199999999997</v>
      </c>
      <c r="I1205" s="122">
        <f t="shared" si="66"/>
        <v>1321807.2</v>
      </c>
    </row>
    <row r="1206" spans="1:9">
      <c r="A1206" s="23">
        <f t="shared" si="67"/>
        <v>1050</v>
      </c>
      <c r="B1206" s="218"/>
      <c r="C1206" s="218"/>
      <c r="D1206" s="137">
        <v>43074</v>
      </c>
      <c r="E1206" s="137">
        <v>43095</v>
      </c>
      <c r="F1206" s="137">
        <v>43095</v>
      </c>
      <c r="G1206" s="25">
        <f t="shared" si="65"/>
        <v>21</v>
      </c>
      <c r="H1206" s="365">
        <v>70955.22</v>
      </c>
      <c r="I1206" s="122">
        <f t="shared" si="66"/>
        <v>1490059.62</v>
      </c>
    </row>
    <row r="1207" spans="1:9">
      <c r="A1207" s="23">
        <f t="shared" si="67"/>
        <v>1051</v>
      </c>
      <c r="B1207" s="218"/>
      <c r="C1207" s="218"/>
      <c r="D1207" s="137">
        <v>43074</v>
      </c>
      <c r="E1207" s="137">
        <v>43095</v>
      </c>
      <c r="F1207" s="137">
        <v>43095</v>
      </c>
      <c r="G1207" s="25">
        <f t="shared" si="65"/>
        <v>21</v>
      </c>
      <c r="H1207" s="365">
        <v>68836.34</v>
      </c>
      <c r="I1207" s="122">
        <f t="shared" si="66"/>
        <v>1445563.14</v>
      </c>
    </row>
    <row r="1208" spans="1:9">
      <c r="A1208" s="23">
        <f t="shared" si="67"/>
        <v>1052</v>
      </c>
      <c r="B1208" s="218"/>
      <c r="C1208" s="218"/>
      <c r="D1208" s="137">
        <v>43082</v>
      </c>
      <c r="E1208" s="137">
        <v>43095</v>
      </c>
      <c r="F1208" s="137">
        <v>43095</v>
      </c>
      <c r="G1208" s="25">
        <f t="shared" si="65"/>
        <v>13</v>
      </c>
      <c r="H1208" s="365">
        <v>69076.66</v>
      </c>
      <c r="I1208" s="122">
        <f t="shared" si="66"/>
        <v>897996.58</v>
      </c>
    </row>
    <row r="1209" spans="1:9">
      <c r="A1209" s="23">
        <f t="shared" si="67"/>
        <v>1053</v>
      </c>
      <c r="B1209" s="218"/>
      <c r="C1209" s="218"/>
      <c r="D1209" s="137">
        <v>43082</v>
      </c>
      <c r="E1209" s="137">
        <v>43095</v>
      </c>
      <c r="F1209" s="137">
        <v>43095</v>
      </c>
      <c r="G1209" s="25">
        <f t="shared" si="65"/>
        <v>13</v>
      </c>
      <c r="H1209" s="365">
        <v>69012.78</v>
      </c>
      <c r="I1209" s="122">
        <f t="shared" si="66"/>
        <v>897166.14</v>
      </c>
    </row>
    <row r="1210" spans="1:9">
      <c r="A1210" s="23">
        <f t="shared" si="67"/>
        <v>1054</v>
      </c>
      <c r="B1210" s="218"/>
      <c r="C1210" s="218"/>
      <c r="D1210" s="137">
        <v>43082</v>
      </c>
      <c r="E1210" s="137">
        <v>43095</v>
      </c>
      <c r="F1210" s="137">
        <v>43095</v>
      </c>
      <c r="G1210" s="25">
        <f t="shared" si="65"/>
        <v>13</v>
      </c>
      <c r="H1210" s="365">
        <v>66717.460000000006</v>
      </c>
      <c r="I1210" s="122">
        <f t="shared" si="66"/>
        <v>867326.98</v>
      </c>
    </row>
    <row r="1211" spans="1:9">
      <c r="A1211" s="23">
        <f t="shared" si="67"/>
        <v>1055</v>
      </c>
      <c r="B1211" s="218" t="s">
        <v>235</v>
      </c>
      <c r="C1211" s="218" t="s">
        <v>558</v>
      </c>
      <c r="D1211" s="137">
        <v>42764</v>
      </c>
      <c r="E1211" s="137">
        <v>42781</v>
      </c>
      <c r="F1211" s="137">
        <v>42781</v>
      </c>
      <c r="G1211" s="25">
        <f t="shared" si="65"/>
        <v>17</v>
      </c>
      <c r="H1211" s="365">
        <v>77895.956000899998</v>
      </c>
      <c r="I1211" s="122">
        <f t="shared" si="66"/>
        <v>1324231.25</v>
      </c>
    </row>
    <row r="1212" spans="1:9">
      <c r="A1212" s="23">
        <f t="shared" si="67"/>
        <v>1056</v>
      </c>
      <c r="B1212" s="218"/>
      <c r="C1212" s="218"/>
      <c r="D1212" s="137">
        <v>42764</v>
      </c>
      <c r="E1212" s="137">
        <v>42781</v>
      </c>
      <c r="F1212" s="137">
        <v>42781</v>
      </c>
      <c r="G1212" s="25">
        <f t="shared" si="65"/>
        <v>17</v>
      </c>
      <c r="H1212" s="365">
        <v>77890.937901600002</v>
      </c>
      <c r="I1212" s="122">
        <f t="shared" si="66"/>
        <v>1324145.94</v>
      </c>
    </row>
    <row r="1213" spans="1:9">
      <c r="A1213" s="23">
        <f t="shared" si="67"/>
        <v>1057</v>
      </c>
      <c r="B1213" s="218"/>
      <c r="C1213" s="218"/>
      <c r="D1213" s="137">
        <v>42771</v>
      </c>
      <c r="E1213" s="137">
        <v>42781</v>
      </c>
      <c r="F1213" s="137">
        <v>42781</v>
      </c>
      <c r="G1213" s="25">
        <f t="shared" si="65"/>
        <v>10</v>
      </c>
      <c r="H1213" s="365">
        <v>77810.648312200006</v>
      </c>
      <c r="I1213" s="122">
        <f t="shared" si="66"/>
        <v>778106.48</v>
      </c>
    </row>
    <row r="1214" spans="1:9">
      <c r="A1214" s="23">
        <f t="shared" si="67"/>
        <v>1058</v>
      </c>
      <c r="B1214" s="218"/>
      <c r="C1214" s="218"/>
      <c r="D1214" s="137">
        <v>42771</v>
      </c>
      <c r="E1214" s="137">
        <v>42781</v>
      </c>
      <c r="F1214" s="137">
        <v>42781</v>
      </c>
      <c r="G1214" s="25">
        <f t="shared" si="65"/>
        <v>10</v>
      </c>
      <c r="H1214" s="365">
        <v>77805.630212899996</v>
      </c>
      <c r="I1214" s="122">
        <f t="shared" si="66"/>
        <v>778056.3</v>
      </c>
    </row>
    <row r="1215" spans="1:9">
      <c r="A1215" s="23">
        <f t="shared" si="67"/>
        <v>1059</v>
      </c>
      <c r="B1215" s="218"/>
      <c r="C1215" s="218"/>
      <c r="D1215" s="137">
        <v>42772</v>
      </c>
      <c r="E1215" s="137">
        <v>42781</v>
      </c>
      <c r="F1215" s="137">
        <v>42781</v>
      </c>
      <c r="G1215" s="25">
        <f t="shared" si="65"/>
        <v>9</v>
      </c>
      <c r="H1215" s="365">
        <v>77785.557815499997</v>
      </c>
      <c r="I1215" s="122">
        <f t="shared" si="66"/>
        <v>700070.02</v>
      </c>
    </row>
    <row r="1216" spans="1:9">
      <c r="A1216" s="23">
        <f t="shared" si="67"/>
        <v>1060</v>
      </c>
      <c r="B1216" s="218"/>
      <c r="C1216" s="218"/>
      <c r="D1216" s="137">
        <v>42772</v>
      </c>
      <c r="E1216" s="137">
        <v>42781</v>
      </c>
      <c r="F1216" s="137">
        <v>42781</v>
      </c>
      <c r="G1216" s="25">
        <f t="shared" si="65"/>
        <v>9</v>
      </c>
      <c r="H1216" s="365">
        <v>77805.630212899996</v>
      </c>
      <c r="I1216" s="122">
        <f t="shared" si="66"/>
        <v>700250.67</v>
      </c>
    </row>
    <row r="1217" spans="1:9">
      <c r="A1217" s="23">
        <f t="shared" si="67"/>
        <v>1061</v>
      </c>
      <c r="B1217" s="218" t="s">
        <v>235</v>
      </c>
      <c r="C1217" s="218" t="s">
        <v>559</v>
      </c>
      <c r="D1217" s="137">
        <v>42801</v>
      </c>
      <c r="E1217" s="137">
        <v>42821</v>
      </c>
      <c r="F1217" s="137">
        <v>42821</v>
      </c>
      <c r="G1217" s="25">
        <f t="shared" si="65"/>
        <v>20</v>
      </c>
      <c r="H1217" s="365">
        <v>77550</v>
      </c>
      <c r="I1217" s="122">
        <f t="shared" si="66"/>
        <v>1551000</v>
      </c>
    </row>
    <row r="1218" spans="1:9">
      <c r="A1218" s="23">
        <f t="shared" si="67"/>
        <v>1062</v>
      </c>
      <c r="B1218" s="218"/>
      <c r="C1218" s="218"/>
      <c r="D1218" s="137">
        <v>42801</v>
      </c>
      <c r="E1218" s="137">
        <v>42821</v>
      </c>
      <c r="F1218" s="137">
        <v>42821</v>
      </c>
      <c r="G1218" s="25">
        <f t="shared" si="65"/>
        <v>20</v>
      </c>
      <c r="H1218" s="365">
        <v>77555</v>
      </c>
      <c r="I1218" s="122">
        <f t="shared" si="66"/>
        <v>1551100</v>
      </c>
    </row>
    <row r="1219" spans="1:9">
      <c r="A1219" s="23">
        <f t="shared" si="67"/>
        <v>1063</v>
      </c>
      <c r="B1219" s="218"/>
      <c r="C1219" s="218"/>
      <c r="D1219" s="137">
        <v>42801</v>
      </c>
      <c r="E1219" s="137">
        <v>42821</v>
      </c>
      <c r="F1219" s="137">
        <v>42821</v>
      </c>
      <c r="G1219" s="25">
        <f t="shared" si="65"/>
        <v>20</v>
      </c>
      <c r="H1219" s="365">
        <v>77560</v>
      </c>
      <c r="I1219" s="122">
        <f t="shared" si="66"/>
        <v>1551200</v>
      </c>
    </row>
    <row r="1220" spans="1:9">
      <c r="A1220" s="23">
        <f t="shared" si="67"/>
        <v>1064</v>
      </c>
      <c r="B1220" s="218"/>
      <c r="C1220" s="218"/>
      <c r="D1220" s="137">
        <v>42801</v>
      </c>
      <c r="E1220" s="137">
        <v>42821</v>
      </c>
      <c r="F1220" s="137">
        <v>42821</v>
      </c>
      <c r="G1220" s="25">
        <f t="shared" si="65"/>
        <v>20</v>
      </c>
      <c r="H1220" s="365">
        <v>77525</v>
      </c>
      <c r="I1220" s="122">
        <f t="shared" si="66"/>
        <v>1550500</v>
      </c>
    </row>
    <row r="1221" spans="1:9">
      <c r="A1221" s="23">
        <f t="shared" si="67"/>
        <v>1065</v>
      </c>
      <c r="B1221" s="218"/>
      <c r="C1221" s="218"/>
      <c r="D1221" s="137">
        <v>42801</v>
      </c>
      <c r="E1221" s="137">
        <v>42821</v>
      </c>
      <c r="F1221" s="137">
        <v>42821</v>
      </c>
      <c r="G1221" s="25">
        <f t="shared" si="65"/>
        <v>20</v>
      </c>
      <c r="H1221" s="365">
        <v>77530</v>
      </c>
      <c r="I1221" s="122">
        <f t="shared" si="66"/>
        <v>1550600</v>
      </c>
    </row>
    <row r="1222" spans="1:9">
      <c r="A1222" s="23">
        <f t="shared" si="67"/>
        <v>1066</v>
      </c>
      <c r="B1222" s="218"/>
      <c r="C1222" s="218"/>
      <c r="D1222" s="137">
        <v>42801</v>
      </c>
      <c r="E1222" s="137">
        <v>42821</v>
      </c>
      <c r="F1222" s="137">
        <v>42821</v>
      </c>
      <c r="G1222" s="25">
        <f t="shared" si="65"/>
        <v>20</v>
      </c>
      <c r="H1222" s="365">
        <v>77530</v>
      </c>
      <c r="I1222" s="122">
        <f t="shared" si="66"/>
        <v>1550600</v>
      </c>
    </row>
    <row r="1223" spans="1:9">
      <c r="A1223" s="23">
        <f t="shared" si="67"/>
        <v>1067</v>
      </c>
      <c r="B1223" s="218"/>
      <c r="C1223" s="218"/>
      <c r="D1223" s="137">
        <v>42809</v>
      </c>
      <c r="E1223" s="137">
        <v>42821</v>
      </c>
      <c r="F1223" s="137">
        <v>42821</v>
      </c>
      <c r="G1223" s="25">
        <f t="shared" si="65"/>
        <v>12</v>
      </c>
      <c r="H1223" s="365">
        <v>77570</v>
      </c>
      <c r="I1223" s="122">
        <f t="shared" si="66"/>
        <v>930840</v>
      </c>
    </row>
    <row r="1224" spans="1:9">
      <c r="A1224" s="23">
        <f t="shared" si="67"/>
        <v>1068</v>
      </c>
      <c r="B1224" s="218"/>
      <c r="C1224" s="218"/>
      <c r="D1224" s="137">
        <v>42809</v>
      </c>
      <c r="E1224" s="137">
        <v>42821</v>
      </c>
      <c r="F1224" s="137">
        <v>42821</v>
      </c>
      <c r="G1224" s="25">
        <f t="shared" si="65"/>
        <v>12</v>
      </c>
      <c r="H1224" s="365">
        <v>77580</v>
      </c>
      <c r="I1224" s="122">
        <f t="shared" si="66"/>
        <v>930960</v>
      </c>
    </row>
    <row r="1225" spans="1:9">
      <c r="A1225" s="23">
        <f t="shared" si="67"/>
        <v>1069</v>
      </c>
      <c r="B1225" s="218"/>
      <c r="C1225" s="218"/>
      <c r="D1225" s="137">
        <v>42809</v>
      </c>
      <c r="E1225" s="137">
        <v>42821</v>
      </c>
      <c r="F1225" s="137">
        <v>42821</v>
      </c>
      <c r="G1225" s="25">
        <f t="shared" si="65"/>
        <v>12</v>
      </c>
      <c r="H1225" s="365">
        <v>77520</v>
      </c>
      <c r="I1225" s="122">
        <f t="shared" si="66"/>
        <v>930240</v>
      </c>
    </row>
    <row r="1226" spans="1:9">
      <c r="A1226" s="23">
        <f t="shared" si="67"/>
        <v>1070</v>
      </c>
      <c r="B1226" s="218"/>
      <c r="C1226" s="218"/>
      <c r="D1226" s="137">
        <v>42809</v>
      </c>
      <c r="E1226" s="137">
        <v>42821</v>
      </c>
      <c r="F1226" s="137">
        <v>42821</v>
      </c>
      <c r="G1226" s="25">
        <f t="shared" si="65"/>
        <v>12</v>
      </c>
      <c r="H1226" s="365">
        <v>77570</v>
      </c>
      <c r="I1226" s="122">
        <f t="shared" si="66"/>
        <v>930840</v>
      </c>
    </row>
    <row r="1227" spans="1:9">
      <c r="A1227" s="23">
        <f t="shared" si="67"/>
        <v>1071</v>
      </c>
      <c r="B1227" s="218" t="s">
        <v>235</v>
      </c>
      <c r="C1227" s="218" t="s">
        <v>560</v>
      </c>
      <c r="D1227" s="137">
        <v>42801</v>
      </c>
      <c r="E1227" s="137">
        <v>42842</v>
      </c>
      <c r="F1227" s="137">
        <v>42842</v>
      </c>
      <c r="G1227" s="25">
        <f t="shared" si="65"/>
        <v>41</v>
      </c>
      <c r="H1227" s="365">
        <v>95.829779700000003</v>
      </c>
      <c r="I1227" s="122">
        <f t="shared" si="66"/>
        <v>3929.02</v>
      </c>
    </row>
    <row r="1228" spans="1:9">
      <c r="A1228" s="23">
        <f t="shared" si="67"/>
        <v>1072</v>
      </c>
      <c r="B1228" s="218"/>
      <c r="C1228" s="218"/>
      <c r="D1228" s="137">
        <v>42801</v>
      </c>
      <c r="E1228" s="137">
        <v>42842</v>
      </c>
      <c r="F1228" s="137">
        <v>42842</v>
      </c>
      <c r="G1228" s="25">
        <f t="shared" si="65"/>
        <v>41</v>
      </c>
      <c r="H1228" s="365">
        <v>95.835958300000001</v>
      </c>
      <c r="I1228" s="122">
        <f t="shared" si="66"/>
        <v>3929.27</v>
      </c>
    </row>
    <row r="1229" spans="1:9">
      <c r="A1229" s="23">
        <f t="shared" si="67"/>
        <v>1073</v>
      </c>
      <c r="B1229" s="218"/>
      <c r="C1229" s="218"/>
      <c r="D1229" s="137">
        <v>42801</v>
      </c>
      <c r="E1229" s="137">
        <v>42842</v>
      </c>
      <c r="F1229" s="137">
        <v>42842</v>
      </c>
      <c r="G1229" s="25">
        <f t="shared" si="65"/>
        <v>41</v>
      </c>
      <c r="H1229" s="365">
        <v>95.8421369</v>
      </c>
      <c r="I1229" s="122">
        <f t="shared" si="66"/>
        <v>3929.53</v>
      </c>
    </row>
    <row r="1230" spans="1:9">
      <c r="A1230" s="23">
        <f t="shared" si="67"/>
        <v>1074</v>
      </c>
      <c r="B1230" s="218"/>
      <c r="C1230" s="218"/>
      <c r="D1230" s="137">
        <v>42801</v>
      </c>
      <c r="E1230" s="137">
        <v>42842</v>
      </c>
      <c r="F1230" s="137">
        <v>42842</v>
      </c>
      <c r="G1230" s="25">
        <f t="shared" si="65"/>
        <v>41</v>
      </c>
      <c r="H1230" s="365">
        <v>95.798886800000005</v>
      </c>
      <c r="I1230" s="122">
        <f t="shared" si="66"/>
        <v>3927.75</v>
      </c>
    </row>
    <row r="1231" spans="1:9">
      <c r="A1231" s="23">
        <f t="shared" si="67"/>
        <v>1075</v>
      </c>
      <c r="B1231" s="218"/>
      <c r="C1231" s="218"/>
      <c r="D1231" s="137">
        <v>42801</v>
      </c>
      <c r="E1231" s="137">
        <v>42842</v>
      </c>
      <c r="F1231" s="137">
        <v>42842</v>
      </c>
      <c r="G1231" s="25">
        <f t="shared" si="65"/>
        <v>41</v>
      </c>
      <c r="H1231" s="365">
        <v>105.81742260000001</v>
      </c>
      <c r="I1231" s="122">
        <f t="shared" si="66"/>
        <v>4338.51</v>
      </c>
    </row>
    <row r="1232" spans="1:9">
      <c r="A1232" s="23">
        <f t="shared" si="67"/>
        <v>1076</v>
      </c>
      <c r="B1232" s="218"/>
      <c r="C1232" s="218"/>
      <c r="D1232" s="137">
        <v>42801</v>
      </c>
      <c r="E1232" s="137">
        <v>42842</v>
      </c>
      <c r="F1232" s="137">
        <v>42842</v>
      </c>
      <c r="G1232" s="25">
        <f t="shared" si="65"/>
        <v>41</v>
      </c>
      <c r="H1232" s="365">
        <v>95.805065400000004</v>
      </c>
      <c r="I1232" s="122">
        <f t="shared" si="66"/>
        <v>3928.01</v>
      </c>
    </row>
    <row r="1233" spans="1:9">
      <c r="A1233" s="23">
        <f t="shared" si="67"/>
        <v>1077</v>
      </c>
      <c r="B1233" s="218"/>
      <c r="C1233" s="218"/>
      <c r="D1233" s="137">
        <v>42809</v>
      </c>
      <c r="E1233" s="137">
        <v>42842</v>
      </c>
      <c r="F1233" s="137">
        <v>42842</v>
      </c>
      <c r="G1233" s="25">
        <f t="shared" si="65"/>
        <v>33</v>
      </c>
      <c r="H1233" s="365">
        <v>95.854494099999997</v>
      </c>
      <c r="I1233" s="122">
        <f t="shared" si="66"/>
        <v>3163.2</v>
      </c>
    </row>
    <row r="1234" spans="1:9">
      <c r="A1234" s="23">
        <f t="shared" si="67"/>
        <v>1078</v>
      </c>
      <c r="B1234" s="218"/>
      <c r="C1234" s="218"/>
      <c r="D1234" s="137">
        <v>42809</v>
      </c>
      <c r="E1234" s="137">
        <v>42842</v>
      </c>
      <c r="F1234" s="137">
        <v>42842</v>
      </c>
      <c r="G1234" s="25">
        <f t="shared" si="65"/>
        <v>33</v>
      </c>
      <c r="H1234" s="365">
        <v>95.866851199999999</v>
      </c>
      <c r="I1234" s="122">
        <f t="shared" si="66"/>
        <v>3163.61</v>
      </c>
    </row>
    <row r="1235" spans="1:9">
      <c r="A1235" s="23">
        <f t="shared" si="67"/>
        <v>1079</v>
      </c>
      <c r="B1235" s="218"/>
      <c r="C1235" s="218"/>
      <c r="D1235" s="137">
        <v>42809</v>
      </c>
      <c r="E1235" s="137">
        <v>42842</v>
      </c>
      <c r="F1235" s="137">
        <v>42842</v>
      </c>
      <c r="G1235" s="25">
        <f t="shared" si="65"/>
        <v>33</v>
      </c>
      <c r="H1235" s="365">
        <v>95.792708200000021</v>
      </c>
      <c r="I1235" s="122">
        <f t="shared" si="66"/>
        <v>3161.16</v>
      </c>
    </row>
    <row r="1236" spans="1:9">
      <c r="A1236" s="23">
        <f t="shared" si="67"/>
        <v>1080</v>
      </c>
      <c r="B1236" s="218"/>
      <c r="C1236" s="218"/>
      <c r="D1236" s="137">
        <v>42809</v>
      </c>
      <c r="E1236" s="137">
        <v>42842</v>
      </c>
      <c r="F1236" s="137">
        <v>42842</v>
      </c>
      <c r="G1236" s="25">
        <f t="shared" si="65"/>
        <v>33</v>
      </c>
      <c r="H1236" s="365">
        <v>95.854494099999997</v>
      </c>
      <c r="I1236" s="122">
        <f t="shared" si="66"/>
        <v>3163.2</v>
      </c>
    </row>
    <row r="1237" spans="1:9">
      <c r="A1237" s="23">
        <f t="shared" si="67"/>
        <v>1081</v>
      </c>
      <c r="B1237" s="218"/>
      <c r="C1237" s="218"/>
      <c r="D1237" s="137">
        <v>42816</v>
      </c>
      <c r="E1237" s="137">
        <v>42842</v>
      </c>
      <c r="F1237" s="137">
        <v>42842</v>
      </c>
      <c r="G1237" s="25">
        <f t="shared" si="65"/>
        <v>26</v>
      </c>
      <c r="H1237" s="365">
        <v>77670.8606726</v>
      </c>
      <c r="I1237" s="122">
        <f t="shared" si="66"/>
        <v>2019442.38</v>
      </c>
    </row>
    <row r="1238" spans="1:9">
      <c r="A1238" s="23">
        <f t="shared" si="67"/>
        <v>1082</v>
      </c>
      <c r="B1238" s="218"/>
      <c r="C1238" s="218"/>
      <c r="D1238" s="137">
        <v>42816</v>
      </c>
      <c r="E1238" s="137">
        <v>42842</v>
      </c>
      <c r="F1238" s="137">
        <v>42842</v>
      </c>
      <c r="G1238" s="25">
        <f t="shared" si="65"/>
        <v>26</v>
      </c>
      <c r="H1238" s="365">
        <v>77705.903922700003</v>
      </c>
      <c r="I1238" s="122">
        <f t="shared" si="66"/>
        <v>2020353.5</v>
      </c>
    </row>
    <row r="1239" spans="1:9">
      <c r="A1239" s="23">
        <f t="shared" si="67"/>
        <v>1083</v>
      </c>
      <c r="B1239" s="218"/>
      <c r="C1239" s="218"/>
      <c r="D1239" s="137">
        <v>42818</v>
      </c>
      <c r="E1239" s="137">
        <v>42842</v>
      </c>
      <c r="F1239" s="137">
        <v>42842</v>
      </c>
      <c r="G1239" s="25">
        <f t="shared" si="65"/>
        <v>24</v>
      </c>
      <c r="H1239" s="365">
        <v>77610.786529699995</v>
      </c>
      <c r="I1239" s="122">
        <f t="shared" si="66"/>
        <v>1862658.88</v>
      </c>
    </row>
    <row r="1240" spans="1:9">
      <c r="A1240" s="23">
        <f t="shared" si="67"/>
        <v>1084</v>
      </c>
      <c r="B1240" s="218"/>
      <c r="C1240" s="218"/>
      <c r="D1240" s="137">
        <v>42816</v>
      </c>
      <c r="E1240" s="137">
        <v>42842</v>
      </c>
      <c r="F1240" s="137">
        <v>42842</v>
      </c>
      <c r="G1240" s="25">
        <f t="shared" si="65"/>
        <v>26</v>
      </c>
      <c r="H1240" s="365">
        <v>77605.780351099995</v>
      </c>
      <c r="I1240" s="122">
        <f t="shared" si="66"/>
        <v>2017750.29</v>
      </c>
    </row>
    <row r="1241" spans="1:9">
      <c r="A1241" s="23">
        <f t="shared" si="67"/>
        <v>1085</v>
      </c>
      <c r="B1241" s="218"/>
      <c r="C1241" s="218"/>
      <c r="D1241" s="137">
        <v>42823</v>
      </c>
      <c r="E1241" s="137">
        <v>42842</v>
      </c>
      <c r="F1241" s="137">
        <v>42842</v>
      </c>
      <c r="G1241" s="25">
        <f t="shared" si="65"/>
        <v>19</v>
      </c>
      <c r="H1241" s="365">
        <v>77635.817422599997</v>
      </c>
      <c r="I1241" s="122">
        <f t="shared" si="66"/>
        <v>1475080.53</v>
      </c>
    </row>
    <row r="1242" spans="1:9">
      <c r="A1242" s="23">
        <f t="shared" si="67"/>
        <v>1086</v>
      </c>
      <c r="B1242" s="218"/>
      <c r="C1242" s="218"/>
      <c r="D1242" s="137">
        <v>42823</v>
      </c>
      <c r="E1242" s="137">
        <v>42842</v>
      </c>
      <c r="F1242" s="137">
        <v>42842</v>
      </c>
      <c r="G1242" s="25">
        <f t="shared" si="65"/>
        <v>19</v>
      </c>
      <c r="H1242" s="365">
        <v>77615.792708199995</v>
      </c>
      <c r="I1242" s="122">
        <f t="shared" si="66"/>
        <v>1474700.06</v>
      </c>
    </row>
    <row r="1243" spans="1:9">
      <c r="A1243" s="23">
        <f t="shared" si="67"/>
        <v>1087</v>
      </c>
      <c r="B1243" s="218"/>
      <c r="C1243" s="218"/>
      <c r="D1243" s="137">
        <v>42823</v>
      </c>
      <c r="E1243" s="137">
        <v>42842</v>
      </c>
      <c r="F1243" s="137">
        <v>42842</v>
      </c>
      <c r="G1243" s="25">
        <f t="shared" si="65"/>
        <v>19</v>
      </c>
      <c r="H1243" s="365">
        <v>77695.891565500002</v>
      </c>
      <c r="I1243" s="122">
        <f t="shared" si="66"/>
        <v>1476221.94</v>
      </c>
    </row>
    <row r="1244" spans="1:9">
      <c r="A1244" s="23">
        <f t="shared" si="67"/>
        <v>1088</v>
      </c>
      <c r="B1244" s="218"/>
      <c r="C1244" s="218"/>
      <c r="D1244" s="137">
        <v>42823</v>
      </c>
      <c r="E1244" s="137">
        <v>42842</v>
      </c>
      <c r="F1244" s="137">
        <v>42842</v>
      </c>
      <c r="G1244" s="25">
        <f t="shared" si="65"/>
        <v>19</v>
      </c>
      <c r="H1244" s="365">
        <v>77640.823601099997</v>
      </c>
      <c r="I1244" s="122">
        <f t="shared" si="66"/>
        <v>1475175.65</v>
      </c>
    </row>
    <row r="1245" spans="1:9">
      <c r="A1245" s="23">
        <f t="shared" si="67"/>
        <v>1089</v>
      </c>
      <c r="B1245" s="218"/>
      <c r="C1245" s="218"/>
      <c r="D1245" s="137">
        <v>42818</v>
      </c>
      <c r="E1245" s="137">
        <v>42842</v>
      </c>
      <c r="F1245" s="137">
        <v>42842</v>
      </c>
      <c r="G1245" s="25">
        <f t="shared" ref="G1245:G1308" si="68">F1245-D1245</f>
        <v>24</v>
      </c>
      <c r="H1245" s="365">
        <v>77921.169601600006</v>
      </c>
      <c r="I1245" s="122">
        <f t="shared" ref="I1245:I1308" si="69">ROUND(G1245*H1245,2)</f>
        <v>1870108.07</v>
      </c>
    </row>
    <row r="1246" spans="1:9">
      <c r="A1246" s="23">
        <f t="shared" si="67"/>
        <v>1090</v>
      </c>
      <c r="B1246" s="218"/>
      <c r="C1246" s="218"/>
      <c r="D1246" s="137">
        <v>42818</v>
      </c>
      <c r="E1246" s="137">
        <v>42842</v>
      </c>
      <c r="F1246" s="137">
        <v>42842</v>
      </c>
      <c r="G1246" s="25">
        <f t="shared" si="68"/>
        <v>24</v>
      </c>
      <c r="H1246" s="365">
        <v>77720.922458400004</v>
      </c>
      <c r="I1246" s="122">
        <f t="shared" si="69"/>
        <v>1865302.14</v>
      </c>
    </row>
    <row r="1247" spans="1:9">
      <c r="A1247" s="23">
        <f t="shared" si="67"/>
        <v>1091</v>
      </c>
      <c r="B1247" s="218" t="s">
        <v>235</v>
      </c>
      <c r="C1247" s="218" t="s">
        <v>561</v>
      </c>
      <c r="D1247" s="137">
        <v>42801</v>
      </c>
      <c r="E1247" s="137">
        <v>42850</v>
      </c>
      <c r="F1247" s="137">
        <v>42850</v>
      </c>
      <c r="G1247" s="25">
        <f t="shared" si="68"/>
        <v>49</v>
      </c>
      <c r="H1247" s="365">
        <v>6.5500000000000006E-5</v>
      </c>
      <c r="I1247" s="122">
        <f t="shared" si="69"/>
        <v>0</v>
      </c>
    </row>
    <row r="1248" spans="1:9">
      <c r="A1248" s="23">
        <f t="shared" si="67"/>
        <v>1092</v>
      </c>
      <c r="B1248" s="218"/>
      <c r="C1248" s="218"/>
      <c r="D1248" s="137">
        <v>42801</v>
      </c>
      <c r="E1248" s="137">
        <v>42850</v>
      </c>
      <c r="F1248" s="137">
        <v>42850</v>
      </c>
      <c r="G1248" s="25">
        <f t="shared" si="68"/>
        <v>49</v>
      </c>
      <c r="H1248" s="365">
        <v>6.5500000000000006E-5</v>
      </c>
      <c r="I1248" s="122">
        <f t="shared" si="69"/>
        <v>0</v>
      </c>
    </row>
    <row r="1249" spans="1:9">
      <c r="A1249" s="23">
        <f t="shared" si="67"/>
        <v>1093</v>
      </c>
      <c r="B1249" s="218"/>
      <c r="C1249" s="218"/>
      <c r="D1249" s="137">
        <v>42801</v>
      </c>
      <c r="E1249" s="137">
        <v>42850</v>
      </c>
      <c r="F1249" s="137">
        <v>42850</v>
      </c>
      <c r="G1249" s="25">
        <f t="shared" si="68"/>
        <v>49</v>
      </c>
      <c r="H1249" s="365">
        <v>6.5500000000000006E-5</v>
      </c>
      <c r="I1249" s="122">
        <f t="shared" si="69"/>
        <v>0</v>
      </c>
    </row>
    <row r="1250" spans="1:9">
      <c r="A1250" s="23">
        <f t="shared" si="67"/>
        <v>1094</v>
      </c>
      <c r="B1250" s="218"/>
      <c r="C1250" s="218"/>
      <c r="D1250" s="137">
        <v>42801</v>
      </c>
      <c r="E1250" s="137">
        <v>42850</v>
      </c>
      <c r="F1250" s="137">
        <v>42850</v>
      </c>
      <c r="G1250" s="25">
        <f t="shared" si="68"/>
        <v>49</v>
      </c>
      <c r="H1250" s="365">
        <v>6.5500000000000006E-5</v>
      </c>
      <c r="I1250" s="122">
        <f t="shared" si="69"/>
        <v>0</v>
      </c>
    </row>
    <row r="1251" spans="1:9">
      <c r="A1251" s="23">
        <f t="shared" si="67"/>
        <v>1095</v>
      </c>
      <c r="B1251" s="218"/>
      <c r="C1251" s="218"/>
      <c r="D1251" s="137">
        <v>42801</v>
      </c>
      <c r="E1251" s="137">
        <v>42850</v>
      </c>
      <c r="F1251" s="137">
        <v>42850</v>
      </c>
      <c r="G1251" s="25">
        <f t="shared" si="68"/>
        <v>49</v>
      </c>
      <c r="H1251" s="365">
        <v>-10.0122917</v>
      </c>
      <c r="I1251" s="122">
        <f t="shared" si="69"/>
        <v>-490.6</v>
      </c>
    </row>
    <row r="1252" spans="1:9">
      <c r="A1252" s="23">
        <f t="shared" si="67"/>
        <v>1096</v>
      </c>
      <c r="B1252" s="218"/>
      <c r="C1252" s="218"/>
      <c r="D1252" s="137">
        <v>42801</v>
      </c>
      <c r="E1252" s="137">
        <v>42850</v>
      </c>
      <c r="F1252" s="137">
        <v>42850</v>
      </c>
      <c r="G1252" s="25">
        <f t="shared" si="68"/>
        <v>49</v>
      </c>
      <c r="H1252" s="365">
        <v>6.5500000000000006E-5</v>
      </c>
      <c r="I1252" s="122">
        <f t="shared" si="69"/>
        <v>0</v>
      </c>
    </row>
    <row r="1253" spans="1:9">
      <c r="A1253" s="23">
        <f t="shared" si="67"/>
        <v>1097</v>
      </c>
      <c r="B1253" s="218"/>
      <c r="C1253" s="218"/>
      <c r="D1253" s="137">
        <v>42809</v>
      </c>
      <c r="E1253" s="137">
        <v>42850</v>
      </c>
      <c r="F1253" s="137">
        <v>42850</v>
      </c>
      <c r="G1253" s="25">
        <f t="shared" si="68"/>
        <v>41</v>
      </c>
      <c r="H1253" s="365">
        <v>6.5400000000000004E-5</v>
      </c>
      <c r="I1253" s="122">
        <f t="shared" si="69"/>
        <v>0</v>
      </c>
    </row>
    <row r="1254" spans="1:9">
      <c r="A1254" s="23">
        <f t="shared" si="67"/>
        <v>1098</v>
      </c>
      <c r="B1254" s="218"/>
      <c r="C1254" s="218"/>
      <c r="D1254" s="137">
        <v>42809</v>
      </c>
      <c r="E1254" s="137">
        <v>42850</v>
      </c>
      <c r="F1254" s="137">
        <v>42850</v>
      </c>
      <c r="G1254" s="25">
        <f t="shared" si="68"/>
        <v>41</v>
      </c>
      <c r="H1254" s="365">
        <v>6.5500000000000006E-5</v>
      </c>
      <c r="I1254" s="122">
        <f t="shared" si="69"/>
        <v>0</v>
      </c>
    </row>
    <row r="1255" spans="1:9">
      <c r="A1255" s="23">
        <f t="shared" si="67"/>
        <v>1099</v>
      </c>
      <c r="B1255" s="218"/>
      <c r="C1255" s="218"/>
      <c r="D1255" s="137">
        <v>42809</v>
      </c>
      <c r="E1255" s="137">
        <v>42850</v>
      </c>
      <c r="F1255" s="137">
        <v>42850</v>
      </c>
      <c r="G1255" s="25">
        <f t="shared" si="68"/>
        <v>41</v>
      </c>
      <c r="H1255" s="365">
        <v>6.5500000000000006E-5</v>
      </c>
      <c r="I1255" s="122">
        <f t="shared" si="69"/>
        <v>0</v>
      </c>
    </row>
    <row r="1256" spans="1:9">
      <c r="A1256" s="23">
        <f t="shared" si="67"/>
        <v>1100</v>
      </c>
      <c r="B1256" s="218"/>
      <c r="C1256" s="218"/>
      <c r="D1256" s="137">
        <v>42809</v>
      </c>
      <c r="E1256" s="137">
        <v>42850</v>
      </c>
      <c r="F1256" s="137">
        <v>42850</v>
      </c>
      <c r="G1256" s="25">
        <f t="shared" si="68"/>
        <v>41</v>
      </c>
      <c r="H1256" s="365">
        <v>6.5400000000000004E-5</v>
      </c>
      <c r="I1256" s="122">
        <f t="shared" si="69"/>
        <v>0</v>
      </c>
    </row>
    <row r="1257" spans="1:9">
      <c r="A1257" s="23">
        <f t="shared" si="67"/>
        <v>1101</v>
      </c>
      <c r="B1257" s="218"/>
      <c r="C1257" s="218"/>
      <c r="D1257" s="137">
        <v>42816</v>
      </c>
      <c r="E1257" s="137">
        <v>42850</v>
      </c>
      <c r="F1257" s="137">
        <v>42850</v>
      </c>
      <c r="G1257" s="25">
        <f t="shared" si="68"/>
        <v>34</v>
      </c>
      <c r="H1257" s="365">
        <v>6.5500000000000006E-5</v>
      </c>
      <c r="I1257" s="122">
        <f t="shared" si="69"/>
        <v>0</v>
      </c>
    </row>
    <row r="1258" spans="1:9">
      <c r="A1258" s="23">
        <f t="shared" ref="A1258:A1321" si="70">A1257+1</f>
        <v>1102</v>
      </c>
      <c r="B1258" s="218"/>
      <c r="C1258" s="218"/>
      <c r="D1258" s="137">
        <v>42816</v>
      </c>
      <c r="E1258" s="137">
        <v>42850</v>
      </c>
      <c r="F1258" s="137">
        <v>42850</v>
      </c>
      <c r="G1258" s="25">
        <f t="shared" si="68"/>
        <v>34</v>
      </c>
      <c r="H1258" s="365">
        <v>6.5500000000000006E-5</v>
      </c>
      <c r="I1258" s="122">
        <f t="shared" si="69"/>
        <v>0</v>
      </c>
    </row>
    <row r="1259" spans="1:9">
      <c r="A1259" s="23">
        <f t="shared" si="70"/>
        <v>1103</v>
      </c>
      <c r="B1259" s="218"/>
      <c r="C1259" s="218"/>
      <c r="D1259" s="137">
        <v>42818</v>
      </c>
      <c r="E1259" s="137">
        <v>42850</v>
      </c>
      <c r="F1259" s="137">
        <v>42850</v>
      </c>
      <c r="G1259" s="25">
        <f t="shared" si="68"/>
        <v>32</v>
      </c>
      <c r="H1259" s="365">
        <v>6.5400000000000004E-5</v>
      </c>
      <c r="I1259" s="122">
        <f t="shared" si="69"/>
        <v>0</v>
      </c>
    </row>
    <row r="1260" spans="1:9">
      <c r="A1260" s="23">
        <f t="shared" si="70"/>
        <v>1104</v>
      </c>
      <c r="B1260" s="218"/>
      <c r="C1260" s="218"/>
      <c r="D1260" s="137">
        <v>42816</v>
      </c>
      <c r="E1260" s="137">
        <v>42850</v>
      </c>
      <c r="F1260" s="137">
        <v>42850</v>
      </c>
      <c r="G1260" s="25">
        <f t="shared" si="68"/>
        <v>34</v>
      </c>
      <c r="H1260" s="365">
        <v>6.5400000000000004E-5</v>
      </c>
      <c r="I1260" s="122">
        <f t="shared" si="69"/>
        <v>0</v>
      </c>
    </row>
    <row r="1261" spans="1:9">
      <c r="A1261" s="23">
        <f t="shared" si="70"/>
        <v>1105</v>
      </c>
      <c r="B1261" s="218"/>
      <c r="C1261" s="218"/>
      <c r="D1261" s="137">
        <v>42823</v>
      </c>
      <c r="E1261" s="137">
        <v>42850</v>
      </c>
      <c r="F1261" s="137">
        <v>42850</v>
      </c>
      <c r="G1261" s="25">
        <f t="shared" si="68"/>
        <v>27</v>
      </c>
      <c r="H1261" s="365">
        <v>6.5400000000000004E-5</v>
      </c>
      <c r="I1261" s="122">
        <f t="shared" si="69"/>
        <v>0</v>
      </c>
    </row>
    <row r="1262" spans="1:9">
      <c r="A1262" s="23">
        <f t="shared" si="70"/>
        <v>1106</v>
      </c>
      <c r="B1262" s="218"/>
      <c r="C1262" s="218"/>
      <c r="D1262" s="137">
        <v>42823</v>
      </c>
      <c r="E1262" s="137">
        <v>42850</v>
      </c>
      <c r="F1262" s="137">
        <v>42850</v>
      </c>
      <c r="G1262" s="25">
        <f t="shared" si="68"/>
        <v>27</v>
      </c>
      <c r="H1262" s="365">
        <v>6.5500000000000006E-5</v>
      </c>
      <c r="I1262" s="122">
        <f t="shared" si="69"/>
        <v>0</v>
      </c>
    </row>
    <row r="1263" spans="1:9">
      <c r="A1263" s="23">
        <f t="shared" si="70"/>
        <v>1107</v>
      </c>
      <c r="B1263" s="218"/>
      <c r="C1263" s="218"/>
      <c r="D1263" s="137">
        <v>42823</v>
      </c>
      <c r="E1263" s="137">
        <v>42850</v>
      </c>
      <c r="F1263" s="137">
        <v>42850</v>
      </c>
      <c r="G1263" s="25">
        <f t="shared" si="68"/>
        <v>27</v>
      </c>
      <c r="H1263" s="365">
        <v>6.5500000000000006E-5</v>
      </c>
      <c r="I1263" s="122">
        <f t="shared" si="69"/>
        <v>0</v>
      </c>
    </row>
    <row r="1264" spans="1:9">
      <c r="A1264" s="23">
        <f t="shared" si="70"/>
        <v>1108</v>
      </c>
      <c r="B1264" s="218"/>
      <c r="C1264" s="218"/>
      <c r="D1264" s="137">
        <v>42823</v>
      </c>
      <c r="E1264" s="137">
        <v>42850</v>
      </c>
      <c r="F1264" s="137">
        <v>42850</v>
      </c>
      <c r="G1264" s="25">
        <f t="shared" si="68"/>
        <v>27</v>
      </c>
      <c r="H1264" s="365">
        <v>6.5500000000000006E-5</v>
      </c>
      <c r="I1264" s="122">
        <f t="shared" si="69"/>
        <v>0</v>
      </c>
    </row>
    <row r="1265" spans="1:9">
      <c r="A1265" s="23">
        <f t="shared" si="70"/>
        <v>1109</v>
      </c>
      <c r="B1265" s="218"/>
      <c r="C1265" s="218"/>
      <c r="D1265" s="137">
        <v>42818</v>
      </c>
      <c r="E1265" s="137">
        <v>42850</v>
      </c>
      <c r="F1265" s="137">
        <v>42850</v>
      </c>
      <c r="G1265" s="25">
        <f t="shared" si="68"/>
        <v>32</v>
      </c>
      <c r="H1265" s="365">
        <v>6.5699999999999998E-5</v>
      </c>
      <c r="I1265" s="122">
        <f t="shared" si="69"/>
        <v>0</v>
      </c>
    </row>
    <row r="1266" spans="1:9">
      <c r="A1266" s="23">
        <f t="shared" si="70"/>
        <v>1110</v>
      </c>
      <c r="B1266" s="218"/>
      <c r="C1266" s="218"/>
      <c r="D1266" s="137">
        <v>42818</v>
      </c>
      <c r="E1266" s="137">
        <v>42850</v>
      </c>
      <c r="F1266" s="137">
        <v>42850</v>
      </c>
      <c r="G1266" s="25">
        <f t="shared" si="68"/>
        <v>32</v>
      </c>
      <c r="H1266" s="365">
        <v>6.5599999999999995E-5</v>
      </c>
      <c r="I1266" s="122">
        <f t="shared" si="69"/>
        <v>0</v>
      </c>
    </row>
    <row r="1267" spans="1:9">
      <c r="A1267" s="23">
        <f t="shared" si="70"/>
        <v>1111</v>
      </c>
      <c r="B1267" s="218" t="s">
        <v>235</v>
      </c>
      <c r="C1267" s="218" t="s">
        <v>562</v>
      </c>
      <c r="D1267" s="137">
        <v>42895</v>
      </c>
      <c r="E1267" s="137">
        <v>42912</v>
      </c>
      <c r="F1267" s="137">
        <v>42912</v>
      </c>
      <c r="G1267" s="25">
        <f t="shared" si="68"/>
        <v>17</v>
      </c>
      <c r="H1267" s="365">
        <v>77740</v>
      </c>
      <c r="I1267" s="122">
        <f t="shared" si="69"/>
        <v>1321580</v>
      </c>
    </row>
    <row r="1268" spans="1:9">
      <c r="A1268" s="23">
        <f t="shared" si="70"/>
        <v>1112</v>
      </c>
      <c r="B1268" s="218"/>
      <c r="C1268" s="218"/>
      <c r="D1268" s="137">
        <v>42895</v>
      </c>
      <c r="E1268" s="137">
        <v>42912</v>
      </c>
      <c r="F1268" s="137">
        <v>42912</v>
      </c>
      <c r="G1268" s="25">
        <f t="shared" si="68"/>
        <v>17</v>
      </c>
      <c r="H1268" s="365">
        <v>77725</v>
      </c>
      <c r="I1268" s="122">
        <f t="shared" si="69"/>
        <v>1321325</v>
      </c>
    </row>
    <row r="1269" spans="1:9">
      <c r="A1269" s="23">
        <f t="shared" si="70"/>
        <v>1113</v>
      </c>
      <c r="B1269" s="218"/>
      <c r="C1269" s="218"/>
      <c r="D1269" s="137">
        <v>42895</v>
      </c>
      <c r="E1269" s="137">
        <v>42912</v>
      </c>
      <c r="F1269" s="137">
        <v>42912</v>
      </c>
      <c r="G1269" s="25">
        <f t="shared" si="68"/>
        <v>17</v>
      </c>
      <c r="H1269" s="365">
        <v>77690</v>
      </c>
      <c r="I1269" s="122">
        <f t="shared" si="69"/>
        <v>1320730</v>
      </c>
    </row>
    <row r="1270" spans="1:9">
      <c r="A1270" s="23">
        <f t="shared" si="70"/>
        <v>1114</v>
      </c>
      <c r="B1270" s="218"/>
      <c r="C1270" s="218"/>
      <c r="D1270" s="137">
        <v>42895</v>
      </c>
      <c r="E1270" s="137">
        <v>42912</v>
      </c>
      <c r="F1270" s="137">
        <v>42912</v>
      </c>
      <c r="G1270" s="25">
        <f t="shared" si="68"/>
        <v>17</v>
      </c>
      <c r="H1270" s="365">
        <v>78665</v>
      </c>
      <c r="I1270" s="122">
        <f t="shared" si="69"/>
        <v>1337305</v>
      </c>
    </row>
    <row r="1271" spans="1:9">
      <c r="A1271" s="23">
        <f t="shared" si="70"/>
        <v>1115</v>
      </c>
      <c r="B1271" s="218"/>
      <c r="C1271" s="218"/>
      <c r="D1271" s="137">
        <v>42900</v>
      </c>
      <c r="E1271" s="137">
        <v>42912</v>
      </c>
      <c r="F1271" s="137">
        <v>42912</v>
      </c>
      <c r="G1271" s="25">
        <f t="shared" si="68"/>
        <v>12</v>
      </c>
      <c r="H1271" s="365">
        <v>77730</v>
      </c>
      <c r="I1271" s="122">
        <f t="shared" si="69"/>
        <v>932760</v>
      </c>
    </row>
    <row r="1272" spans="1:9">
      <c r="A1272" s="23">
        <f t="shared" si="70"/>
        <v>1116</v>
      </c>
      <c r="B1272" s="218"/>
      <c r="C1272" s="218"/>
      <c r="D1272" s="137">
        <v>42900</v>
      </c>
      <c r="E1272" s="137">
        <v>42912</v>
      </c>
      <c r="F1272" s="137">
        <v>42912</v>
      </c>
      <c r="G1272" s="25">
        <f t="shared" si="68"/>
        <v>12</v>
      </c>
      <c r="H1272" s="365">
        <v>77500</v>
      </c>
      <c r="I1272" s="122">
        <f t="shared" si="69"/>
        <v>930000</v>
      </c>
    </row>
    <row r="1273" spans="1:9">
      <c r="A1273" s="23">
        <f t="shared" si="70"/>
        <v>1117</v>
      </c>
      <c r="B1273" s="218" t="s">
        <v>235</v>
      </c>
      <c r="C1273" s="218" t="s">
        <v>563</v>
      </c>
      <c r="D1273" s="137">
        <v>42923</v>
      </c>
      <c r="E1273" s="137">
        <v>42941</v>
      </c>
      <c r="F1273" s="137">
        <v>42941</v>
      </c>
      <c r="G1273" s="25">
        <f t="shared" si="68"/>
        <v>18</v>
      </c>
      <c r="H1273" s="365">
        <v>73418.7</v>
      </c>
      <c r="I1273" s="122">
        <f t="shared" si="69"/>
        <v>1321536.6000000001</v>
      </c>
    </row>
    <row r="1274" spans="1:9">
      <c r="A1274" s="23">
        <f t="shared" si="70"/>
        <v>1118</v>
      </c>
      <c r="B1274" s="218"/>
      <c r="C1274" s="218"/>
      <c r="D1274" s="137">
        <v>42923</v>
      </c>
      <c r="E1274" s="137">
        <v>42941</v>
      </c>
      <c r="F1274" s="137">
        <v>42941</v>
      </c>
      <c r="G1274" s="25">
        <f t="shared" si="68"/>
        <v>18</v>
      </c>
      <c r="H1274" s="365">
        <v>73484.5</v>
      </c>
      <c r="I1274" s="122">
        <f t="shared" si="69"/>
        <v>1322721</v>
      </c>
    </row>
    <row r="1275" spans="1:9">
      <c r="A1275" s="23">
        <f t="shared" si="70"/>
        <v>1119</v>
      </c>
      <c r="B1275" s="218"/>
      <c r="C1275" s="218"/>
      <c r="D1275" s="137">
        <v>42923</v>
      </c>
      <c r="E1275" s="137">
        <v>42941</v>
      </c>
      <c r="F1275" s="137">
        <v>42941</v>
      </c>
      <c r="G1275" s="25">
        <f t="shared" si="68"/>
        <v>18</v>
      </c>
      <c r="H1275" s="365">
        <v>73710.100000000006</v>
      </c>
      <c r="I1275" s="122">
        <f t="shared" si="69"/>
        <v>1326781.8</v>
      </c>
    </row>
    <row r="1276" spans="1:9">
      <c r="A1276" s="23">
        <f t="shared" si="70"/>
        <v>1120</v>
      </c>
      <c r="B1276" s="218"/>
      <c r="C1276" s="218"/>
      <c r="D1276" s="137">
        <v>42923</v>
      </c>
      <c r="E1276" s="137">
        <v>42941</v>
      </c>
      <c r="F1276" s="137">
        <v>42941</v>
      </c>
      <c r="G1276" s="25">
        <f t="shared" si="68"/>
        <v>18</v>
      </c>
      <c r="H1276" s="365">
        <v>74194.2</v>
      </c>
      <c r="I1276" s="122">
        <f t="shared" si="69"/>
        <v>1335495.6000000001</v>
      </c>
    </row>
    <row r="1277" spans="1:9">
      <c r="A1277" s="23">
        <f t="shared" si="70"/>
        <v>1121</v>
      </c>
      <c r="B1277" s="218"/>
      <c r="C1277" s="218"/>
      <c r="D1277" s="137">
        <v>42928</v>
      </c>
      <c r="E1277" s="137">
        <v>42941</v>
      </c>
      <c r="F1277" s="137">
        <v>42941</v>
      </c>
      <c r="G1277" s="25">
        <f t="shared" si="68"/>
        <v>13</v>
      </c>
      <c r="H1277" s="365">
        <v>73536.2</v>
      </c>
      <c r="I1277" s="122">
        <f t="shared" si="69"/>
        <v>955970.6</v>
      </c>
    </row>
    <row r="1278" spans="1:9">
      <c r="A1278" s="23">
        <f t="shared" si="70"/>
        <v>1122</v>
      </c>
      <c r="B1278" s="218"/>
      <c r="C1278" s="218"/>
      <c r="D1278" s="137">
        <v>42928</v>
      </c>
      <c r="E1278" s="137">
        <v>42941</v>
      </c>
      <c r="F1278" s="137">
        <v>42941</v>
      </c>
      <c r="G1278" s="25">
        <f t="shared" si="68"/>
        <v>13</v>
      </c>
      <c r="H1278" s="365">
        <v>74452.7</v>
      </c>
      <c r="I1278" s="122">
        <f t="shared" si="69"/>
        <v>967885.1</v>
      </c>
    </row>
    <row r="1279" spans="1:9">
      <c r="A1279" s="23">
        <f t="shared" si="70"/>
        <v>1123</v>
      </c>
      <c r="B1279" s="218"/>
      <c r="C1279" s="218"/>
      <c r="D1279" s="137">
        <v>42928</v>
      </c>
      <c r="E1279" s="137">
        <v>42941</v>
      </c>
      <c r="F1279" s="137">
        <v>42941</v>
      </c>
      <c r="G1279" s="25">
        <f t="shared" si="68"/>
        <v>13</v>
      </c>
      <c r="H1279" s="365">
        <v>74076.7</v>
      </c>
      <c r="I1279" s="122">
        <f t="shared" si="69"/>
        <v>962997.1</v>
      </c>
    </row>
    <row r="1280" spans="1:9">
      <c r="A1280" s="23">
        <f t="shared" si="70"/>
        <v>1124</v>
      </c>
      <c r="B1280" s="218"/>
      <c r="C1280" s="218"/>
      <c r="D1280" s="137">
        <v>42928</v>
      </c>
      <c r="E1280" s="137">
        <v>42941</v>
      </c>
      <c r="F1280" s="137">
        <v>42941</v>
      </c>
      <c r="G1280" s="25">
        <f t="shared" si="68"/>
        <v>13</v>
      </c>
      <c r="H1280" s="365">
        <v>74701.8</v>
      </c>
      <c r="I1280" s="122">
        <f t="shared" si="69"/>
        <v>971123.4</v>
      </c>
    </row>
    <row r="1281" spans="1:9">
      <c r="A1281" s="23">
        <f t="shared" si="70"/>
        <v>1125</v>
      </c>
      <c r="B1281" s="218" t="s">
        <v>235</v>
      </c>
      <c r="C1281" s="218" t="s">
        <v>564</v>
      </c>
      <c r="D1281" s="137">
        <v>42949</v>
      </c>
      <c r="E1281" s="137">
        <v>42972</v>
      </c>
      <c r="F1281" s="137">
        <v>42972</v>
      </c>
      <c r="G1281" s="25">
        <f t="shared" si="68"/>
        <v>23</v>
      </c>
      <c r="H1281" s="365">
        <v>73301.2</v>
      </c>
      <c r="I1281" s="122">
        <f t="shared" si="69"/>
        <v>1685927.6</v>
      </c>
    </row>
    <row r="1282" spans="1:9">
      <c r="A1282" s="23">
        <f t="shared" si="70"/>
        <v>1126</v>
      </c>
      <c r="B1282" s="218"/>
      <c r="C1282" s="218"/>
      <c r="D1282" s="137">
        <v>42949</v>
      </c>
      <c r="E1282" s="137">
        <v>42972</v>
      </c>
      <c r="F1282" s="137">
        <v>42972</v>
      </c>
      <c r="G1282" s="25">
        <f t="shared" si="68"/>
        <v>23</v>
      </c>
      <c r="H1282" s="365">
        <v>73526.8</v>
      </c>
      <c r="I1282" s="122">
        <f t="shared" si="69"/>
        <v>1691116.4</v>
      </c>
    </row>
    <row r="1283" spans="1:9">
      <c r="A1283" s="23">
        <f t="shared" si="70"/>
        <v>1127</v>
      </c>
      <c r="B1283" s="218"/>
      <c r="C1283" s="218"/>
      <c r="D1283" s="137">
        <v>42949</v>
      </c>
      <c r="E1283" s="137">
        <v>42972</v>
      </c>
      <c r="F1283" s="137">
        <v>42972</v>
      </c>
      <c r="G1283" s="25">
        <f t="shared" si="68"/>
        <v>23</v>
      </c>
      <c r="H1283" s="365">
        <v>73592.600000000006</v>
      </c>
      <c r="I1283" s="122">
        <f t="shared" si="69"/>
        <v>1692629.8</v>
      </c>
    </row>
    <row r="1284" spans="1:9">
      <c r="A1284" s="23">
        <f t="shared" si="70"/>
        <v>1128</v>
      </c>
      <c r="B1284" s="218"/>
      <c r="C1284" s="218"/>
      <c r="D1284" s="137">
        <v>42949</v>
      </c>
      <c r="E1284" s="137">
        <v>42972</v>
      </c>
      <c r="F1284" s="137">
        <v>42972</v>
      </c>
      <c r="G1284" s="25">
        <f t="shared" si="68"/>
        <v>23</v>
      </c>
      <c r="H1284" s="365">
        <v>74156.600000000006</v>
      </c>
      <c r="I1284" s="122">
        <f t="shared" si="69"/>
        <v>1705601.8</v>
      </c>
    </row>
    <row r="1285" spans="1:9">
      <c r="A1285" s="23">
        <f t="shared" si="70"/>
        <v>1129</v>
      </c>
      <c r="B1285" s="218"/>
      <c r="C1285" s="218"/>
      <c r="D1285" s="137">
        <v>42956</v>
      </c>
      <c r="E1285" s="137">
        <v>42972</v>
      </c>
      <c r="F1285" s="137">
        <v>42972</v>
      </c>
      <c r="G1285" s="25">
        <f t="shared" si="68"/>
        <v>16</v>
      </c>
      <c r="H1285" s="365">
        <v>72911.100000000006</v>
      </c>
      <c r="I1285" s="122">
        <f t="shared" si="69"/>
        <v>1166577.6000000001</v>
      </c>
    </row>
    <row r="1286" spans="1:9">
      <c r="A1286" s="23">
        <f t="shared" si="70"/>
        <v>1130</v>
      </c>
      <c r="B1286" s="218"/>
      <c r="C1286" s="218"/>
      <c r="D1286" s="137">
        <v>42956</v>
      </c>
      <c r="E1286" s="137">
        <v>42972</v>
      </c>
      <c r="F1286" s="137">
        <v>42972</v>
      </c>
      <c r="G1286" s="25">
        <f t="shared" si="68"/>
        <v>16</v>
      </c>
      <c r="H1286" s="365">
        <v>72920.5</v>
      </c>
      <c r="I1286" s="122">
        <f t="shared" si="69"/>
        <v>1166728</v>
      </c>
    </row>
    <row r="1287" spans="1:9">
      <c r="A1287" s="23">
        <f t="shared" si="70"/>
        <v>1131</v>
      </c>
      <c r="B1287" s="218" t="s">
        <v>235</v>
      </c>
      <c r="C1287" s="218" t="s">
        <v>565</v>
      </c>
      <c r="D1287" s="137">
        <v>42949</v>
      </c>
      <c r="E1287" s="137">
        <v>42993</v>
      </c>
      <c r="F1287" s="137">
        <v>42993</v>
      </c>
      <c r="G1287" s="25">
        <f t="shared" si="68"/>
        <v>44</v>
      </c>
      <c r="H1287" s="365">
        <v>-275.32257779999998</v>
      </c>
      <c r="I1287" s="122">
        <f t="shared" si="69"/>
        <v>-12114.19</v>
      </c>
    </row>
    <row r="1288" spans="1:9">
      <c r="A1288" s="23">
        <f t="shared" si="70"/>
        <v>1132</v>
      </c>
      <c r="B1288" s="218"/>
      <c r="C1288" s="218"/>
      <c r="D1288" s="137">
        <v>42949</v>
      </c>
      <c r="E1288" s="137">
        <v>42993</v>
      </c>
      <c r="F1288" s="137">
        <v>42993</v>
      </c>
      <c r="G1288" s="25">
        <f t="shared" si="68"/>
        <v>44</v>
      </c>
      <c r="H1288" s="365">
        <v>-276.16994149999999</v>
      </c>
      <c r="I1288" s="122">
        <f t="shared" si="69"/>
        <v>-12151.48</v>
      </c>
    </row>
    <row r="1289" spans="1:9">
      <c r="A1289" s="23">
        <f t="shared" si="70"/>
        <v>1133</v>
      </c>
      <c r="B1289" s="218"/>
      <c r="C1289" s="218"/>
      <c r="D1289" s="137">
        <v>42949</v>
      </c>
      <c r="E1289" s="137">
        <v>42993</v>
      </c>
      <c r="F1289" s="137">
        <v>42993</v>
      </c>
      <c r="G1289" s="25">
        <f t="shared" si="68"/>
        <v>44</v>
      </c>
      <c r="H1289" s="365">
        <v>-276.41708920000002</v>
      </c>
      <c r="I1289" s="122">
        <f t="shared" si="69"/>
        <v>-12162.35</v>
      </c>
    </row>
    <row r="1290" spans="1:9">
      <c r="A1290" s="23">
        <f t="shared" si="70"/>
        <v>1134</v>
      </c>
      <c r="B1290" s="218"/>
      <c r="C1290" s="218"/>
      <c r="D1290" s="137">
        <v>42949</v>
      </c>
      <c r="E1290" s="137">
        <v>42993</v>
      </c>
      <c r="F1290" s="137">
        <v>42993</v>
      </c>
      <c r="G1290" s="25">
        <f t="shared" si="68"/>
        <v>44</v>
      </c>
      <c r="H1290" s="365">
        <v>-278.53549829999997</v>
      </c>
      <c r="I1290" s="122">
        <f t="shared" si="69"/>
        <v>-12255.56</v>
      </c>
    </row>
    <row r="1291" spans="1:9">
      <c r="A1291" s="23">
        <f t="shared" si="70"/>
        <v>1135</v>
      </c>
      <c r="B1291" s="218"/>
      <c r="C1291" s="218"/>
      <c r="D1291" s="137">
        <v>42956</v>
      </c>
      <c r="E1291" s="137">
        <v>42993</v>
      </c>
      <c r="F1291" s="137">
        <v>42993</v>
      </c>
      <c r="G1291" s="25">
        <f t="shared" si="68"/>
        <v>37</v>
      </c>
      <c r="H1291" s="365">
        <v>-273.85734480000002</v>
      </c>
      <c r="I1291" s="122">
        <f t="shared" si="69"/>
        <v>-10132.719999999999</v>
      </c>
    </row>
    <row r="1292" spans="1:9">
      <c r="A1292" s="23">
        <f t="shared" si="70"/>
        <v>1136</v>
      </c>
      <c r="B1292" s="218"/>
      <c r="C1292" s="218"/>
      <c r="D1292" s="137">
        <v>42956</v>
      </c>
      <c r="E1292" s="137">
        <v>42993</v>
      </c>
      <c r="F1292" s="137">
        <v>42993</v>
      </c>
      <c r="G1292" s="25">
        <f t="shared" si="68"/>
        <v>37</v>
      </c>
      <c r="H1292" s="365">
        <v>-273.89265160000002</v>
      </c>
      <c r="I1292" s="122">
        <f t="shared" si="69"/>
        <v>-10134.030000000001</v>
      </c>
    </row>
    <row r="1293" spans="1:9">
      <c r="A1293" s="23">
        <f t="shared" si="70"/>
        <v>1137</v>
      </c>
      <c r="B1293" s="218"/>
      <c r="C1293" s="218"/>
      <c r="D1293" s="137">
        <v>42963</v>
      </c>
      <c r="E1293" s="137">
        <v>42993</v>
      </c>
      <c r="F1293" s="137">
        <v>42993</v>
      </c>
      <c r="G1293" s="25">
        <f t="shared" si="68"/>
        <v>30</v>
      </c>
      <c r="H1293" s="365">
        <v>72670.019081399994</v>
      </c>
      <c r="I1293" s="122">
        <f t="shared" si="69"/>
        <v>2180100.5699999998</v>
      </c>
    </row>
    <row r="1294" spans="1:9">
      <c r="A1294" s="23">
        <f t="shared" si="70"/>
        <v>1138</v>
      </c>
      <c r="B1294" s="218"/>
      <c r="C1294" s="218"/>
      <c r="D1294" s="137">
        <v>42963</v>
      </c>
      <c r="E1294" s="137">
        <v>42993</v>
      </c>
      <c r="F1294" s="137">
        <v>42993</v>
      </c>
      <c r="G1294" s="25">
        <f t="shared" si="68"/>
        <v>30</v>
      </c>
      <c r="H1294" s="365">
        <v>72646.607348399993</v>
      </c>
      <c r="I1294" s="122">
        <f t="shared" si="69"/>
        <v>2179398.2200000002</v>
      </c>
    </row>
    <row r="1295" spans="1:9">
      <c r="A1295" s="23">
        <f t="shared" si="70"/>
        <v>1139</v>
      </c>
      <c r="B1295" s="218"/>
      <c r="C1295" s="218"/>
      <c r="D1295" s="137">
        <v>42972</v>
      </c>
      <c r="E1295" s="137">
        <v>42993</v>
      </c>
      <c r="F1295" s="137">
        <v>42993</v>
      </c>
      <c r="G1295" s="25">
        <f t="shared" si="68"/>
        <v>21</v>
      </c>
      <c r="H1295" s="365">
        <v>72585.736842700004</v>
      </c>
      <c r="I1295" s="122">
        <f t="shared" si="69"/>
        <v>1524300.47</v>
      </c>
    </row>
    <row r="1296" spans="1:9">
      <c r="A1296" s="23">
        <f t="shared" si="70"/>
        <v>1140</v>
      </c>
      <c r="B1296" s="218"/>
      <c r="C1296" s="218"/>
      <c r="D1296" s="137">
        <v>42972</v>
      </c>
      <c r="E1296" s="137">
        <v>42993</v>
      </c>
      <c r="F1296" s="137">
        <v>42993</v>
      </c>
      <c r="G1296" s="25">
        <f t="shared" si="68"/>
        <v>21</v>
      </c>
      <c r="H1296" s="365">
        <v>72623.195615400007</v>
      </c>
      <c r="I1296" s="122">
        <f t="shared" si="69"/>
        <v>1525087.11</v>
      </c>
    </row>
    <row r="1297" spans="1:9">
      <c r="A1297" s="23">
        <f t="shared" si="70"/>
        <v>1141</v>
      </c>
      <c r="B1297" s="218"/>
      <c r="C1297" s="218"/>
      <c r="D1297" s="137">
        <v>42972</v>
      </c>
      <c r="E1297" s="137">
        <v>42993</v>
      </c>
      <c r="F1297" s="137">
        <v>42993</v>
      </c>
      <c r="G1297" s="25">
        <f t="shared" si="68"/>
        <v>21</v>
      </c>
      <c r="H1297" s="365">
        <v>72571.689803000001</v>
      </c>
      <c r="I1297" s="122">
        <f t="shared" si="69"/>
        <v>1524005.49</v>
      </c>
    </row>
    <row r="1298" spans="1:9">
      <c r="A1298" s="23">
        <f t="shared" si="70"/>
        <v>1142</v>
      </c>
      <c r="B1298" s="218"/>
      <c r="C1298" s="218"/>
      <c r="D1298" s="137">
        <v>42972</v>
      </c>
      <c r="E1298" s="137">
        <v>42993</v>
      </c>
      <c r="F1298" s="137">
        <v>42993</v>
      </c>
      <c r="G1298" s="25">
        <f t="shared" si="68"/>
        <v>21</v>
      </c>
      <c r="H1298" s="365">
        <v>72599.783882500007</v>
      </c>
      <c r="I1298" s="122">
        <f t="shared" si="69"/>
        <v>1524595.46</v>
      </c>
    </row>
    <row r="1299" spans="1:9">
      <c r="A1299" s="23">
        <f t="shared" si="70"/>
        <v>1143</v>
      </c>
      <c r="B1299" s="218"/>
      <c r="C1299" s="218"/>
      <c r="D1299" s="137">
        <v>42977</v>
      </c>
      <c r="E1299" s="137">
        <v>42993</v>
      </c>
      <c r="F1299" s="137">
        <v>42993</v>
      </c>
      <c r="G1299" s="25">
        <f t="shared" si="68"/>
        <v>16</v>
      </c>
      <c r="H1299" s="365">
        <v>72599.783882500007</v>
      </c>
      <c r="I1299" s="122">
        <f t="shared" si="69"/>
        <v>1161596.54</v>
      </c>
    </row>
    <row r="1300" spans="1:9">
      <c r="A1300" s="23">
        <f t="shared" si="70"/>
        <v>1144</v>
      </c>
      <c r="B1300" s="218"/>
      <c r="C1300" s="218"/>
      <c r="D1300" s="137">
        <v>42977</v>
      </c>
      <c r="E1300" s="137">
        <v>42993</v>
      </c>
      <c r="F1300" s="137">
        <v>42993</v>
      </c>
      <c r="G1300" s="25">
        <f t="shared" si="68"/>
        <v>16</v>
      </c>
      <c r="H1300" s="365">
        <v>72590.419189299995</v>
      </c>
      <c r="I1300" s="122">
        <f t="shared" si="69"/>
        <v>1161446.71</v>
      </c>
    </row>
    <row r="1301" spans="1:9">
      <c r="A1301" s="23">
        <f t="shared" si="70"/>
        <v>1145</v>
      </c>
      <c r="B1301" s="218" t="s">
        <v>235</v>
      </c>
      <c r="C1301" s="218" t="s">
        <v>566</v>
      </c>
      <c r="D1301" s="137">
        <v>42949</v>
      </c>
      <c r="E1301" s="137">
        <v>43003</v>
      </c>
      <c r="F1301" s="137">
        <v>43003</v>
      </c>
      <c r="G1301" s="25">
        <f t="shared" si="68"/>
        <v>54</v>
      </c>
      <c r="H1301" s="365">
        <v>16.0537794</v>
      </c>
      <c r="I1301" s="122">
        <f t="shared" si="69"/>
        <v>866.9</v>
      </c>
    </row>
    <row r="1302" spans="1:9">
      <c r="A1302" s="23">
        <f t="shared" si="70"/>
        <v>1146</v>
      </c>
      <c r="B1302" s="218"/>
      <c r="C1302" s="218"/>
      <c r="D1302" s="137">
        <v>42949</v>
      </c>
      <c r="E1302" s="137">
        <v>43003</v>
      </c>
      <c r="F1302" s="137">
        <v>43003</v>
      </c>
      <c r="G1302" s="25">
        <f t="shared" si="68"/>
        <v>54</v>
      </c>
      <c r="H1302" s="365">
        <v>16.103188299999999</v>
      </c>
      <c r="I1302" s="122">
        <f t="shared" si="69"/>
        <v>869.57</v>
      </c>
    </row>
    <row r="1303" spans="1:9">
      <c r="A1303" s="23">
        <f t="shared" si="70"/>
        <v>1147</v>
      </c>
      <c r="B1303" s="218"/>
      <c r="C1303" s="218"/>
      <c r="D1303" s="137">
        <v>42949</v>
      </c>
      <c r="E1303" s="137">
        <v>43003</v>
      </c>
      <c r="F1303" s="137">
        <v>43003</v>
      </c>
      <c r="G1303" s="25">
        <f t="shared" si="68"/>
        <v>54</v>
      </c>
      <c r="H1303" s="365">
        <v>16.117599299999998</v>
      </c>
      <c r="I1303" s="122">
        <f t="shared" si="69"/>
        <v>870.35</v>
      </c>
    </row>
    <row r="1304" spans="1:9">
      <c r="A1304" s="23">
        <f t="shared" si="70"/>
        <v>1148</v>
      </c>
      <c r="B1304" s="218"/>
      <c r="C1304" s="218"/>
      <c r="D1304" s="137">
        <v>42949</v>
      </c>
      <c r="E1304" s="137">
        <v>43003</v>
      </c>
      <c r="F1304" s="137">
        <v>43003</v>
      </c>
      <c r="G1304" s="25">
        <f t="shared" si="68"/>
        <v>54</v>
      </c>
      <c r="H1304" s="365">
        <v>16.241121400000001</v>
      </c>
      <c r="I1304" s="122">
        <f t="shared" si="69"/>
        <v>877.02</v>
      </c>
    </row>
    <row r="1305" spans="1:9">
      <c r="A1305" s="23">
        <f t="shared" si="70"/>
        <v>1149</v>
      </c>
      <c r="B1305" s="218"/>
      <c r="C1305" s="218"/>
      <c r="D1305" s="137">
        <v>42956</v>
      </c>
      <c r="E1305" s="137">
        <v>43003</v>
      </c>
      <c r="F1305" s="137">
        <v>43003</v>
      </c>
      <c r="G1305" s="25">
        <f t="shared" si="68"/>
        <v>47</v>
      </c>
      <c r="H1305" s="365">
        <v>15.9683431</v>
      </c>
      <c r="I1305" s="122">
        <f t="shared" si="69"/>
        <v>750.51</v>
      </c>
    </row>
    <row r="1306" spans="1:9">
      <c r="A1306" s="23">
        <f t="shared" si="70"/>
        <v>1150</v>
      </c>
      <c r="B1306" s="218"/>
      <c r="C1306" s="218"/>
      <c r="D1306" s="137">
        <v>42956</v>
      </c>
      <c r="E1306" s="137">
        <v>43003</v>
      </c>
      <c r="F1306" s="137">
        <v>43003</v>
      </c>
      <c r="G1306" s="25">
        <f t="shared" si="68"/>
        <v>47</v>
      </c>
      <c r="H1306" s="365">
        <v>15.970401900000002</v>
      </c>
      <c r="I1306" s="122">
        <f t="shared" si="69"/>
        <v>750.61</v>
      </c>
    </row>
    <row r="1307" spans="1:9">
      <c r="A1307" s="23">
        <f t="shared" si="70"/>
        <v>1151</v>
      </c>
      <c r="B1307" s="218"/>
      <c r="C1307" s="218"/>
      <c r="D1307" s="137">
        <v>42963</v>
      </c>
      <c r="E1307" s="137">
        <v>43003</v>
      </c>
      <c r="F1307" s="137">
        <v>43003</v>
      </c>
      <c r="G1307" s="25">
        <f t="shared" si="68"/>
        <v>40</v>
      </c>
      <c r="H1307" s="365">
        <v>15.9755486</v>
      </c>
      <c r="I1307" s="122">
        <f t="shared" si="69"/>
        <v>639.02</v>
      </c>
    </row>
    <row r="1308" spans="1:9">
      <c r="A1308" s="23">
        <f t="shared" si="70"/>
        <v>1152</v>
      </c>
      <c r="B1308" s="218"/>
      <c r="C1308" s="218"/>
      <c r="D1308" s="137">
        <v>42963</v>
      </c>
      <c r="E1308" s="137">
        <v>43003</v>
      </c>
      <c r="F1308" s="137">
        <v>43003</v>
      </c>
      <c r="G1308" s="25">
        <f t="shared" si="68"/>
        <v>40</v>
      </c>
      <c r="H1308" s="365">
        <v>15.970401900000002</v>
      </c>
      <c r="I1308" s="122">
        <f t="shared" si="69"/>
        <v>638.82000000000005</v>
      </c>
    </row>
    <row r="1309" spans="1:9">
      <c r="A1309" s="23">
        <f t="shared" si="70"/>
        <v>1153</v>
      </c>
      <c r="B1309" s="218"/>
      <c r="C1309" s="218"/>
      <c r="D1309" s="137">
        <v>42972</v>
      </c>
      <c r="E1309" s="137">
        <v>43003</v>
      </c>
      <c r="F1309" s="137">
        <v>43003</v>
      </c>
      <c r="G1309" s="25">
        <f t="shared" ref="G1309:G1372" si="71">F1309-D1309</f>
        <v>31</v>
      </c>
      <c r="H1309" s="365">
        <v>15.957020199999999</v>
      </c>
      <c r="I1309" s="122">
        <f t="shared" ref="I1309:I1372" si="72">ROUND(G1309*H1309,2)</f>
        <v>494.67</v>
      </c>
    </row>
    <row r="1310" spans="1:9">
      <c r="A1310" s="23">
        <f t="shared" si="70"/>
        <v>1154</v>
      </c>
      <c r="B1310" s="218"/>
      <c r="C1310" s="218"/>
      <c r="D1310" s="137">
        <v>42972</v>
      </c>
      <c r="E1310" s="137">
        <v>43003</v>
      </c>
      <c r="F1310" s="137">
        <v>43003</v>
      </c>
      <c r="G1310" s="25">
        <f t="shared" si="71"/>
        <v>31</v>
      </c>
      <c r="H1310" s="365">
        <v>15.9652551</v>
      </c>
      <c r="I1310" s="122">
        <f t="shared" si="72"/>
        <v>494.92</v>
      </c>
    </row>
    <row r="1311" spans="1:9">
      <c r="A1311" s="23">
        <f t="shared" si="70"/>
        <v>1155</v>
      </c>
      <c r="B1311" s="218"/>
      <c r="C1311" s="218"/>
      <c r="D1311" s="137">
        <v>42972</v>
      </c>
      <c r="E1311" s="137">
        <v>43003</v>
      </c>
      <c r="F1311" s="137">
        <v>43003</v>
      </c>
      <c r="G1311" s="25">
        <f t="shared" si="71"/>
        <v>31</v>
      </c>
      <c r="H1311" s="365">
        <v>15.953932200000002</v>
      </c>
      <c r="I1311" s="122">
        <f t="shared" si="72"/>
        <v>494.57</v>
      </c>
    </row>
    <row r="1312" spans="1:9">
      <c r="A1312" s="23">
        <f t="shared" si="70"/>
        <v>1156</v>
      </c>
      <c r="B1312" s="218"/>
      <c r="C1312" s="218"/>
      <c r="D1312" s="137">
        <v>42972</v>
      </c>
      <c r="E1312" s="137">
        <v>43003</v>
      </c>
      <c r="F1312" s="137">
        <v>43003</v>
      </c>
      <c r="G1312" s="25">
        <f t="shared" si="71"/>
        <v>31</v>
      </c>
      <c r="H1312" s="365">
        <v>15.960108200000001</v>
      </c>
      <c r="I1312" s="122">
        <f t="shared" si="72"/>
        <v>494.76</v>
      </c>
    </row>
    <row r="1313" spans="1:9">
      <c r="A1313" s="23">
        <f t="shared" si="70"/>
        <v>1157</v>
      </c>
      <c r="B1313" s="218"/>
      <c r="C1313" s="218"/>
      <c r="D1313" s="137">
        <v>42975</v>
      </c>
      <c r="E1313" s="137">
        <v>43003</v>
      </c>
      <c r="F1313" s="137">
        <v>43003</v>
      </c>
      <c r="G1313" s="25">
        <f t="shared" si="71"/>
        <v>28</v>
      </c>
      <c r="H1313" s="365">
        <v>72620.427334599997</v>
      </c>
      <c r="I1313" s="122">
        <f t="shared" si="72"/>
        <v>2033371.97</v>
      </c>
    </row>
    <row r="1314" spans="1:9">
      <c r="A1314" s="23">
        <f t="shared" si="70"/>
        <v>1158</v>
      </c>
      <c r="B1314" s="218"/>
      <c r="C1314" s="218"/>
      <c r="D1314" s="137">
        <v>42977</v>
      </c>
      <c r="E1314" s="137">
        <v>43003</v>
      </c>
      <c r="F1314" s="137">
        <v>43003</v>
      </c>
      <c r="G1314" s="25">
        <f t="shared" si="71"/>
        <v>26</v>
      </c>
      <c r="H1314" s="365">
        <v>72648.527590199999</v>
      </c>
      <c r="I1314" s="122">
        <f t="shared" si="72"/>
        <v>1888861.72</v>
      </c>
    </row>
    <row r="1315" spans="1:9">
      <c r="A1315" s="23">
        <f t="shared" si="70"/>
        <v>1159</v>
      </c>
      <c r="B1315" s="218"/>
      <c r="C1315" s="218"/>
      <c r="D1315" s="137">
        <v>42977</v>
      </c>
      <c r="E1315" s="137">
        <v>43003</v>
      </c>
      <c r="F1315" s="137">
        <v>43003</v>
      </c>
      <c r="G1315" s="25">
        <f t="shared" si="71"/>
        <v>26</v>
      </c>
      <c r="H1315" s="365">
        <v>15.960108200000001</v>
      </c>
      <c r="I1315" s="122">
        <f t="shared" si="72"/>
        <v>414.96</v>
      </c>
    </row>
    <row r="1316" spans="1:9">
      <c r="A1316" s="23">
        <f t="shared" si="70"/>
        <v>1160</v>
      </c>
      <c r="B1316" s="218"/>
      <c r="C1316" s="218"/>
      <c r="D1316" s="137">
        <v>42977</v>
      </c>
      <c r="E1316" s="137">
        <v>43003</v>
      </c>
      <c r="F1316" s="137">
        <v>43003</v>
      </c>
      <c r="G1316" s="25">
        <f t="shared" si="71"/>
        <v>26</v>
      </c>
      <c r="H1316" s="365">
        <v>15.958049600000002</v>
      </c>
      <c r="I1316" s="122">
        <f t="shared" si="72"/>
        <v>414.91</v>
      </c>
    </row>
    <row r="1317" spans="1:9">
      <c r="A1317" s="23">
        <f t="shared" si="70"/>
        <v>1161</v>
      </c>
      <c r="B1317" s="218"/>
      <c r="C1317" s="218"/>
      <c r="D1317" s="137">
        <v>42975</v>
      </c>
      <c r="E1317" s="137">
        <v>43003</v>
      </c>
      <c r="F1317" s="137">
        <v>43003</v>
      </c>
      <c r="G1317" s="25">
        <f t="shared" si="71"/>
        <v>28</v>
      </c>
      <c r="H1317" s="365">
        <v>72620.427334599997</v>
      </c>
      <c r="I1317" s="122">
        <f t="shared" si="72"/>
        <v>2033371.97</v>
      </c>
    </row>
    <row r="1318" spans="1:9">
      <c r="A1318" s="23">
        <f t="shared" si="70"/>
        <v>1162</v>
      </c>
      <c r="B1318" s="218"/>
      <c r="C1318" s="218"/>
      <c r="D1318" s="137">
        <v>42975</v>
      </c>
      <c r="E1318" s="137">
        <v>43003</v>
      </c>
      <c r="F1318" s="137">
        <v>43003</v>
      </c>
      <c r="G1318" s="25">
        <f t="shared" si="71"/>
        <v>28</v>
      </c>
      <c r="H1318" s="365">
        <v>72625.110710499997</v>
      </c>
      <c r="I1318" s="122">
        <f t="shared" si="72"/>
        <v>2033503.1</v>
      </c>
    </row>
    <row r="1319" spans="1:9">
      <c r="A1319" s="23">
        <f t="shared" si="70"/>
        <v>1163</v>
      </c>
      <c r="B1319" s="218"/>
      <c r="C1319" s="218"/>
      <c r="D1319" s="137">
        <v>42977</v>
      </c>
      <c r="E1319" s="137">
        <v>43003</v>
      </c>
      <c r="F1319" s="137">
        <v>43003</v>
      </c>
      <c r="G1319" s="25">
        <f t="shared" si="71"/>
        <v>26</v>
      </c>
      <c r="H1319" s="365">
        <v>72615.743958599996</v>
      </c>
      <c r="I1319" s="122">
        <f t="shared" si="72"/>
        <v>1888009.34</v>
      </c>
    </row>
    <row r="1320" spans="1:9">
      <c r="A1320" s="23">
        <f t="shared" si="70"/>
        <v>1164</v>
      </c>
      <c r="B1320" s="218" t="s">
        <v>235</v>
      </c>
      <c r="C1320" s="218" t="s">
        <v>567</v>
      </c>
      <c r="D1320" s="137">
        <v>43040</v>
      </c>
      <c r="E1320" s="137">
        <v>43066</v>
      </c>
      <c r="F1320" s="137">
        <v>43066</v>
      </c>
      <c r="G1320" s="25">
        <f t="shared" si="71"/>
        <v>26</v>
      </c>
      <c r="H1320" s="365">
        <v>73028.600000000006</v>
      </c>
      <c r="I1320" s="122">
        <f t="shared" si="72"/>
        <v>1898743.6</v>
      </c>
    </row>
    <row r="1321" spans="1:9">
      <c r="A1321" s="23">
        <f t="shared" si="70"/>
        <v>1165</v>
      </c>
      <c r="B1321" s="218"/>
      <c r="C1321" s="218"/>
      <c r="D1321" s="137">
        <v>43045</v>
      </c>
      <c r="E1321" s="137">
        <v>43066</v>
      </c>
      <c r="F1321" s="137">
        <v>43066</v>
      </c>
      <c r="G1321" s="25">
        <f t="shared" si="71"/>
        <v>21</v>
      </c>
      <c r="H1321" s="365">
        <v>73188.400000000009</v>
      </c>
      <c r="I1321" s="122">
        <f t="shared" si="72"/>
        <v>1536956.4</v>
      </c>
    </row>
    <row r="1322" spans="1:9">
      <c r="A1322" s="23">
        <f t="shared" ref="A1322:A1385" si="73">A1321+1</f>
        <v>1166</v>
      </c>
      <c r="B1322" s="218"/>
      <c r="C1322" s="218"/>
      <c r="D1322" s="137">
        <v>43045</v>
      </c>
      <c r="E1322" s="137">
        <v>43066</v>
      </c>
      <c r="F1322" s="137">
        <v>43066</v>
      </c>
      <c r="G1322" s="25">
        <f t="shared" si="71"/>
        <v>21</v>
      </c>
      <c r="H1322" s="365">
        <v>73230.7</v>
      </c>
      <c r="I1322" s="122">
        <f t="shared" si="72"/>
        <v>1537844.7</v>
      </c>
    </row>
    <row r="1323" spans="1:9">
      <c r="A1323" s="23">
        <f t="shared" si="73"/>
        <v>1167</v>
      </c>
      <c r="B1323" s="218"/>
      <c r="C1323" s="218"/>
      <c r="D1323" s="137">
        <v>43045</v>
      </c>
      <c r="E1323" s="137">
        <v>43066</v>
      </c>
      <c r="F1323" s="137">
        <v>43066</v>
      </c>
      <c r="G1323" s="25">
        <f t="shared" si="71"/>
        <v>21</v>
      </c>
      <c r="H1323" s="365">
        <v>73352.900000000009</v>
      </c>
      <c r="I1323" s="122">
        <f t="shared" si="72"/>
        <v>1540410.9</v>
      </c>
    </row>
    <row r="1324" spans="1:9">
      <c r="A1324" s="23">
        <f t="shared" si="73"/>
        <v>1168</v>
      </c>
      <c r="B1324" s="218"/>
      <c r="C1324" s="218"/>
      <c r="D1324" s="137">
        <v>43047</v>
      </c>
      <c r="E1324" s="137">
        <v>43066</v>
      </c>
      <c r="F1324" s="137">
        <v>43066</v>
      </c>
      <c r="G1324" s="25">
        <f t="shared" si="71"/>
        <v>19</v>
      </c>
      <c r="H1324" s="365">
        <v>73268.3</v>
      </c>
      <c r="I1324" s="122">
        <f t="shared" si="72"/>
        <v>1392097.7</v>
      </c>
    </row>
    <row r="1325" spans="1:9">
      <c r="A1325" s="23">
        <f t="shared" si="73"/>
        <v>1169</v>
      </c>
      <c r="B1325" s="218"/>
      <c r="C1325" s="218"/>
      <c r="D1325" s="137">
        <v>43052</v>
      </c>
      <c r="E1325" s="137">
        <v>43066</v>
      </c>
      <c r="F1325" s="137">
        <v>43066</v>
      </c>
      <c r="G1325" s="25">
        <f t="shared" si="71"/>
        <v>14</v>
      </c>
      <c r="H1325" s="365">
        <v>73329.400000000009</v>
      </c>
      <c r="I1325" s="122">
        <f t="shared" si="72"/>
        <v>1026611.6</v>
      </c>
    </row>
    <row r="1326" spans="1:9">
      <c r="A1326" s="23">
        <f t="shared" si="73"/>
        <v>1170</v>
      </c>
      <c r="B1326" s="218"/>
      <c r="C1326" s="218"/>
      <c r="D1326" s="137">
        <v>43045</v>
      </c>
      <c r="E1326" s="137">
        <v>43066</v>
      </c>
      <c r="F1326" s="137">
        <v>43066</v>
      </c>
      <c r="G1326" s="25">
        <f t="shared" si="71"/>
        <v>21</v>
      </c>
      <c r="H1326" s="365">
        <v>73315.3</v>
      </c>
      <c r="I1326" s="122">
        <f t="shared" si="72"/>
        <v>1539621.3</v>
      </c>
    </row>
    <row r="1327" spans="1:9">
      <c r="A1327" s="23">
        <f t="shared" si="73"/>
        <v>1171</v>
      </c>
      <c r="B1327" s="218"/>
      <c r="C1327" s="218"/>
      <c r="D1327" s="137">
        <v>43054</v>
      </c>
      <c r="E1327" s="137">
        <v>43066</v>
      </c>
      <c r="F1327" s="137">
        <v>43066</v>
      </c>
      <c r="G1327" s="25">
        <f t="shared" si="71"/>
        <v>12</v>
      </c>
      <c r="H1327" s="365">
        <v>72962.8</v>
      </c>
      <c r="I1327" s="122">
        <f t="shared" si="72"/>
        <v>875553.6</v>
      </c>
    </row>
    <row r="1328" spans="1:9">
      <c r="A1328" s="23">
        <f t="shared" si="73"/>
        <v>1172</v>
      </c>
      <c r="B1328" s="218"/>
      <c r="C1328" s="218"/>
      <c r="D1328" s="137">
        <v>43052</v>
      </c>
      <c r="E1328" s="137">
        <v>43066</v>
      </c>
      <c r="F1328" s="137">
        <v>43066</v>
      </c>
      <c r="G1328" s="25">
        <f t="shared" si="71"/>
        <v>14</v>
      </c>
      <c r="H1328" s="365">
        <v>73329.400000000009</v>
      </c>
      <c r="I1328" s="122">
        <f t="shared" si="72"/>
        <v>1026611.6</v>
      </c>
    </row>
    <row r="1329" spans="1:9">
      <c r="A1329" s="23">
        <f t="shared" si="73"/>
        <v>1173</v>
      </c>
      <c r="B1329" s="218"/>
      <c r="C1329" s="218"/>
      <c r="D1329" s="137">
        <v>43052</v>
      </c>
      <c r="E1329" s="137">
        <v>43066</v>
      </c>
      <c r="F1329" s="137">
        <v>43066</v>
      </c>
      <c r="G1329" s="25">
        <f t="shared" si="71"/>
        <v>14</v>
      </c>
      <c r="H1329" s="365">
        <v>73305.900000000009</v>
      </c>
      <c r="I1329" s="122">
        <f t="shared" si="72"/>
        <v>1026282.6</v>
      </c>
    </row>
    <row r="1330" spans="1:9">
      <c r="A1330" s="23">
        <f t="shared" si="73"/>
        <v>1174</v>
      </c>
      <c r="B1330" s="218"/>
      <c r="C1330" s="218"/>
      <c r="D1330" s="137">
        <v>43052</v>
      </c>
      <c r="E1330" s="137">
        <v>43066</v>
      </c>
      <c r="F1330" s="137">
        <v>43066</v>
      </c>
      <c r="G1330" s="25">
        <f t="shared" si="71"/>
        <v>14</v>
      </c>
      <c r="H1330" s="365">
        <v>73352.900000000009</v>
      </c>
      <c r="I1330" s="122">
        <f t="shared" si="72"/>
        <v>1026940.6</v>
      </c>
    </row>
    <row r="1331" spans="1:9">
      <c r="A1331" s="23">
        <f t="shared" si="73"/>
        <v>1175</v>
      </c>
      <c r="B1331" s="218" t="s">
        <v>235</v>
      </c>
      <c r="C1331" s="218" t="s">
        <v>568</v>
      </c>
      <c r="D1331" s="137">
        <v>43040</v>
      </c>
      <c r="E1331" s="137">
        <v>43084</v>
      </c>
      <c r="F1331" s="137">
        <v>43084</v>
      </c>
      <c r="G1331" s="25">
        <f t="shared" si="71"/>
        <v>44</v>
      </c>
      <c r="H1331" s="365">
        <v>39.738452199999998</v>
      </c>
      <c r="I1331" s="122">
        <f t="shared" si="72"/>
        <v>1748.49</v>
      </c>
    </row>
    <row r="1332" spans="1:9">
      <c r="A1332" s="23">
        <f t="shared" si="73"/>
        <v>1176</v>
      </c>
      <c r="B1332" s="218"/>
      <c r="C1332" s="218"/>
      <c r="D1332" s="137">
        <v>43045</v>
      </c>
      <c r="E1332" s="137">
        <v>43084</v>
      </c>
      <c r="F1332" s="137">
        <v>43084</v>
      </c>
      <c r="G1332" s="25">
        <f t="shared" si="71"/>
        <v>39</v>
      </c>
      <c r="H1332" s="365">
        <v>39.825407300000002</v>
      </c>
      <c r="I1332" s="122">
        <f t="shared" si="72"/>
        <v>1553.19</v>
      </c>
    </row>
    <row r="1333" spans="1:9">
      <c r="A1333" s="23">
        <f t="shared" si="73"/>
        <v>1177</v>
      </c>
      <c r="B1333" s="218"/>
      <c r="C1333" s="218"/>
      <c r="D1333" s="137">
        <v>43045</v>
      </c>
      <c r="E1333" s="137">
        <v>43084</v>
      </c>
      <c r="F1333" s="137">
        <v>43084</v>
      </c>
      <c r="G1333" s="25">
        <f t="shared" si="71"/>
        <v>39</v>
      </c>
      <c r="H1333" s="365">
        <v>39.848424799999997</v>
      </c>
      <c r="I1333" s="122">
        <f t="shared" si="72"/>
        <v>1554.09</v>
      </c>
    </row>
    <row r="1334" spans="1:9">
      <c r="A1334" s="23">
        <f t="shared" si="73"/>
        <v>1178</v>
      </c>
      <c r="B1334" s="218"/>
      <c r="C1334" s="218"/>
      <c r="D1334" s="137">
        <v>43045</v>
      </c>
      <c r="E1334" s="137">
        <v>43084</v>
      </c>
      <c r="F1334" s="137">
        <v>43084</v>
      </c>
      <c r="G1334" s="25">
        <f t="shared" si="71"/>
        <v>39</v>
      </c>
      <c r="H1334" s="365">
        <v>39.9149198</v>
      </c>
      <c r="I1334" s="122">
        <f t="shared" si="72"/>
        <v>1556.68</v>
      </c>
    </row>
    <row r="1335" spans="1:9">
      <c r="A1335" s="23">
        <f t="shared" si="73"/>
        <v>1179</v>
      </c>
      <c r="B1335" s="218"/>
      <c r="C1335" s="218"/>
      <c r="D1335" s="137">
        <v>43047</v>
      </c>
      <c r="E1335" s="137">
        <v>43084</v>
      </c>
      <c r="F1335" s="137">
        <v>43084</v>
      </c>
      <c r="G1335" s="25">
        <f t="shared" si="71"/>
        <v>37</v>
      </c>
      <c r="H1335" s="365">
        <v>39.868884800000004</v>
      </c>
      <c r="I1335" s="122">
        <f t="shared" si="72"/>
        <v>1475.15</v>
      </c>
    </row>
    <row r="1336" spans="1:9">
      <c r="A1336" s="23">
        <f t="shared" si="73"/>
        <v>1180</v>
      </c>
      <c r="B1336" s="218"/>
      <c r="C1336" s="218"/>
      <c r="D1336" s="137">
        <v>43052</v>
      </c>
      <c r="E1336" s="137">
        <v>43084</v>
      </c>
      <c r="F1336" s="137">
        <v>43084</v>
      </c>
      <c r="G1336" s="25">
        <f t="shared" si="71"/>
        <v>32</v>
      </c>
      <c r="H1336" s="365">
        <v>39.902132299999998</v>
      </c>
      <c r="I1336" s="122">
        <f t="shared" si="72"/>
        <v>1276.8699999999999</v>
      </c>
    </row>
    <row r="1337" spans="1:9">
      <c r="A1337" s="23">
        <f t="shared" si="73"/>
        <v>1181</v>
      </c>
      <c r="B1337" s="218"/>
      <c r="C1337" s="218"/>
      <c r="D1337" s="137">
        <v>43045</v>
      </c>
      <c r="E1337" s="137">
        <v>43084</v>
      </c>
      <c r="F1337" s="137">
        <v>43084</v>
      </c>
      <c r="G1337" s="25">
        <f t="shared" si="71"/>
        <v>39</v>
      </c>
      <c r="H1337" s="365">
        <v>39.8944598</v>
      </c>
      <c r="I1337" s="122">
        <f t="shared" si="72"/>
        <v>1555.88</v>
      </c>
    </row>
    <row r="1338" spans="1:9">
      <c r="A1338" s="23">
        <f t="shared" si="73"/>
        <v>1182</v>
      </c>
      <c r="B1338" s="218"/>
      <c r="C1338" s="218"/>
      <c r="D1338" s="137">
        <v>43054</v>
      </c>
      <c r="E1338" s="137">
        <v>43084</v>
      </c>
      <c r="F1338" s="137">
        <v>43084</v>
      </c>
      <c r="G1338" s="25">
        <f t="shared" si="71"/>
        <v>30</v>
      </c>
      <c r="H1338" s="365">
        <v>39.702647200000001</v>
      </c>
      <c r="I1338" s="122">
        <f t="shared" si="72"/>
        <v>1191.08</v>
      </c>
    </row>
    <row r="1339" spans="1:9">
      <c r="A1339" s="23">
        <f t="shared" si="73"/>
        <v>1183</v>
      </c>
      <c r="B1339" s="218"/>
      <c r="C1339" s="218"/>
      <c r="D1339" s="137">
        <v>43059</v>
      </c>
      <c r="E1339" s="137">
        <v>43084</v>
      </c>
      <c r="F1339" s="137">
        <v>43084</v>
      </c>
      <c r="G1339" s="25">
        <f t="shared" si="71"/>
        <v>25</v>
      </c>
      <c r="H1339" s="365">
        <v>73143.579372199994</v>
      </c>
      <c r="I1339" s="122">
        <f t="shared" si="72"/>
        <v>1828589.48</v>
      </c>
    </row>
    <row r="1340" spans="1:9">
      <c r="A1340" s="23">
        <f t="shared" si="73"/>
        <v>1184</v>
      </c>
      <c r="B1340" s="218"/>
      <c r="C1340" s="218"/>
      <c r="D1340" s="137">
        <v>43059</v>
      </c>
      <c r="E1340" s="137">
        <v>43084</v>
      </c>
      <c r="F1340" s="137">
        <v>43084</v>
      </c>
      <c r="G1340" s="25">
        <f t="shared" si="71"/>
        <v>25</v>
      </c>
      <c r="H1340" s="365">
        <v>73242.333079799995</v>
      </c>
      <c r="I1340" s="122">
        <f t="shared" si="72"/>
        <v>1831058.33</v>
      </c>
    </row>
    <row r="1341" spans="1:9">
      <c r="A1341" s="23">
        <f t="shared" si="73"/>
        <v>1185</v>
      </c>
      <c r="B1341" s="218"/>
      <c r="C1341" s="218"/>
      <c r="D1341" s="137">
        <v>43059</v>
      </c>
      <c r="E1341" s="137">
        <v>43084</v>
      </c>
      <c r="F1341" s="137">
        <v>43084</v>
      </c>
      <c r="G1341" s="25">
        <f t="shared" si="71"/>
        <v>25</v>
      </c>
      <c r="H1341" s="365">
        <v>72997.800089700002</v>
      </c>
      <c r="I1341" s="122">
        <f t="shared" si="72"/>
        <v>1824945</v>
      </c>
    </row>
    <row r="1342" spans="1:9">
      <c r="A1342" s="23">
        <f t="shared" si="73"/>
        <v>1186</v>
      </c>
      <c r="B1342" s="218"/>
      <c r="C1342" s="218"/>
      <c r="D1342" s="137">
        <v>43059</v>
      </c>
      <c r="E1342" s="137">
        <v>43084</v>
      </c>
      <c r="F1342" s="137">
        <v>43084</v>
      </c>
      <c r="G1342" s="25">
        <f t="shared" si="71"/>
        <v>25</v>
      </c>
      <c r="H1342" s="365">
        <v>72964.882187199997</v>
      </c>
      <c r="I1342" s="122">
        <f t="shared" si="72"/>
        <v>1824122.05</v>
      </c>
    </row>
    <row r="1343" spans="1:9">
      <c r="A1343" s="23">
        <f t="shared" si="73"/>
        <v>1187</v>
      </c>
      <c r="B1343" s="218"/>
      <c r="C1343" s="218"/>
      <c r="D1343" s="137">
        <v>43066</v>
      </c>
      <c r="E1343" s="137">
        <v>43084</v>
      </c>
      <c r="F1343" s="137">
        <v>43084</v>
      </c>
      <c r="G1343" s="25">
        <f t="shared" si="71"/>
        <v>18</v>
      </c>
      <c r="H1343" s="365">
        <v>73021.312877200005</v>
      </c>
      <c r="I1343" s="122">
        <f t="shared" si="72"/>
        <v>1314383.6299999999</v>
      </c>
    </row>
    <row r="1344" spans="1:9">
      <c r="A1344" s="23">
        <f t="shared" si="73"/>
        <v>1188</v>
      </c>
      <c r="B1344" s="218"/>
      <c r="C1344" s="218"/>
      <c r="D1344" s="137">
        <v>43066</v>
      </c>
      <c r="E1344" s="137">
        <v>43084</v>
      </c>
      <c r="F1344" s="137">
        <v>43084</v>
      </c>
      <c r="G1344" s="25">
        <f t="shared" si="71"/>
        <v>18</v>
      </c>
      <c r="H1344" s="365">
        <v>73035.420549699993</v>
      </c>
      <c r="I1344" s="122">
        <f t="shared" si="72"/>
        <v>1314637.57</v>
      </c>
    </row>
    <row r="1345" spans="1:9">
      <c r="A1345" s="23">
        <f t="shared" si="73"/>
        <v>1189</v>
      </c>
      <c r="B1345" s="218"/>
      <c r="C1345" s="218"/>
      <c r="D1345" s="137">
        <v>43066</v>
      </c>
      <c r="E1345" s="137">
        <v>43084</v>
      </c>
      <c r="F1345" s="137">
        <v>43084</v>
      </c>
      <c r="G1345" s="25">
        <f t="shared" si="71"/>
        <v>18</v>
      </c>
      <c r="H1345" s="365">
        <v>73058.933337199996</v>
      </c>
      <c r="I1345" s="122">
        <f t="shared" si="72"/>
        <v>1315060.8</v>
      </c>
    </row>
    <row r="1346" spans="1:9">
      <c r="A1346" s="23">
        <f t="shared" si="73"/>
        <v>1190</v>
      </c>
      <c r="B1346" s="218"/>
      <c r="C1346" s="218"/>
      <c r="D1346" s="137">
        <v>43052</v>
      </c>
      <c r="E1346" s="137">
        <v>43084</v>
      </c>
      <c r="F1346" s="137">
        <v>43084</v>
      </c>
      <c r="G1346" s="25">
        <f t="shared" si="71"/>
        <v>32</v>
      </c>
      <c r="H1346" s="365">
        <v>39.902132299999998</v>
      </c>
      <c r="I1346" s="122">
        <f t="shared" si="72"/>
        <v>1276.8699999999999</v>
      </c>
    </row>
    <row r="1347" spans="1:9">
      <c r="A1347" s="23">
        <f t="shared" si="73"/>
        <v>1191</v>
      </c>
      <c r="B1347" s="218"/>
      <c r="C1347" s="218"/>
      <c r="D1347" s="137">
        <v>43068</v>
      </c>
      <c r="E1347" s="137">
        <v>43084</v>
      </c>
      <c r="F1347" s="137">
        <v>43084</v>
      </c>
      <c r="G1347" s="25">
        <f t="shared" si="71"/>
        <v>16</v>
      </c>
      <c r="H1347" s="365">
        <v>73068.338452199998</v>
      </c>
      <c r="I1347" s="122">
        <f t="shared" si="72"/>
        <v>1169093.42</v>
      </c>
    </row>
    <row r="1348" spans="1:9">
      <c r="A1348" s="23">
        <f t="shared" si="73"/>
        <v>1192</v>
      </c>
      <c r="B1348" s="218"/>
      <c r="C1348" s="218"/>
      <c r="D1348" s="137">
        <v>43066</v>
      </c>
      <c r="E1348" s="137">
        <v>43084</v>
      </c>
      <c r="F1348" s="137">
        <v>43084</v>
      </c>
      <c r="G1348" s="25">
        <f t="shared" si="71"/>
        <v>18</v>
      </c>
      <c r="H1348" s="365">
        <v>73011.907762200004</v>
      </c>
      <c r="I1348" s="122">
        <f t="shared" si="72"/>
        <v>1314214.3400000001</v>
      </c>
    </row>
    <row r="1349" spans="1:9">
      <c r="A1349" s="23">
        <f t="shared" si="73"/>
        <v>1193</v>
      </c>
      <c r="B1349" s="218"/>
      <c r="C1349" s="218"/>
      <c r="D1349" s="137">
        <v>43068</v>
      </c>
      <c r="E1349" s="137">
        <v>43084</v>
      </c>
      <c r="F1349" s="137">
        <v>43084</v>
      </c>
      <c r="G1349" s="25">
        <f t="shared" si="71"/>
        <v>16</v>
      </c>
      <c r="H1349" s="365">
        <v>73058.933337199996</v>
      </c>
      <c r="I1349" s="122">
        <f t="shared" si="72"/>
        <v>1168942.93</v>
      </c>
    </row>
    <row r="1350" spans="1:9">
      <c r="A1350" s="23">
        <f t="shared" si="73"/>
        <v>1194</v>
      </c>
      <c r="B1350" s="218"/>
      <c r="C1350" s="218"/>
      <c r="D1350" s="137">
        <v>43052</v>
      </c>
      <c r="E1350" s="137">
        <v>43084</v>
      </c>
      <c r="F1350" s="137">
        <v>43084</v>
      </c>
      <c r="G1350" s="25">
        <f t="shared" si="71"/>
        <v>32</v>
      </c>
      <c r="H1350" s="365">
        <v>39.889344800000003</v>
      </c>
      <c r="I1350" s="122">
        <f t="shared" si="72"/>
        <v>1276.46</v>
      </c>
    </row>
    <row r="1351" spans="1:9">
      <c r="A1351" s="23">
        <f t="shared" si="73"/>
        <v>1195</v>
      </c>
      <c r="B1351" s="218"/>
      <c r="C1351" s="218"/>
      <c r="D1351" s="137">
        <v>43052</v>
      </c>
      <c r="E1351" s="137">
        <v>43084</v>
      </c>
      <c r="F1351" s="137">
        <v>43084</v>
      </c>
      <c r="G1351" s="25">
        <f t="shared" si="71"/>
        <v>32</v>
      </c>
      <c r="H1351" s="365">
        <v>39.9149198</v>
      </c>
      <c r="I1351" s="122">
        <f t="shared" si="72"/>
        <v>1277.28</v>
      </c>
    </row>
    <row r="1352" spans="1:9">
      <c r="A1352" s="23">
        <f t="shared" si="73"/>
        <v>1196</v>
      </c>
      <c r="B1352" s="218" t="s">
        <v>236</v>
      </c>
      <c r="C1352" s="218" t="s">
        <v>569</v>
      </c>
      <c r="D1352" s="137">
        <v>42712</v>
      </c>
      <c r="E1352" s="137">
        <v>42752</v>
      </c>
      <c r="F1352" s="137">
        <v>42752</v>
      </c>
      <c r="G1352" s="25">
        <f t="shared" si="71"/>
        <v>40</v>
      </c>
      <c r="H1352" s="365">
        <v>6850.7520064000009</v>
      </c>
      <c r="I1352" s="122">
        <f t="shared" si="72"/>
        <v>274030.08000000002</v>
      </c>
    </row>
    <row r="1353" spans="1:9">
      <c r="A1353" s="23">
        <f t="shared" si="73"/>
        <v>1197</v>
      </c>
      <c r="B1353" s="218"/>
      <c r="C1353" s="218"/>
      <c r="D1353" s="137">
        <v>42712</v>
      </c>
      <c r="E1353" s="137">
        <v>42752</v>
      </c>
      <c r="F1353" s="137">
        <v>42752</v>
      </c>
      <c r="G1353" s="25">
        <f t="shared" si="71"/>
        <v>40</v>
      </c>
      <c r="H1353" s="365">
        <v>6191.5862127</v>
      </c>
      <c r="I1353" s="122">
        <f t="shared" si="72"/>
        <v>247663.45</v>
      </c>
    </row>
    <row r="1354" spans="1:9">
      <c r="A1354" s="23">
        <f t="shared" si="73"/>
        <v>1198</v>
      </c>
      <c r="B1354" s="218"/>
      <c r="C1354" s="218"/>
      <c r="D1354" s="137">
        <v>42712</v>
      </c>
      <c r="E1354" s="137">
        <v>42752</v>
      </c>
      <c r="F1354" s="137">
        <v>42752</v>
      </c>
      <c r="G1354" s="25">
        <f t="shared" si="71"/>
        <v>40</v>
      </c>
      <c r="H1354" s="365">
        <v>6865.9928339999997</v>
      </c>
      <c r="I1354" s="122">
        <f t="shared" si="72"/>
        <v>274639.71000000002</v>
      </c>
    </row>
    <row r="1355" spans="1:9">
      <c r="A1355" s="23">
        <f t="shared" si="73"/>
        <v>1199</v>
      </c>
      <c r="B1355" s="218"/>
      <c r="C1355" s="218"/>
      <c r="D1355" s="137">
        <v>42719</v>
      </c>
      <c r="E1355" s="137">
        <v>42752</v>
      </c>
      <c r="F1355" s="137">
        <v>42752</v>
      </c>
      <c r="G1355" s="25">
        <f t="shared" si="71"/>
        <v>33</v>
      </c>
      <c r="H1355" s="365">
        <v>91814.621385699997</v>
      </c>
      <c r="I1355" s="122">
        <f t="shared" si="72"/>
        <v>3029882.51</v>
      </c>
    </row>
    <row r="1356" spans="1:9">
      <c r="A1356" s="23">
        <f t="shared" si="73"/>
        <v>1200</v>
      </c>
      <c r="B1356" s="218"/>
      <c r="C1356" s="218"/>
      <c r="D1356" s="137">
        <v>42719</v>
      </c>
      <c r="E1356" s="137">
        <v>42752</v>
      </c>
      <c r="F1356" s="137">
        <v>42752</v>
      </c>
      <c r="G1356" s="25">
        <f t="shared" si="71"/>
        <v>33</v>
      </c>
      <c r="H1356" s="365">
        <v>84909.343454200018</v>
      </c>
      <c r="I1356" s="122">
        <f t="shared" si="72"/>
        <v>2802008.33</v>
      </c>
    </row>
    <row r="1357" spans="1:9">
      <c r="A1357" s="23">
        <f t="shared" si="73"/>
        <v>1201</v>
      </c>
      <c r="B1357" s="218"/>
      <c r="C1357" s="218"/>
      <c r="D1357" s="137">
        <v>42719</v>
      </c>
      <c r="E1357" s="137">
        <v>42752</v>
      </c>
      <c r="F1357" s="137">
        <v>42752</v>
      </c>
      <c r="G1357" s="25">
        <f t="shared" si="71"/>
        <v>33</v>
      </c>
      <c r="H1357" s="365">
        <v>91661.170765000003</v>
      </c>
      <c r="I1357" s="122">
        <f t="shared" si="72"/>
        <v>3024818.64</v>
      </c>
    </row>
    <row r="1358" spans="1:9">
      <c r="A1358" s="23">
        <f t="shared" si="73"/>
        <v>1202</v>
      </c>
      <c r="B1358" s="218"/>
      <c r="C1358" s="218"/>
      <c r="D1358" s="137">
        <v>42725</v>
      </c>
      <c r="E1358" s="137">
        <v>42752</v>
      </c>
      <c r="F1358" s="137">
        <v>42752</v>
      </c>
      <c r="G1358" s="25">
        <f t="shared" si="71"/>
        <v>27</v>
      </c>
      <c r="H1358" s="365">
        <v>88541.008144099993</v>
      </c>
      <c r="I1358" s="122">
        <f t="shared" si="72"/>
        <v>2390607.2200000002</v>
      </c>
    </row>
    <row r="1359" spans="1:9">
      <c r="A1359" s="23">
        <f t="shared" si="73"/>
        <v>1203</v>
      </c>
      <c r="B1359" s="218"/>
      <c r="C1359" s="218"/>
      <c r="D1359" s="137">
        <v>42725</v>
      </c>
      <c r="E1359" s="137">
        <v>42752</v>
      </c>
      <c r="F1359" s="137">
        <v>42752</v>
      </c>
      <c r="G1359" s="25">
        <f t="shared" si="71"/>
        <v>27</v>
      </c>
      <c r="H1359" s="365">
        <v>93502.578213400004</v>
      </c>
      <c r="I1359" s="122">
        <f t="shared" si="72"/>
        <v>2524569.61</v>
      </c>
    </row>
    <row r="1360" spans="1:9">
      <c r="A1360" s="23">
        <f t="shared" si="73"/>
        <v>1204</v>
      </c>
      <c r="B1360" s="218"/>
      <c r="C1360" s="218"/>
      <c r="D1360" s="137">
        <v>42734</v>
      </c>
      <c r="E1360" s="137">
        <v>42752</v>
      </c>
      <c r="F1360" s="137">
        <v>42752</v>
      </c>
      <c r="G1360" s="25">
        <f t="shared" si="71"/>
        <v>18</v>
      </c>
      <c r="H1360" s="365">
        <v>95446.286075600001</v>
      </c>
      <c r="I1360" s="122">
        <f t="shared" si="72"/>
        <v>1718033.15</v>
      </c>
    </row>
    <row r="1361" spans="1:9">
      <c r="A1361" s="23">
        <f t="shared" si="73"/>
        <v>1205</v>
      </c>
      <c r="B1361" s="218"/>
      <c r="C1361" s="218"/>
      <c r="D1361" s="137">
        <v>42734</v>
      </c>
      <c r="E1361" s="137">
        <v>42752</v>
      </c>
      <c r="F1361" s="137">
        <v>42752</v>
      </c>
      <c r="G1361" s="25">
        <f t="shared" si="71"/>
        <v>18</v>
      </c>
      <c r="H1361" s="365">
        <v>93400.277799599993</v>
      </c>
      <c r="I1361" s="122">
        <f t="shared" si="72"/>
        <v>1681205</v>
      </c>
    </row>
    <row r="1362" spans="1:9">
      <c r="A1362" s="23">
        <f t="shared" si="73"/>
        <v>1206</v>
      </c>
      <c r="B1362" s="218" t="s">
        <v>236</v>
      </c>
      <c r="C1362" s="218" t="s">
        <v>570</v>
      </c>
      <c r="D1362" s="137">
        <v>42744</v>
      </c>
      <c r="E1362" s="137">
        <v>42760</v>
      </c>
      <c r="F1362" s="137">
        <v>42760</v>
      </c>
      <c r="G1362" s="25">
        <f t="shared" si="71"/>
        <v>16</v>
      </c>
      <c r="H1362" s="365">
        <v>83459.290000000008</v>
      </c>
      <c r="I1362" s="122">
        <f t="shared" si="72"/>
        <v>1335348.6399999999</v>
      </c>
    </row>
    <row r="1363" spans="1:9">
      <c r="A1363" s="23">
        <f t="shared" si="73"/>
        <v>1207</v>
      </c>
      <c r="B1363" s="218"/>
      <c r="C1363" s="218"/>
      <c r="D1363" s="137">
        <v>42744</v>
      </c>
      <c r="E1363" s="137">
        <v>42760</v>
      </c>
      <c r="F1363" s="137">
        <v>42760</v>
      </c>
      <c r="G1363" s="25">
        <f t="shared" si="71"/>
        <v>16</v>
      </c>
      <c r="H1363" s="365">
        <v>83459.290000000008</v>
      </c>
      <c r="I1363" s="122">
        <f t="shared" si="72"/>
        <v>1335348.6399999999</v>
      </c>
    </row>
    <row r="1364" spans="1:9">
      <c r="A1364" s="23">
        <f t="shared" si="73"/>
        <v>1208</v>
      </c>
      <c r="B1364" s="218"/>
      <c r="C1364" s="218"/>
      <c r="D1364" s="137">
        <v>42744</v>
      </c>
      <c r="E1364" s="137">
        <v>42760</v>
      </c>
      <c r="F1364" s="137">
        <v>42760</v>
      </c>
      <c r="G1364" s="25">
        <f t="shared" si="71"/>
        <v>16</v>
      </c>
      <c r="H1364" s="365">
        <v>85400.26</v>
      </c>
      <c r="I1364" s="122">
        <f t="shared" si="72"/>
        <v>1366404.16</v>
      </c>
    </row>
    <row r="1365" spans="1:9">
      <c r="A1365" s="23">
        <f t="shared" si="73"/>
        <v>1209</v>
      </c>
      <c r="B1365" s="218" t="s">
        <v>236</v>
      </c>
      <c r="C1365" s="218" t="s">
        <v>571</v>
      </c>
      <c r="D1365" s="137">
        <v>42744</v>
      </c>
      <c r="E1365" s="137">
        <v>42781</v>
      </c>
      <c r="F1365" s="137">
        <v>42781</v>
      </c>
      <c r="G1365" s="25">
        <f t="shared" si="71"/>
        <v>37</v>
      </c>
      <c r="H1365" s="365">
        <v>-232.69312590000001</v>
      </c>
      <c r="I1365" s="122">
        <f t="shared" si="72"/>
        <v>-8609.65</v>
      </c>
    </row>
    <row r="1366" spans="1:9">
      <c r="A1366" s="23">
        <f t="shared" si="73"/>
        <v>1210</v>
      </c>
      <c r="B1366" s="218"/>
      <c r="C1366" s="218"/>
      <c r="D1366" s="137">
        <v>42744</v>
      </c>
      <c r="E1366" s="137">
        <v>42781</v>
      </c>
      <c r="F1366" s="137">
        <v>42781</v>
      </c>
      <c r="G1366" s="25">
        <f t="shared" si="71"/>
        <v>37</v>
      </c>
      <c r="H1366" s="365">
        <v>-238.10475120000004</v>
      </c>
      <c r="I1366" s="122">
        <f t="shared" si="72"/>
        <v>-8809.8799999999992</v>
      </c>
    </row>
    <row r="1367" spans="1:9">
      <c r="A1367" s="23">
        <f t="shared" si="73"/>
        <v>1211</v>
      </c>
      <c r="B1367" s="218"/>
      <c r="C1367" s="218"/>
      <c r="D1367" s="137">
        <v>42752</v>
      </c>
      <c r="E1367" s="137">
        <v>42781</v>
      </c>
      <c r="F1367" s="137">
        <v>42781</v>
      </c>
      <c r="G1367" s="25">
        <f t="shared" si="71"/>
        <v>29</v>
      </c>
      <c r="H1367" s="365">
        <v>-238.0993422</v>
      </c>
      <c r="I1367" s="122">
        <f t="shared" si="72"/>
        <v>-6904.88</v>
      </c>
    </row>
    <row r="1368" spans="1:9">
      <c r="A1368" s="23">
        <f t="shared" si="73"/>
        <v>1212</v>
      </c>
      <c r="B1368" s="218"/>
      <c r="C1368" s="218"/>
      <c r="D1368" s="137">
        <v>42752</v>
      </c>
      <c r="E1368" s="137">
        <v>42781</v>
      </c>
      <c r="F1368" s="137">
        <v>42781</v>
      </c>
      <c r="G1368" s="25">
        <f t="shared" si="71"/>
        <v>29</v>
      </c>
      <c r="H1368" s="365">
        <v>-238.0993422</v>
      </c>
      <c r="I1368" s="122">
        <f t="shared" si="72"/>
        <v>-6904.88</v>
      </c>
    </row>
    <row r="1369" spans="1:9">
      <c r="A1369" s="23">
        <f t="shared" si="73"/>
        <v>1213</v>
      </c>
      <c r="B1369" s="218"/>
      <c r="C1369" s="218"/>
      <c r="D1369" s="137">
        <v>42752</v>
      </c>
      <c r="E1369" s="137">
        <v>42781</v>
      </c>
      <c r="F1369" s="137">
        <v>42781</v>
      </c>
      <c r="G1369" s="25">
        <f t="shared" si="71"/>
        <v>29</v>
      </c>
      <c r="H1369" s="365">
        <v>-239.3420418</v>
      </c>
      <c r="I1369" s="122">
        <f t="shared" si="72"/>
        <v>-6940.92</v>
      </c>
    </row>
    <row r="1370" spans="1:9">
      <c r="A1370" s="23">
        <f t="shared" si="73"/>
        <v>1214</v>
      </c>
      <c r="B1370" s="218"/>
      <c r="C1370" s="218"/>
      <c r="D1370" s="137">
        <v>42751</v>
      </c>
      <c r="E1370" s="137">
        <v>42781</v>
      </c>
      <c r="F1370" s="137">
        <v>42781</v>
      </c>
      <c r="G1370" s="25">
        <f t="shared" si="71"/>
        <v>30</v>
      </c>
      <c r="H1370" s="365">
        <v>-231.81688070000001</v>
      </c>
      <c r="I1370" s="122">
        <f t="shared" si="72"/>
        <v>-6954.51</v>
      </c>
    </row>
    <row r="1371" spans="1:9">
      <c r="A1371" s="23">
        <f t="shared" si="73"/>
        <v>1215</v>
      </c>
      <c r="B1371" s="218"/>
      <c r="C1371" s="218"/>
      <c r="D1371" s="137">
        <v>42752</v>
      </c>
      <c r="E1371" s="137">
        <v>42781</v>
      </c>
      <c r="F1371" s="137">
        <v>42781</v>
      </c>
      <c r="G1371" s="25">
        <f t="shared" si="71"/>
        <v>29</v>
      </c>
      <c r="H1371" s="365">
        <v>-239.3420418</v>
      </c>
      <c r="I1371" s="122">
        <f t="shared" si="72"/>
        <v>-6940.92</v>
      </c>
    </row>
    <row r="1372" spans="1:9">
      <c r="A1372" s="23">
        <f t="shared" si="73"/>
        <v>1216</v>
      </c>
      <c r="B1372" s="218"/>
      <c r="C1372" s="218"/>
      <c r="D1372" s="137">
        <v>42752</v>
      </c>
      <c r="E1372" s="137">
        <v>42781</v>
      </c>
      <c r="F1372" s="137">
        <v>42781</v>
      </c>
      <c r="G1372" s="25">
        <f t="shared" si="71"/>
        <v>29</v>
      </c>
      <c r="H1372" s="365">
        <v>-239.3420418</v>
      </c>
      <c r="I1372" s="122">
        <f t="shared" si="72"/>
        <v>-6940.92</v>
      </c>
    </row>
    <row r="1373" spans="1:9">
      <c r="A1373" s="23">
        <f t="shared" si="73"/>
        <v>1217</v>
      </c>
      <c r="B1373" s="218"/>
      <c r="C1373" s="218"/>
      <c r="D1373" s="137">
        <v>42752</v>
      </c>
      <c r="E1373" s="137">
        <v>42781</v>
      </c>
      <c r="F1373" s="137">
        <v>42781</v>
      </c>
      <c r="G1373" s="25">
        <f t="shared" ref="G1373:G1436" si="74">F1373-D1373</f>
        <v>29</v>
      </c>
      <c r="H1373" s="365">
        <v>-239.3420418</v>
      </c>
      <c r="I1373" s="122">
        <f t="shared" ref="I1373:I1436" si="75">ROUND(G1373*H1373,2)</f>
        <v>-6940.92</v>
      </c>
    </row>
    <row r="1374" spans="1:9">
      <c r="A1374" s="23">
        <f t="shared" si="73"/>
        <v>1218</v>
      </c>
      <c r="B1374" s="218"/>
      <c r="C1374" s="218"/>
      <c r="D1374" s="137">
        <v>42760</v>
      </c>
      <c r="E1374" s="137">
        <v>42781</v>
      </c>
      <c r="F1374" s="137">
        <v>42781</v>
      </c>
      <c r="G1374" s="25">
        <f t="shared" si="74"/>
        <v>21</v>
      </c>
      <c r="H1374" s="365">
        <v>-156.6543954</v>
      </c>
      <c r="I1374" s="122">
        <f t="shared" si="75"/>
        <v>-3289.74</v>
      </c>
    </row>
    <row r="1375" spans="1:9">
      <c r="A1375" s="23">
        <f t="shared" si="73"/>
        <v>1219</v>
      </c>
      <c r="B1375" s="218"/>
      <c r="C1375" s="218"/>
      <c r="D1375" s="137">
        <v>42760</v>
      </c>
      <c r="E1375" s="137">
        <v>42781</v>
      </c>
      <c r="F1375" s="137">
        <v>42781</v>
      </c>
      <c r="G1375" s="25">
        <f t="shared" si="74"/>
        <v>21</v>
      </c>
      <c r="H1375" s="365">
        <v>-155.68044359999999</v>
      </c>
      <c r="I1375" s="122">
        <f t="shared" si="75"/>
        <v>-3269.29</v>
      </c>
    </row>
    <row r="1376" spans="1:9">
      <c r="A1376" s="23">
        <f t="shared" si="73"/>
        <v>1220</v>
      </c>
      <c r="B1376" s="218"/>
      <c r="C1376" s="218"/>
      <c r="D1376" s="137">
        <v>42760</v>
      </c>
      <c r="E1376" s="137">
        <v>42781</v>
      </c>
      <c r="F1376" s="137">
        <v>42781</v>
      </c>
      <c r="G1376" s="25">
        <f t="shared" si="74"/>
        <v>21</v>
      </c>
      <c r="H1376" s="365">
        <v>-156.6543954</v>
      </c>
      <c r="I1376" s="122">
        <f t="shared" si="75"/>
        <v>-3289.74</v>
      </c>
    </row>
    <row r="1377" spans="1:9">
      <c r="A1377" s="23">
        <f t="shared" si="73"/>
        <v>1221</v>
      </c>
      <c r="B1377" s="218"/>
      <c r="C1377" s="218"/>
      <c r="D1377" s="137">
        <v>42761</v>
      </c>
      <c r="E1377" s="137">
        <v>42781</v>
      </c>
      <c r="F1377" s="137">
        <v>42781</v>
      </c>
      <c r="G1377" s="25">
        <f t="shared" si="74"/>
        <v>20</v>
      </c>
      <c r="H1377" s="365">
        <v>-161.03368789999999</v>
      </c>
      <c r="I1377" s="122">
        <f t="shared" si="75"/>
        <v>-3220.67</v>
      </c>
    </row>
    <row r="1378" spans="1:9">
      <c r="A1378" s="23">
        <f t="shared" si="73"/>
        <v>1222</v>
      </c>
      <c r="B1378" s="218"/>
      <c r="C1378" s="218"/>
      <c r="D1378" s="137">
        <v>42761</v>
      </c>
      <c r="E1378" s="137">
        <v>42781</v>
      </c>
      <c r="F1378" s="137">
        <v>42781</v>
      </c>
      <c r="G1378" s="25">
        <f t="shared" si="74"/>
        <v>20</v>
      </c>
      <c r="H1378" s="365">
        <v>-161.03368789999999</v>
      </c>
      <c r="I1378" s="122">
        <f t="shared" si="75"/>
        <v>-3220.67</v>
      </c>
    </row>
    <row r="1379" spans="1:9">
      <c r="A1379" s="23">
        <f t="shared" si="73"/>
        <v>1223</v>
      </c>
      <c r="B1379" s="218"/>
      <c r="C1379" s="218"/>
      <c r="D1379" s="137">
        <v>42762</v>
      </c>
      <c r="E1379" s="137">
        <v>42781</v>
      </c>
      <c r="F1379" s="137">
        <v>42781</v>
      </c>
      <c r="G1379" s="25">
        <f t="shared" si="74"/>
        <v>19</v>
      </c>
      <c r="H1379" s="365">
        <v>-151.20689770000001</v>
      </c>
      <c r="I1379" s="122">
        <f t="shared" si="75"/>
        <v>-2872.93</v>
      </c>
    </row>
    <row r="1380" spans="1:9">
      <c r="A1380" s="23">
        <f t="shared" si="73"/>
        <v>1224</v>
      </c>
      <c r="B1380" s="218"/>
      <c r="C1380" s="218"/>
      <c r="D1380" s="137">
        <v>42762</v>
      </c>
      <c r="E1380" s="137">
        <v>42781</v>
      </c>
      <c r="F1380" s="137">
        <v>42781</v>
      </c>
      <c r="G1380" s="25">
        <f t="shared" si="74"/>
        <v>19</v>
      </c>
      <c r="H1380" s="365">
        <v>-151.9949609</v>
      </c>
      <c r="I1380" s="122">
        <f t="shared" si="75"/>
        <v>-2887.9</v>
      </c>
    </row>
    <row r="1381" spans="1:9">
      <c r="A1381" s="23">
        <f t="shared" si="73"/>
        <v>1225</v>
      </c>
      <c r="B1381" s="218"/>
      <c r="C1381" s="218"/>
      <c r="D1381" s="137">
        <v>42762</v>
      </c>
      <c r="E1381" s="137">
        <v>42781</v>
      </c>
      <c r="F1381" s="137">
        <v>42781</v>
      </c>
      <c r="G1381" s="25">
        <f t="shared" si="74"/>
        <v>19</v>
      </c>
      <c r="H1381" s="365">
        <v>-151.9949609</v>
      </c>
      <c r="I1381" s="122">
        <f t="shared" si="75"/>
        <v>-2887.9</v>
      </c>
    </row>
    <row r="1382" spans="1:9">
      <c r="A1382" s="23">
        <f t="shared" si="73"/>
        <v>1226</v>
      </c>
      <c r="B1382" s="218"/>
      <c r="C1382" s="218"/>
      <c r="D1382" s="137">
        <v>42762</v>
      </c>
      <c r="E1382" s="137">
        <v>42781</v>
      </c>
      <c r="F1382" s="137">
        <v>42781</v>
      </c>
      <c r="G1382" s="25">
        <f t="shared" si="74"/>
        <v>19</v>
      </c>
      <c r="H1382" s="365">
        <v>-151.9949609</v>
      </c>
      <c r="I1382" s="122">
        <f t="shared" si="75"/>
        <v>-2887.9</v>
      </c>
    </row>
    <row r="1383" spans="1:9">
      <c r="A1383" s="23">
        <f t="shared" si="73"/>
        <v>1227</v>
      </c>
      <c r="B1383" s="218" t="s">
        <v>236</v>
      </c>
      <c r="C1383" s="218" t="s">
        <v>572</v>
      </c>
      <c r="D1383" s="137">
        <v>42769</v>
      </c>
      <c r="E1383" s="137">
        <v>42793</v>
      </c>
      <c r="F1383" s="137">
        <v>42793</v>
      </c>
      <c r="G1383" s="25">
        <f t="shared" si="74"/>
        <v>24</v>
      </c>
      <c r="H1383" s="365">
        <v>78207.78</v>
      </c>
      <c r="I1383" s="122">
        <f t="shared" si="75"/>
        <v>1876986.72</v>
      </c>
    </row>
    <row r="1384" spans="1:9">
      <c r="A1384" s="23">
        <f t="shared" si="73"/>
        <v>1228</v>
      </c>
      <c r="B1384" s="218"/>
      <c r="C1384" s="218"/>
      <c r="D1384" s="137">
        <v>42769</v>
      </c>
      <c r="E1384" s="137">
        <v>42793</v>
      </c>
      <c r="F1384" s="137">
        <v>42793</v>
      </c>
      <c r="G1384" s="25">
        <f t="shared" si="74"/>
        <v>24</v>
      </c>
      <c r="H1384" s="365">
        <v>78207.78</v>
      </c>
      <c r="I1384" s="122">
        <f t="shared" si="75"/>
        <v>1876986.72</v>
      </c>
    </row>
    <row r="1385" spans="1:9">
      <c r="A1385" s="23">
        <f t="shared" si="73"/>
        <v>1229</v>
      </c>
      <c r="B1385" s="218"/>
      <c r="C1385" s="218"/>
      <c r="D1385" s="137">
        <v>42769</v>
      </c>
      <c r="E1385" s="137">
        <v>42793</v>
      </c>
      <c r="F1385" s="137">
        <v>42793</v>
      </c>
      <c r="G1385" s="25">
        <f t="shared" si="74"/>
        <v>24</v>
      </c>
      <c r="H1385" s="365">
        <v>78207.78</v>
      </c>
      <c r="I1385" s="122">
        <f t="shared" si="75"/>
        <v>1876986.72</v>
      </c>
    </row>
    <row r="1386" spans="1:9">
      <c r="A1386" s="23">
        <f t="shared" ref="A1386:A1449" si="76">A1385+1</f>
        <v>1230</v>
      </c>
      <c r="B1386" s="218"/>
      <c r="C1386" s="218"/>
      <c r="D1386" s="137">
        <v>42776</v>
      </c>
      <c r="E1386" s="137">
        <v>42793</v>
      </c>
      <c r="F1386" s="137">
        <v>42793</v>
      </c>
      <c r="G1386" s="25">
        <f t="shared" si="74"/>
        <v>17</v>
      </c>
      <c r="H1386" s="365">
        <v>76500.41</v>
      </c>
      <c r="I1386" s="122">
        <f t="shared" si="75"/>
        <v>1300506.97</v>
      </c>
    </row>
    <row r="1387" spans="1:9">
      <c r="A1387" s="23">
        <f t="shared" si="76"/>
        <v>1231</v>
      </c>
      <c r="B1387" s="218"/>
      <c r="C1387" s="218"/>
      <c r="D1387" s="137">
        <v>42776</v>
      </c>
      <c r="E1387" s="137">
        <v>42793</v>
      </c>
      <c r="F1387" s="137">
        <v>42793</v>
      </c>
      <c r="G1387" s="25">
        <f t="shared" si="74"/>
        <v>17</v>
      </c>
      <c r="H1387" s="365">
        <v>76500.41</v>
      </c>
      <c r="I1387" s="122">
        <f t="shared" si="75"/>
        <v>1300506.97</v>
      </c>
    </row>
    <row r="1388" spans="1:9">
      <c r="A1388" s="23">
        <f t="shared" si="76"/>
        <v>1232</v>
      </c>
      <c r="B1388" s="218"/>
      <c r="C1388" s="218"/>
      <c r="D1388" s="137">
        <v>42776</v>
      </c>
      <c r="E1388" s="137">
        <v>42793</v>
      </c>
      <c r="F1388" s="137">
        <v>42793</v>
      </c>
      <c r="G1388" s="25">
        <f t="shared" si="74"/>
        <v>17</v>
      </c>
      <c r="H1388" s="365">
        <v>76500.41</v>
      </c>
      <c r="I1388" s="122">
        <f t="shared" si="75"/>
        <v>1300506.97</v>
      </c>
    </row>
    <row r="1389" spans="1:9">
      <c r="A1389" s="23">
        <f t="shared" si="76"/>
        <v>1233</v>
      </c>
      <c r="B1389" s="218"/>
      <c r="C1389" s="218"/>
      <c r="D1389" s="137">
        <v>42769</v>
      </c>
      <c r="E1389" s="137">
        <v>42793</v>
      </c>
      <c r="F1389" s="137">
        <v>42793</v>
      </c>
      <c r="G1389" s="25">
        <f t="shared" si="74"/>
        <v>24</v>
      </c>
      <c r="H1389" s="365">
        <v>78207.78</v>
      </c>
      <c r="I1389" s="122">
        <f t="shared" si="75"/>
        <v>1876986.72</v>
      </c>
    </row>
    <row r="1390" spans="1:9">
      <c r="A1390" s="23">
        <f t="shared" si="76"/>
        <v>1234</v>
      </c>
      <c r="B1390" s="218"/>
      <c r="C1390" s="218"/>
      <c r="D1390" s="137">
        <v>42776</v>
      </c>
      <c r="E1390" s="137">
        <v>42793</v>
      </c>
      <c r="F1390" s="137">
        <v>42793</v>
      </c>
      <c r="G1390" s="25">
        <f t="shared" si="74"/>
        <v>17</v>
      </c>
      <c r="H1390" s="365">
        <v>76103.69</v>
      </c>
      <c r="I1390" s="122">
        <f t="shared" si="75"/>
        <v>1293762.73</v>
      </c>
    </row>
    <row r="1391" spans="1:9">
      <c r="A1391" s="23">
        <f t="shared" si="76"/>
        <v>1235</v>
      </c>
      <c r="B1391" s="218" t="s">
        <v>236</v>
      </c>
      <c r="C1391" s="218" t="s">
        <v>573</v>
      </c>
      <c r="D1391" s="137">
        <v>42769</v>
      </c>
      <c r="E1391" s="137">
        <v>42809</v>
      </c>
      <c r="F1391" s="137">
        <v>42809</v>
      </c>
      <c r="G1391" s="25">
        <f t="shared" si="74"/>
        <v>40</v>
      </c>
      <c r="H1391" s="365">
        <v>44.142847099999997</v>
      </c>
      <c r="I1391" s="122">
        <f t="shared" si="75"/>
        <v>1765.71</v>
      </c>
    </row>
    <row r="1392" spans="1:9">
      <c r="A1392" s="23">
        <f t="shared" si="76"/>
        <v>1236</v>
      </c>
      <c r="B1392" s="218"/>
      <c r="C1392" s="218"/>
      <c r="D1392" s="137">
        <v>42769</v>
      </c>
      <c r="E1392" s="137">
        <v>42809</v>
      </c>
      <c r="F1392" s="137">
        <v>42809</v>
      </c>
      <c r="G1392" s="25">
        <f t="shared" si="74"/>
        <v>40</v>
      </c>
      <c r="H1392" s="365">
        <v>44.142847099999997</v>
      </c>
      <c r="I1392" s="122">
        <f t="shared" si="75"/>
        <v>1765.71</v>
      </c>
    </row>
    <row r="1393" spans="1:9">
      <c r="A1393" s="23">
        <f t="shared" si="76"/>
        <v>1237</v>
      </c>
      <c r="B1393" s="218"/>
      <c r="C1393" s="218"/>
      <c r="D1393" s="137">
        <v>42769</v>
      </c>
      <c r="E1393" s="137">
        <v>42809</v>
      </c>
      <c r="F1393" s="137">
        <v>42809</v>
      </c>
      <c r="G1393" s="25">
        <f t="shared" si="74"/>
        <v>40</v>
      </c>
      <c r="H1393" s="365">
        <v>44.142847099999997</v>
      </c>
      <c r="I1393" s="122">
        <f t="shared" si="75"/>
        <v>1765.71</v>
      </c>
    </row>
    <row r="1394" spans="1:9">
      <c r="A1394" s="23">
        <f t="shared" si="76"/>
        <v>1238</v>
      </c>
      <c r="B1394" s="218"/>
      <c r="C1394" s="218"/>
      <c r="D1394" s="137">
        <v>42776</v>
      </c>
      <c r="E1394" s="137">
        <v>42809</v>
      </c>
      <c r="F1394" s="137">
        <v>42809</v>
      </c>
      <c r="G1394" s="25">
        <f t="shared" si="74"/>
        <v>33</v>
      </c>
      <c r="H1394" s="365">
        <v>43.17915279999999</v>
      </c>
      <c r="I1394" s="122">
        <f t="shared" si="75"/>
        <v>1424.91</v>
      </c>
    </row>
    <row r="1395" spans="1:9">
      <c r="A1395" s="23">
        <f t="shared" si="76"/>
        <v>1239</v>
      </c>
      <c r="B1395" s="218"/>
      <c r="C1395" s="218"/>
      <c r="D1395" s="137">
        <v>42776</v>
      </c>
      <c r="E1395" s="137">
        <v>42809</v>
      </c>
      <c r="F1395" s="137">
        <v>42809</v>
      </c>
      <c r="G1395" s="25">
        <f t="shared" si="74"/>
        <v>33</v>
      </c>
      <c r="H1395" s="365">
        <v>43.17915279999999</v>
      </c>
      <c r="I1395" s="122">
        <f t="shared" si="75"/>
        <v>1424.91</v>
      </c>
    </row>
    <row r="1396" spans="1:9">
      <c r="A1396" s="23">
        <f t="shared" si="76"/>
        <v>1240</v>
      </c>
      <c r="B1396" s="218"/>
      <c r="C1396" s="218"/>
      <c r="D1396" s="137">
        <v>42776</v>
      </c>
      <c r="E1396" s="137">
        <v>42809</v>
      </c>
      <c r="F1396" s="137">
        <v>42809</v>
      </c>
      <c r="G1396" s="25">
        <f t="shared" si="74"/>
        <v>33</v>
      </c>
      <c r="H1396" s="365">
        <v>43.17915279999999</v>
      </c>
      <c r="I1396" s="122">
        <f t="shared" si="75"/>
        <v>1424.91</v>
      </c>
    </row>
    <row r="1397" spans="1:9">
      <c r="A1397" s="23">
        <f t="shared" si="76"/>
        <v>1241</v>
      </c>
      <c r="B1397" s="218"/>
      <c r="C1397" s="218"/>
      <c r="D1397" s="137">
        <v>42769</v>
      </c>
      <c r="E1397" s="137">
        <v>42809</v>
      </c>
      <c r="F1397" s="137">
        <v>42809</v>
      </c>
      <c r="G1397" s="25">
        <f t="shared" si="74"/>
        <v>40</v>
      </c>
      <c r="H1397" s="365">
        <v>44.142847099999997</v>
      </c>
      <c r="I1397" s="122">
        <f t="shared" si="75"/>
        <v>1765.71</v>
      </c>
    </row>
    <row r="1398" spans="1:9">
      <c r="A1398" s="23">
        <f t="shared" si="76"/>
        <v>1242</v>
      </c>
      <c r="B1398" s="218"/>
      <c r="C1398" s="218"/>
      <c r="D1398" s="137">
        <v>42776</v>
      </c>
      <c r="E1398" s="137">
        <v>42809</v>
      </c>
      <c r="F1398" s="137">
        <v>42809</v>
      </c>
      <c r="G1398" s="25">
        <f t="shared" si="74"/>
        <v>33</v>
      </c>
      <c r="H1398" s="365">
        <v>42.955231999999995</v>
      </c>
      <c r="I1398" s="122">
        <f t="shared" si="75"/>
        <v>1417.52</v>
      </c>
    </row>
    <row r="1399" spans="1:9">
      <c r="A1399" s="23">
        <f t="shared" si="76"/>
        <v>1243</v>
      </c>
      <c r="B1399" s="218"/>
      <c r="C1399" s="218"/>
      <c r="D1399" s="137">
        <v>42783</v>
      </c>
      <c r="E1399" s="137">
        <v>42809</v>
      </c>
      <c r="F1399" s="137">
        <v>42809</v>
      </c>
      <c r="G1399" s="25">
        <f t="shared" si="74"/>
        <v>26</v>
      </c>
      <c r="H1399" s="365">
        <v>74886.604430699997</v>
      </c>
      <c r="I1399" s="122">
        <f t="shared" si="75"/>
        <v>1947051.72</v>
      </c>
    </row>
    <row r="1400" spans="1:9">
      <c r="A1400" s="23">
        <f t="shared" si="76"/>
        <v>1244</v>
      </c>
      <c r="B1400" s="218"/>
      <c r="C1400" s="218"/>
      <c r="D1400" s="137">
        <v>42783</v>
      </c>
      <c r="E1400" s="137">
        <v>42809</v>
      </c>
      <c r="F1400" s="137">
        <v>42809</v>
      </c>
      <c r="G1400" s="25">
        <f t="shared" si="74"/>
        <v>26</v>
      </c>
      <c r="H1400" s="365">
        <v>74498.365420400005</v>
      </c>
      <c r="I1400" s="122">
        <f t="shared" si="75"/>
        <v>1936957.5</v>
      </c>
    </row>
    <row r="1401" spans="1:9">
      <c r="A1401" s="23">
        <f t="shared" si="76"/>
        <v>1245</v>
      </c>
      <c r="B1401" s="218"/>
      <c r="C1401" s="218"/>
      <c r="D1401" s="137">
        <v>42790</v>
      </c>
      <c r="E1401" s="137">
        <v>42809</v>
      </c>
      <c r="F1401" s="137">
        <v>42809</v>
      </c>
      <c r="G1401" s="25">
        <f t="shared" si="74"/>
        <v>19</v>
      </c>
      <c r="H1401" s="365">
        <v>75157.327148600001</v>
      </c>
      <c r="I1401" s="122">
        <f t="shared" si="75"/>
        <v>1427989.22</v>
      </c>
    </row>
    <row r="1402" spans="1:9">
      <c r="A1402" s="23">
        <f t="shared" si="76"/>
        <v>1246</v>
      </c>
      <c r="B1402" s="218"/>
      <c r="C1402" s="218"/>
      <c r="D1402" s="137">
        <v>42790</v>
      </c>
      <c r="E1402" s="137">
        <v>42809</v>
      </c>
      <c r="F1402" s="137">
        <v>42809</v>
      </c>
      <c r="G1402" s="25">
        <f t="shared" si="74"/>
        <v>19</v>
      </c>
      <c r="H1402" s="365">
        <v>74767.347156200005</v>
      </c>
      <c r="I1402" s="122">
        <f t="shared" si="75"/>
        <v>1420579.6</v>
      </c>
    </row>
    <row r="1403" spans="1:9">
      <c r="A1403" s="23">
        <f t="shared" si="76"/>
        <v>1247</v>
      </c>
      <c r="B1403" s="218"/>
      <c r="C1403" s="218"/>
      <c r="D1403" s="137">
        <v>42790</v>
      </c>
      <c r="E1403" s="137">
        <v>42809</v>
      </c>
      <c r="F1403" s="137">
        <v>42809</v>
      </c>
      <c r="G1403" s="25">
        <f t="shared" si="74"/>
        <v>19</v>
      </c>
      <c r="H1403" s="365">
        <v>74767.347156200005</v>
      </c>
      <c r="I1403" s="122">
        <f t="shared" si="75"/>
        <v>1420579.6</v>
      </c>
    </row>
    <row r="1404" spans="1:9">
      <c r="A1404" s="23">
        <f t="shared" si="76"/>
        <v>1248</v>
      </c>
      <c r="B1404" s="218"/>
      <c r="C1404" s="218"/>
      <c r="D1404" s="137">
        <v>42790</v>
      </c>
      <c r="E1404" s="137">
        <v>42809</v>
      </c>
      <c r="F1404" s="137">
        <v>42809</v>
      </c>
      <c r="G1404" s="25">
        <f t="shared" si="74"/>
        <v>19</v>
      </c>
      <c r="H1404" s="365">
        <v>74767.347156200005</v>
      </c>
      <c r="I1404" s="122">
        <f t="shared" si="75"/>
        <v>1420579.6</v>
      </c>
    </row>
    <row r="1405" spans="1:9">
      <c r="A1405" s="23">
        <f t="shared" si="76"/>
        <v>1249</v>
      </c>
      <c r="B1405" s="218"/>
      <c r="C1405" s="218"/>
      <c r="D1405" s="137">
        <v>42790</v>
      </c>
      <c r="E1405" s="137">
        <v>42809</v>
      </c>
      <c r="F1405" s="137">
        <v>42809</v>
      </c>
      <c r="G1405" s="25">
        <f t="shared" si="74"/>
        <v>19</v>
      </c>
      <c r="H1405" s="365">
        <v>74767.347156200005</v>
      </c>
      <c r="I1405" s="122">
        <f t="shared" si="75"/>
        <v>1420579.6</v>
      </c>
    </row>
    <row r="1406" spans="1:9">
      <c r="A1406" s="23">
        <f t="shared" si="76"/>
        <v>1250</v>
      </c>
      <c r="B1406" s="218"/>
      <c r="C1406" s="218"/>
      <c r="D1406" s="137">
        <v>42790</v>
      </c>
      <c r="E1406" s="137">
        <v>42809</v>
      </c>
      <c r="F1406" s="137">
        <v>42809</v>
      </c>
      <c r="G1406" s="25">
        <f t="shared" si="74"/>
        <v>19</v>
      </c>
      <c r="H1406" s="365">
        <v>75157.327148600001</v>
      </c>
      <c r="I1406" s="122">
        <f t="shared" si="75"/>
        <v>1427989.22</v>
      </c>
    </row>
    <row r="1407" spans="1:9">
      <c r="A1407" s="23">
        <f t="shared" si="76"/>
        <v>1251</v>
      </c>
      <c r="B1407" s="218" t="s">
        <v>236</v>
      </c>
      <c r="C1407" s="218" t="s">
        <v>574</v>
      </c>
      <c r="D1407" s="137">
        <v>42836</v>
      </c>
      <c r="E1407" s="137">
        <v>42870</v>
      </c>
      <c r="F1407" s="137">
        <v>42870</v>
      </c>
      <c r="G1407" s="25">
        <f t="shared" si="74"/>
        <v>34</v>
      </c>
      <c r="H1407" s="365">
        <v>174.6866953</v>
      </c>
      <c r="I1407" s="122">
        <f t="shared" si="75"/>
        <v>5939.35</v>
      </c>
    </row>
    <row r="1408" spans="1:9">
      <c r="A1408" s="23">
        <f t="shared" si="76"/>
        <v>1252</v>
      </c>
      <c r="B1408" s="218"/>
      <c r="C1408" s="218"/>
      <c r="D1408" s="137">
        <v>42830</v>
      </c>
      <c r="E1408" s="137">
        <v>42870</v>
      </c>
      <c r="F1408" s="137">
        <v>42870</v>
      </c>
      <c r="G1408" s="25">
        <f t="shared" si="74"/>
        <v>40</v>
      </c>
      <c r="H1408" s="365">
        <v>166.81481729999999</v>
      </c>
      <c r="I1408" s="122">
        <f t="shared" si="75"/>
        <v>6672.59</v>
      </c>
    </row>
    <row r="1409" spans="1:9">
      <c r="A1409" s="23">
        <f t="shared" si="76"/>
        <v>1253</v>
      </c>
      <c r="B1409" s="218"/>
      <c r="C1409" s="218"/>
      <c r="D1409" s="137">
        <v>42845</v>
      </c>
      <c r="E1409" s="137">
        <v>42870</v>
      </c>
      <c r="F1409" s="137">
        <v>42870</v>
      </c>
      <c r="G1409" s="25">
        <f t="shared" si="74"/>
        <v>25</v>
      </c>
      <c r="H1409" s="365">
        <v>72260.514309899998</v>
      </c>
      <c r="I1409" s="122">
        <f t="shared" si="75"/>
        <v>1806512.86</v>
      </c>
    </row>
    <row r="1410" spans="1:9">
      <c r="A1410" s="23">
        <f t="shared" si="76"/>
        <v>1254</v>
      </c>
      <c r="B1410" s="218"/>
      <c r="C1410" s="218"/>
      <c r="D1410" s="137">
        <v>42853</v>
      </c>
      <c r="E1410" s="137">
        <v>42870</v>
      </c>
      <c r="F1410" s="137">
        <v>42870</v>
      </c>
      <c r="G1410" s="25">
        <f t="shared" si="74"/>
        <v>17</v>
      </c>
      <c r="H1410" s="365">
        <v>68391.02</v>
      </c>
      <c r="I1410" s="122">
        <f t="shared" si="75"/>
        <v>1162647.3400000001</v>
      </c>
    </row>
    <row r="1411" spans="1:9">
      <c r="A1411" s="23">
        <f t="shared" si="76"/>
        <v>1255</v>
      </c>
      <c r="B1411" s="218"/>
      <c r="C1411" s="218"/>
      <c r="D1411" s="137">
        <v>42850</v>
      </c>
      <c r="E1411" s="137">
        <v>42870</v>
      </c>
      <c r="F1411" s="137">
        <v>42870</v>
      </c>
      <c r="G1411" s="25">
        <f t="shared" si="74"/>
        <v>20</v>
      </c>
      <c r="H1411" s="365">
        <v>79414.773862300004</v>
      </c>
      <c r="I1411" s="122">
        <f t="shared" si="75"/>
        <v>1588295.48</v>
      </c>
    </row>
    <row r="1412" spans="1:9">
      <c r="A1412" s="23">
        <f t="shared" si="76"/>
        <v>1256</v>
      </c>
      <c r="B1412" s="218"/>
      <c r="C1412" s="218"/>
      <c r="D1412" s="137">
        <v>42850</v>
      </c>
      <c r="E1412" s="137">
        <v>42870</v>
      </c>
      <c r="F1412" s="137">
        <v>42870</v>
      </c>
      <c r="G1412" s="25">
        <f t="shared" si="74"/>
        <v>20</v>
      </c>
      <c r="H1412" s="365">
        <v>79414.773862300004</v>
      </c>
      <c r="I1412" s="122">
        <f t="shared" si="75"/>
        <v>1588295.48</v>
      </c>
    </row>
    <row r="1413" spans="1:9">
      <c r="A1413" s="23">
        <f t="shared" si="76"/>
        <v>1257</v>
      </c>
      <c r="B1413" s="218"/>
      <c r="C1413" s="218"/>
      <c r="D1413" s="137">
        <v>42850</v>
      </c>
      <c r="E1413" s="137">
        <v>42870</v>
      </c>
      <c r="F1413" s="137">
        <v>42870</v>
      </c>
      <c r="G1413" s="25">
        <f t="shared" si="74"/>
        <v>20</v>
      </c>
      <c r="H1413" s="365">
        <v>71205.783121800006</v>
      </c>
      <c r="I1413" s="122">
        <f t="shared" si="75"/>
        <v>1424115.66</v>
      </c>
    </row>
    <row r="1414" spans="1:9">
      <c r="A1414" s="23">
        <f t="shared" si="76"/>
        <v>1258</v>
      </c>
      <c r="B1414" s="218"/>
      <c r="C1414" s="218"/>
      <c r="D1414" s="137">
        <v>42850</v>
      </c>
      <c r="E1414" s="137">
        <v>42870</v>
      </c>
      <c r="F1414" s="137">
        <v>42870</v>
      </c>
      <c r="G1414" s="25">
        <f t="shared" si="74"/>
        <v>20</v>
      </c>
      <c r="H1414" s="365">
        <v>79414.773862300004</v>
      </c>
      <c r="I1414" s="122">
        <f t="shared" si="75"/>
        <v>1588295.48</v>
      </c>
    </row>
    <row r="1415" spans="1:9">
      <c r="A1415" s="23">
        <f t="shared" si="76"/>
        <v>1259</v>
      </c>
      <c r="B1415" s="218" t="s">
        <v>236</v>
      </c>
      <c r="C1415" s="218" t="s">
        <v>575</v>
      </c>
      <c r="D1415" s="137">
        <v>42858</v>
      </c>
      <c r="E1415" s="137">
        <v>42901</v>
      </c>
      <c r="F1415" s="137">
        <v>42901</v>
      </c>
      <c r="G1415" s="25">
        <f t="shared" si="74"/>
        <v>43</v>
      </c>
      <c r="H1415" s="365">
        <v>437.45942940000003</v>
      </c>
      <c r="I1415" s="122">
        <f t="shared" si="75"/>
        <v>18810.759999999998</v>
      </c>
    </row>
    <row r="1416" spans="1:9">
      <c r="A1416" s="23">
        <f t="shared" si="76"/>
        <v>1260</v>
      </c>
      <c r="B1416" s="218"/>
      <c r="C1416" s="218"/>
      <c r="D1416" s="137">
        <v>42866</v>
      </c>
      <c r="E1416" s="137">
        <v>42901</v>
      </c>
      <c r="F1416" s="137">
        <v>42901</v>
      </c>
      <c r="G1416" s="25">
        <f t="shared" si="74"/>
        <v>35</v>
      </c>
      <c r="H1416" s="365">
        <v>398.14252440000001</v>
      </c>
      <c r="I1416" s="122">
        <f t="shared" si="75"/>
        <v>13934.99</v>
      </c>
    </row>
    <row r="1417" spans="1:9">
      <c r="A1417" s="23">
        <f t="shared" si="76"/>
        <v>1261</v>
      </c>
      <c r="B1417" s="218"/>
      <c r="C1417" s="218"/>
      <c r="D1417" s="137">
        <v>42866</v>
      </c>
      <c r="E1417" s="137">
        <v>42901</v>
      </c>
      <c r="F1417" s="137">
        <v>42901</v>
      </c>
      <c r="G1417" s="25">
        <f t="shared" si="74"/>
        <v>35</v>
      </c>
      <c r="H1417" s="365">
        <v>444.04218320000001</v>
      </c>
      <c r="I1417" s="122">
        <f t="shared" si="75"/>
        <v>15541.48</v>
      </c>
    </row>
    <row r="1418" spans="1:9">
      <c r="A1418" s="23">
        <f t="shared" si="76"/>
        <v>1262</v>
      </c>
      <c r="B1418" s="218"/>
      <c r="C1418" s="218"/>
      <c r="D1418" s="137">
        <v>42873</v>
      </c>
      <c r="E1418" s="137">
        <v>42901</v>
      </c>
      <c r="F1418" s="137">
        <v>42901</v>
      </c>
      <c r="G1418" s="25">
        <f t="shared" si="74"/>
        <v>28</v>
      </c>
      <c r="H1418" s="365">
        <v>72420.458673400004</v>
      </c>
      <c r="I1418" s="122">
        <f t="shared" si="75"/>
        <v>2027772.84</v>
      </c>
    </row>
    <row r="1419" spans="1:9">
      <c r="A1419" s="23">
        <f t="shared" si="76"/>
        <v>1263</v>
      </c>
      <c r="B1419" s="218"/>
      <c r="C1419" s="218"/>
      <c r="D1419" s="137">
        <v>42878</v>
      </c>
      <c r="E1419" s="137">
        <v>42901</v>
      </c>
      <c r="F1419" s="137">
        <v>42901</v>
      </c>
      <c r="G1419" s="25">
        <f t="shared" si="74"/>
        <v>23</v>
      </c>
      <c r="H1419" s="365">
        <v>77155.171434200005</v>
      </c>
      <c r="I1419" s="122">
        <f t="shared" si="75"/>
        <v>1774568.94</v>
      </c>
    </row>
    <row r="1420" spans="1:9">
      <c r="A1420" s="23">
        <f t="shared" si="76"/>
        <v>1264</v>
      </c>
      <c r="B1420" s="218"/>
      <c r="C1420" s="218"/>
      <c r="D1420" s="137">
        <v>42886</v>
      </c>
      <c r="E1420" s="137">
        <v>42901</v>
      </c>
      <c r="F1420" s="137">
        <v>42901</v>
      </c>
      <c r="G1420" s="25">
        <f t="shared" si="74"/>
        <v>15</v>
      </c>
      <c r="H1420" s="365">
        <v>77738.42</v>
      </c>
      <c r="I1420" s="122">
        <f t="shared" si="75"/>
        <v>1166076.3</v>
      </c>
    </row>
    <row r="1421" spans="1:9">
      <c r="A1421" s="23">
        <f t="shared" si="76"/>
        <v>1265</v>
      </c>
      <c r="B1421" s="218"/>
      <c r="C1421" s="218"/>
      <c r="D1421" s="137">
        <v>42878</v>
      </c>
      <c r="E1421" s="137">
        <v>42901</v>
      </c>
      <c r="F1421" s="137">
        <v>42901</v>
      </c>
      <c r="G1421" s="25">
        <f t="shared" si="74"/>
        <v>23</v>
      </c>
      <c r="H1421" s="365">
        <v>77155.171434200005</v>
      </c>
      <c r="I1421" s="122">
        <f t="shared" si="75"/>
        <v>1774568.94</v>
      </c>
    </row>
    <row r="1422" spans="1:9">
      <c r="A1422" s="23">
        <f t="shared" si="76"/>
        <v>1266</v>
      </c>
      <c r="B1422" s="218" t="s">
        <v>236</v>
      </c>
      <c r="C1422" s="218" t="s">
        <v>576</v>
      </c>
      <c r="D1422" s="137">
        <v>42858</v>
      </c>
      <c r="E1422" s="137">
        <v>42901</v>
      </c>
      <c r="F1422" s="137">
        <v>42901</v>
      </c>
      <c r="G1422" s="25">
        <f t="shared" si="74"/>
        <v>43</v>
      </c>
      <c r="H1422" s="365">
        <v>-159.4621665</v>
      </c>
      <c r="I1422" s="122">
        <f t="shared" si="75"/>
        <v>-6856.87</v>
      </c>
    </row>
    <row r="1423" spans="1:9">
      <c r="A1423" s="23">
        <f t="shared" si="76"/>
        <v>1267</v>
      </c>
      <c r="B1423" s="218"/>
      <c r="C1423" s="218"/>
      <c r="D1423" s="137">
        <v>42866</v>
      </c>
      <c r="E1423" s="137">
        <v>42901</v>
      </c>
      <c r="F1423" s="137">
        <v>42901</v>
      </c>
      <c r="G1423" s="25">
        <f t="shared" si="74"/>
        <v>35</v>
      </c>
      <c r="H1423" s="365">
        <v>-145.1304173</v>
      </c>
      <c r="I1423" s="122">
        <f t="shared" si="75"/>
        <v>-5079.5600000000004</v>
      </c>
    </row>
    <row r="1424" spans="1:9">
      <c r="A1424" s="23">
        <f t="shared" si="76"/>
        <v>1268</v>
      </c>
      <c r="B1424" s="218"/>
      <c r="C1424" s="218"/>
      <c r="D1424" s="137">
        <v>42866</v>
      </c>
      <c r="E1424" s="137">
        <v>42901</v>
      </c>
      <c r="F1424" s="137">
        <v>42901</v>
      </c>
      <c r="G1424" s="25">
        <f t="shared" si="74"/>
        <v>35</v>
      </c>
      <c r="H1424" s="365">
        <v>-161.86170369999999</v>
      </c>
      <c r="I1424" s="122">
        <f t="shared" si="75"/>
        <v>-5665.16</v>
      </c>
    </row>
    <row r="1425" spans="1:9">
      <c r="A1425" s="23">
        <f t="shared" si="76"/>
        <v>1269</v>
      </c>
      <c r="B1425" s="218"/>
      <c r="C1425" s="218"/>
      <c r="D1425" s="137">
        <v>42873</v>
      </c>
      <c r="E1425" s="137">
        <v>42901</v>
      </c>
      <c r="F1425" s="137">
        <v>42901</v>
      </c>
      <c r="G1425" s="25">
        <f t="shared" si="74"/>
        <v>28</v>
      </c>
      <c r="H1425" s="365">
        <v>-146.48502329999999</v>
      </c>
      <c r="I1425" s="122">
        <f t="shared" si="75"/>
        <v>-4101.58</v>
      </c>
    </row>
    <row r="1426" spans="1:9">
      <c r="A1426" s="23">
        <f t="shared" si="76"/>
        <v>1270</v>
      </c>
      <c r="B1426" s="218"/>
      <c r="C1426" s="218"/>
      <c r="D1426" s="137">
        <v>42878</v>
      </c>
      <c r="E1426" s="137">
        <v>42901</v>
      </c>
      <c r="F1426" s="137">
        <v>42901</v>
      </c>
      <c r="G1426" s="25">
        <f t="shared" si="74"/>
        <v>23</v>
      </c>
      <c r="H1426" s="365">
        <v>-156.06193730000001</v>
      </c>
      <c r="I1426" s="122">
        <f t="shared" si="75"/>
        <v>-3589.42</v>
      </c>
    </row>
    <row r="1427" spans="1:9">
      <c r="A1427" s="23">
        <f t="shared" si="76"/>
        <v>1271</v>
      </c>
      <c r="B1427" s="218"/>
      <c r="C1427" s="218"/>
      <c r="D1427" s="137">
        <v>42886</v>
      </c>
      <c r="E1427" s="137">
        <v>42901</v>
      </c>
      <c r="F1427" s="137">
        <v>42901</v>
      </c>
      <c r="G1427" s="25">
        <f t="shared" si="74"/>
        <v>15</v>
      </c>
      <c r="H1427" s="365">
        <v>275.6557722</v>
      </c>
      <c r="I1427" s="122">
        <f t="shared" si="75"/>
        <v>4134.84</v>
      </c>
    </row>
    <row r="1428" spans="1:9">
      <c r="A1428" s="23">
        <f t="shared" si="76"/>
        <v>1272</v>
      </c>
      <c r="B1428" s="218"/>
      <c r="C1428" s="218"/>
      <c r="D1428" s="137">
        <v>42878</v>
      </c>
      <c r="E1428" s="137">
        <v>42901</v>
      </c>
      <c r="F1428" s="137">
        <v>42901</v>
      </c>
      <c r="G1428" s="25">
        <f t="shared" si="74"/>
        <v>23</v>
      </c>
      <c r="H1428" s="365">
        <v>-156.06193730000001</v>
      </c>
      <c r="I1428" s="122">
        <f t="shared" si="75"/>
        <v>-3589.42</v>
      </c>
    </row>
    <row r="1429" spans="1:9">
      <c r="A1429" s="23">
        <f t="shared" si="76"/>
        <v>1273</v>
      </c>
      <c r="B1429" s="218" t="s">
        <v>236</v>
      </c>
      <c r="C1429" s="218" t="s">
        <v>577</v>
      </c>
      <c r="D1429" s="137">
        <v>42896</v>
      </c>
      <c r="E1429" s="137">
        <v>42912</v>
      </c>
      <c r="F1429" s="137">
        <v>42912</v>
      </c>
      <c r="G1429" s="25">
        <f t="shared" si="74"/>
        <v>16</v>
      </c>
      <c r="H1429" s="365">
        <v>66802.430000000008</v>
      </c>
      <c r="I1429" s="122">
        <f t="shared" si="75"/>
        <v>1068838.8799999999</v>
      </c>
    </row>
    <row r="1430" spans="1:9">
      <c r="A1430" s="23">
        <f t="shared" si="76"/>
        <v>1274</v>
      </c>
      <c r="B1430" s="218"/>
      <c r="C1430" s="218"/>
      <c r="D1430" s="137">
        <v>42896</v>
      </c>
      <c r="E1430" s="137">
        <v>42912</v>
      </c>
      <c r="F1430" s="137">
        <v>42912</v>
      </c>
      <c r="G1430" s="25">
        <f t="shared" si="74"/>
        <v>16</v>
      </c>
      <c r="H1430" s="365">
        <v>67112.680000000008</v>
      </c>
      <c r="I1430" s="122">
        <f t="shared" si="75"/>
        <v>1073802.8799999999</v>
      </c>
    </row>
    <row r="1431" spans="1:9">
      <c r="A1431" s="23">
        <f t="shared" si="76"/>
        <v>1275</v>
      </c>
      <c r="B1431" s="218"/>
      <c r="C1431" s="218"/>
      <c r="D1431" s="137">
        <v>42896</v>
      </c>
      <c r="E1431" s="137">
        <v>42912</v>
      </c>
      <c r="F1431" s="137">
        <v>42912</v>
      </c>
      <c r="G1431" s="25">
        <f t="shared" si="74"/>
        <v>16</v>
      </c>
      <c r="H1431" s="365">
        <v>72188.680000000008</v>
      </c>
      <c r="I1431" s="122">
        <f t="shared" si="75"/>
        <v>1155018.8799999999</v>
      </c>
    </row>
    <row r="1432" spans="1:9">
      <c r="A1432" s="23">
        <f t="shared" si="76"/>
        <v>1276</v>
      </c>
      <c r="B1432" s="218"/>
      <c r="C1432" s="218"/>
      <c r="D1432" s="137">
        <v>42896</v>
      </c>
      <c r="E1432" s="137">
        <v>42912</v>
      </c>
      <c r="F1432" s="137">
        <v>42912</v>
      </c>
      <c r="G1432" s="25">
        <f t="shared" si="74"/>
        <v>16</v>
      </c>
      <c r="H1432" s="365">
        <v>66862.75</v>
      </c>
      <c r="I1432" s="122">
        <f t="shared" si="75"/>
        <v>1069804</v>
      </c>
    </row>
    <row r="1433" spans="1:9">
      <c r="A1433" s="23">
        <f t="shared" si="76"/>
        <v>1277</v>
      </c>
      <c r="B1433" s="218"/>
      <c r="C1433" s="218"/>
      <c r="D1433" s="137">
        <v>42896</v>
      </c>
      <c r="E1433" s="137">
        <v>42912</v>
      </c>
      <c r="F1433" s="137">
        <v>42912</v>
      </c>
      <c r="G1433" s="25">
        <f t="shared" si="74"/>
        <v>16</v>
      </c>
      <c r="H1433" s="365">
        <v>75485.06</v>
      </c>
      <c r="I1433" s="122">
        <f t="shared" si="75"/>
        <v>1207760.96</v>
      </c>
    </row>
    <row r="1434" spans="1:9">
      <c r="A1434" s="23">
        <f t="shared" si="76"/>
        <v>1278</v>
      </c>
      <c r="B1434" s="218" t="s">
        <v>236</v>
      </c>
      <c r="C1434" s="218" t="s">
        <v>578</v>
      </c>
      <c r="D1434" s="137">
        <v>42926</v>
      </c>
      <c r="E1434" s="137">
        <v>42941</v>
      </c>
      <c r="F1434" s="137">
        <v>42941</v>
      </c>
      <c r="G1434" s="25">
        <f t="shared" si="74"/>
        <v>15</v>
      </c>
      <c r="H1434" s="365">
        <v>71613.960000000006</v>
      </c>
      <c r="I1434" s="122">
        <f t="shared" si="75"/>
        <v>1074209.3999999999</v>
      </c>
    </row>
    <row r="1435" spans="1:9">
      <c r="A1435" s="23">
        <f t="shared" si="76"/>
        <v>1279</v>
      </c>
      <c r="B1435" s="218"/>
      <c r="C1435" s="218"/>
      <c r="D1435" s="137">
        <v>42922</v>
      </c>
      <c r="E1435" s="137">
        <v>42941</v>
      </c>
      <c r="F1435" s="137">
        <v>42941</v>
      </c>
      <c r="G1435" s="25">
        <f t="shared" si="74"/>
        <v>19</v>
      </c>
      <c r="H1435" s="365">
        <v>70946.040000000008</v>
      </c>
      <c r="I1435" s="122">
        <f t="shared" si="75"/>
        <v>1347974.76</v>
      </c>
    </row>
    <row r="1436" spans="1:9">
      <c r="A1436" s="23">
        <f t="shared" si="76"/>
        <v>1280</v>
      </c>
      <c r="B1436" s="218"/>
      <c r="C1436" s="218"/>
      <c r="D1436" s="137">
        <v>42926</v>
      </c>
      <c r="E1436" s="137">
        <v>42941</v>
      </c>
      <c r="F1436" s="137">
        <v>42941</v>
      </c>
      <c r="G1436" s="25">
        <f t="shared" si="74"/>
        <v>15</v>
      </c>
      <c r="H1436" s="365">
        <v>71613.960000000006</v>
      </c>
      <c r="I1436" s="122">
        <f t="shared" si="75"/>
        <v>1074209.3999999999</v>
      </c>
    </row>
    <row r="1437" spans="1:9">
      <c r="A1437" s="23">
        <f t="shared" si="76"/>
        <v>1281</v>
      </c>
      <c r="B1437" s="218"/>
      <c r="C1437" s="218"/>
      <c r="D1437" s="137">
        <v>42926</v>
      </c>
      <c r="E1437" s="137">
        <v>42941</v>
      </c>
      <c r="F1437" s="137">
        <v>42941</v>
      </c>
      <c r="G1437" s="25">
        <f t="shared" ref="G1437:G1500" si="77">F1437-D1437</f>
        <v>15</v>
      </c>
      <c r="H1437" s="365">
        <v>79870.12</v>
      </c>
      <c r="I1437" s="122">
        <f t="shared" ref="I1437:I1500" si="78">ROUND(G1437*H1437,2)</f>
        <v>1198051.8</v>
      </c>
    </row>
    <row r="1438" spans="1:9">
      <c r="A1438" s="23">
        <f t="shared" si="76"/>
        <v>1282</v>
      </c>
      <c r="B1438" s="218"/>
      <c r="C1438" s="218"/>
      <c r="D1438" s="137">
        <v>42922</v>
      </c>
      <c r="E1438" s="137">
        <v>42941</v>
      </c>
      <c r="F1438" s="137">
        <v>42941</v>
      </c>
      <c r="G1438" s="25">
        <f t="shared" si="77"/>
        <v>19</v>
      </c>
      <c r="H1438" s="365">
        <v>79124.759999999995</v>
      </c>
      <c r="I1438" s="122">
        <f t="shared" si="78"/>
        <v>1503370.44</v>
      </c>
    </row>
    <row r="1439" spans="1:9">
      <c r="A1439" s="23">
        <f t="shared" si="76"/>
        <v>1283</v>
      </c>
      <c r="B1439" s="218"/>
      <c r="C1439" s="218"/>
      <c r="D1439" s="137">
        <v>42926</v>
      </c>
      <c r="E1439" s="137">
        <v>42941</v>
      </c>
      <c r="F1439" s="137">
        <v>42941</v>
      </c>
      <c r="G1439" s="25">
        <f t="shared" si="77"/>
        <v>15</v>
      </c>
      <c r="H1439" s="365">
        <v>79870.12</v>
      </c>
      <c r="I1439" s="122">
        <f t="shared" si="78"/>
        <v>1198051.8</v>
      </c>
    </row>
    <row r="1440" spans="1:9">
      <c r="A1440" s="23">
        <f t="shared" si="76"/>
        <v>1284</v>
      </c>
      <c r="B1440" s="218" t="s">
        <v>236</v>
      </c>
      <c r="C1440" s="218" t="s">
        <v>579</v>
      </c>
      <c r="D1440" s="137">
        <v>42926</v>
      </c>
      <c r="E1440" s="137">
        <v>42962</v>
      </c>
      <c r="F1440" s="137">
        <v>42962</v>
      </c>
      <c r="G1440" s="25">
        <f t="shared" si="77"/>
        <v>36</v>
      </c>
      <c r="H1440" s="365">
        <v>-474.43439310000002</v>
      </c>
      <c r="I1440" s="122">
        <f t="shared" si="78"/>
        <v>-17079.64</v>
      </c>
    </row>
    <row r="1441" spans="1:9">
      <c r="A1441" s="23">
        <f t="shared" si="76"/>
        <v>1285</v>
      </c>
      <c r="B1441" s="218"/>
      <c r="C1441" s="218"/>
      <c r="D1441" s="137">
        <v>42922</v>
      </c>
      <c r="E1441" s="137">
        <v>42962</v>
      </c>
      <c r="F1441" s="137">
        <v>42962</v>
      </c>
      <c r="G1441" s="25">
        <f t="shared" si="77"/>
        <v>40</v>
      </c>
      <c r="H1441" s="365">
        <v>-470.00949860000003</v>
      </c>
      <c r="I1441" s="122">
        <f t="shared" si="78"/>
        <v>-18800.38</v>
      </c>
    </row>
    <row r="1442" spans="1:9">
      <c r="A1442" s="23">
        <f t="shared" si="76"/>
        <v>1286</v>
      </c>
      <c r="B1442" s="218"/>
      <c r="C1442" s="218"/>
      <c r="D1442" s="137">
        <v>42926</v>
      </c>
      <c r="E1442" s="137">
        <v>42962</v>
      </c>
      <c r="F1442" s="137">
        <v>42962</v>
      </c>
      <c r="G1442" s="25">
        <f t="shared" si="77"/>
        <v>36</v>
      </c>
      <c r="H1442" s="365">
        <v>-474.43439310000002</v>
      </c>
      <c r="I1442" s="122">
        <f t="shared" si="78"/>
        <v>-17079.64</v>
      </c>
    </row>
    <row r="1443" spans="1:9">
      <c r="A1443" s="23">
        <f t="shared" si="76"/>
        <v>1287</v>
      </c>
      <c r="B1443" s="218"/>
      <c r="C1443" s="218"/>
      <c r="D1443" s="137">
        <v>42926</v>
      </c>
      <c r="E1443" s="137">
        <v>42962</v>
      </c>
      <c r="F1443" s="137">
        <v>42962</v>
      </c>
      <c r="G1443" s="25">
        <f t="shared" si="77"/>
        <v>36</v>
      </c>
      <c r="H1443" s="365">
        <v>-529.13052019999998</v>
      </c>
      <c r="I1443" s="122">
        <f t="shared" si="78"/>
        <v>-19048.7</v>
      </c>
    </row>
    <row r="1444" spans="1:9">
      <c r="A1444" s="23">
        <f t="shared" si="76"/>
        <v>1288</v>
      </c>
      <c r="B1444" s="218"/>
      <c r="C1444" s="218"/>
      <c r="D1444" s="137">
        <v>42922</v>
      </c>
      <c r="E1444" s="137">
        <v>42962</v>
      </c>
      <c r="F1444" s="137">
        <v>42962</v>
      </c>
      <c r="G1444" s="25">
        <f t="shared" si="77"/>
        <v>40</v>
      </c>
      <c r="H1444" s="365">
        <v>-524.19259450000004</v>
      </c>
      <c r="I1444" s="122">
        <f t="shared" si="78"/>
        <v>-20967.7</v>
      </c>
    </row>
    <row r="1445" spans="1:9">
      <c r="A1445" s="23">
        <f t="shared" si="76"/>
        <v>1289</v>
      </c>
      <c r="B1445" s="218"/>
      <c r="C1445" s="218"/>
      <c r="D1445" s="137">
        <v>42926</v>
      </c>
      <c r="E1445" s="137">
        <v>42962</v>
      </c>
      <c r="F1445" s="137">
        <v>42962</v>
      </c>
      <c r="G1445" s="25">
        <f t="shared" si="77"/>
        <v>36</v>
      </c>
      <c r="H1445" s="365">
        <v>-529.13052019999998</v>
      </c>
      <c r="I1445" s="122">
        <f t="shared" si="78"/>
        <v>-19048.7</v>
      </c>
    </row>
    <row r="1446" spans="1:9">
      <c r="A1446" s="23">
        <f t="shared" si="76"/>
        <v>1290</v>
      </c>
      <c r="B1446" s="218"/>
      <c r="C1446" s="218"/>
      <c r="D1446" s="137">
        <v>42938</v>
      </c>
      <c r="E1446" s="137">
        <v>42962</v>
      </c>
      <c r="F1446" s="137">
        <v>42962</v>
      </c>
      <c r="G1446" s="25">
        <f t="shared" si="77"/>
        <v>24</v>
      </c>
      <c r="H1446" s="365">
        <v>82478.823051700005</v>
      </c>
      <c r="I1446" s="122">
        <f t="shared" si="78"/>
        <v>1979491.75</v>
      </c>
    </row>
    <row r="1447" spans="1:9">
      <c r="A1447" s="23">
        <f t="shared" si="76"/>
        <v>1291</v>
      </c>
      <c r="B1447" s="218"/>
      <c r="C1447" s="218"/>
      <c r="D1447" s="137">
        <v>42938</v>
      </c>
      <c r="E1447" s="137">
        <v>42962</v>
      </c>
      <c r="F1447" s="137">
        <v>42962</v>
      </c>
      <c r="G1447" s="25">
        <f t="shared" si="77"/>
        <v>24</v>
      </c>
      <c r="H1447" s="365">
        <v>73682.923511200002</v>
      </c>
      <c r="I1447" s="122">
        <f t="shared" si="78"/>
        <v>1768390.16</v>
      </c>
    </row>
    <row r="1448" spans="1:9">
      <c r="A1448" s="23">
        <f t="shared" si="76"/>
        <v>1292</v>
      </c>
      <c r="B1448" s="218"/>
      <c r="C1448" s="218"/>
      <c r="D1448" s="137">
        <v>42940</v>
      </c>
      <c r="E1448" s="137">
        <v>42962</v>
      </c>
      <c r="F1448" s="137">
        <v>42962</v>
      </c>
      <c r="G1448" s="25">
        <f t="shared" si="77"/>
        <v>22</v>
      </c>
      <c r="H1448" s="365">
        <v>71528.094216099998</v>
      </c>
      <c r="I1448" s="122">
        <f t="shared" si="78"/>
        <v>1573618.07</v>
      </c>
    </row>
    <row r="1449" spans="1:9">
      <c r="A1449" s="23">
        <f t="shared" si="76"/>
        <v>1293</v>
      </c>
      <c r="B1449" s="218"/>
      <c r="C1449" s="218"/>
      <c r="D1449" s="137">
        <v>42940</v>
      </c>
      <c r="E1449" s="137">
        <v>42962</v>
      </c>
      <c r="F1449" s="137">
        <v>42962</v>
      </c>
      <c r="G1449" s="25">
        <f t="shared" si="77"/>
        <v>22</v>
      </c>
      <c r="H1449" s="365">
        <v>71528.094216099998</v>
      </c>
      <c r="I1449" s="122">
        <f t="shared" si="78"/>
        <v>1573618.07</v>
      </c>
    </row>
    <row r="1450" spans="1:9">
      <c r="A1450" s="23">
        <f t="shared" ref="A1450:A1509" si="79">A1449+1</f>
        <v>1294</v>
      </c>
      <c r="B1450" s="218"/>
      <c r="C1450" s="218"/>
      <c r="D1450" s="137">
        <v>42940</v>
      </c>
      <c r="E1450" s="137">
        <v>42962</v>
      </c>
      <c r="F1450" s="137">
        <v>42962</v>
      </c>
      <c r="G1450" s="25">
        <f t="shared" si="77"/>
        <v>22</v>
      </c>
      <c r="H1450" s="365">
        <v>71528.094216099998</v>
      </c>
      <c r="I1450" s="122">
        <f t="shared" si="78"/>
        <v>1573618.07</v>
      </c>
    </row>
    <row r="1451" spans="1:9">
      <c r="A1451" s="23">
        <f t="shared" si="79"/>
        <v>1295</v>
      </c>
      <c r="B1451" s="218"/>
      <c r="C1451" s="218"/>
      <c r="D1451" s="137">
        <v>42944</v>
      </c>
      <c r="E1451" s="137">
        <v>42962</v>
      </c>
      <c r="F1451" s="137">
        <v>42962</v>
      </c>
      <c r="G1451" s="25">
        <f t="shared" si="77"/>
        <v>18</v>
      </c>
      <c r="H1451" s="365">
        <v>80834.509094699999</v>
      </c>
      <c r="I1451" s="122">
        <f t="shared" si="78"/>
        <v>1455021.16</v>
      </c>
    </row>
    <row r="1452" spans="1:9">
      <c r="A1452" s="23">
        <f t="shared" si="79"/>
        <v>1296</v>
      </c>
      <c r="B1452" s="218"/>
      <c r="C1452" s="218"/>
      <c r="D1452" s="137">
        <v>42944</v>
      </c>
      <c r="E1452" s="137">
        <v>42962</v>
      </c>
      <c r="F1452" s="137">
        <v>42962</v>
      </c>
      <c r="G1452" s="25">
        <f t="shared" si="77"/>
        <v>18</v>
      </c>
      <c r="H1452" s="365">
        <v>80834.509094699999</v>
      </c>
      <c r="I1452" s="122">
        <f t="shared" si="78"/>
        <v>1455021.16</v>
      </c>
    </row>
    <row r="1453" spans="1:9">
      <c r="A1453" s="23">
        <f t="shared" si="79"/>
        <v>1297</v>
      </c>
      <c r="B1453" s="218"/>
      <c r="C1453" s="218"/>
      <c r="D1453" s="137">
        <v>42944</v>
      </c>
      <c r="E1453" s="137">
        <v>42962</v>
      </c>
      <c r="F1453" s="137">
        <v>42962</v>
      </c>
      <c r="G1453" s="25">
        <f t="shared" si="77"/>
        <v>18</v>
      </c>
      <c r="H1453" s="365">
        <v>80834.509094699999</v>
      </c>
      <c r="I1453" s="122">
        <f t="shared" si="78"/>
        <v>1455021.16</v>
      </c>
    </row>
    <row r="1454" spans="1:9">
      <c r="A1454" s="23">
        <f t="shared" si="79"/>
        <v>1298</v>
      </c>
      <c r="B1454" s="218"/>
      <c r="C1454" s="218"/>
      <c r="D1454" s="137">
        <v>42944</v>
      </c>
      <c r="E1454" s="137">
        <v>42962</v>
      </c>
      <c r="F1454" s="137">
        <v>42962</v>
      </c>
      <c r="G1454" s="25">
        <f t="shared" si="77"/>
        <v>18</v>
      </c>
      <c r="H1454" s="365">
        <v>80834.509094699999</v>
      </c>
      <c r="I1454" s="122">
        <f t="shared" si="78"/>
        <v>1455021.16</v>
      </c>
    </row>
    <row r="1455" spans="1:9">
      <c r="A1455" s="23">
        <f t="shared" si="79"/>
        <v>1299</v>
      </c>
      <c r="B1455" s="218"/>
      <c r="C1455" s="218"/>
      <c r="D1455" s="137">
        <v>42944</v>
      </c>
      <c r="E1455" s="137">
        <v>42962</v>
      </c>
      <c r="F1455" s="137">
        <v>42962</v>
      </c>
      <c r="G1455" s="25">
        <f t="shared" si="77"/>
        <v>18</v>
      </c>
      <c r="H1455" s="365">
        <v>80834.509094699999</v>
      </c>
      <c r="I1455" s="122">
        <f t="shared" si="78"/>
        <v>1455021.16</v>
      </c>
    </row>
    <row r="1456" spans="1:9">
      <c r="A1456" s="23">
        <f t="shared" si="79"/>
        <v>1300</v>
      </c>
      <c r="B1456" s="218" t="s">
        <v>236</v>
      </c>
      <c r="C1456" s="218" t="s">
        <v>580</v>
      </c>
      <c r="D1456" s="137">
        <v>42951</v>
      </c>
      <c r="E1456" s="137">
        <v>42972</v>
      </c>
      <c r="F1456" s="137">
        <v>42972</v>
      </c>
      <c r="G1456" s="25">
        <f t="shared" si="77"/>
        <v>21</v>
      </c>
      <c r="H1456" s="365">
        <v>76869.759999999995</v>
      </c>
      <c r="I1456" s="122">
        <f t="shared" si="78"/>
        <v>1614264.96</v>
      </c>
    </row>
    <row r="1457" spans="1:9">
      <c r="A1457" s="23">
        <f t="shared" si="79"/>
        <v>1301</v>
      </c>
      <c r="B1457" s="218"/>
      <c r="C1457" s="218"/>
      <c r="D1457" s="137">
        <v>42955</v>
      </c>
      <c r="E1457" s="137">
        <v>42972</v>
      </c>
      <c r="F1457" s="137">
        <v>42972</v>
      </c>
      <c r="G1457" s="25">
        <f t="shared" si="77"/>
        <v>17</v>
      </c>
      <c r="H1457" s="365">
        <v>68926</v>
      </c>
      <c r="I1457" s="122">
        <f t="shared" si="78"/>
        <v>1171742</v>
      </c>
    </row>
    <row r="1458" spans="1:9">
      <c r="A1458" s="23">
        <f t="shared" si="79"/>
        <v>1302</v>
      </c>
      <c r="B1458" s="218"/>
      <c r="C1458" s="218"/>
      <c r="D1458" s="137">
        <v>42951</v>
      </c>
      <c r="E1458" s="137">
        <v>42972</v>
      </c>
      <c r="F1458" s="137">
        <v>42972</v>
      </c>
      <c r="G1458" s="25">
        <f t="shared" si="77"/>
        <v>21</v>
      </c>
      <c r="H1458" s="365">
        <v>76869.759999999995</v>
      </c>
      <c r="I1458" s="122">
        <f t="shared" si="78"/>
        <v>1614264.96</v>
      </c>
    </row>
    <row r="1459" spans="1:9">
      <c r="A1459" s="23">
        <f t="shared" si="79"/>
        <v>1303</v>
      </c>
      <c r="B1459" s="218"/>
      <c r="C1459" s="218"/>
      <c r="D1459" s="137">
        <v>42951</v>
      </c>
      <c r="E1459" s="137">
        <v>42972</v>
      </c>
      <c r="F1459" s="137">
        <v>42972</v>
      </c>
      <c r="G1459" s="25">
        <f t="shared" si="77"/>
        <v>21</v>
      </c>
      <c r="H1459" s="365">
        <v>76869.759999999995</v>
      </c>
      <c r="I1459" s="122">
        <f t="shared" si="78"/>
        <v>1614264.96</v>
      </c>
    </row>
    <row r="1460" spans="1:9">
      <c r="A1460" s="23">
        <f t="shared" si="79"/>
        <v>1304</v>
      </c>
      <c r="B1460" s="218"/>
      <c r="C1460" s="218"/>
      <c r="D1460" s="137">
        <v>42951</v>
      </c>
      <c r="E1460" s="137">
        <v>42972</v>
      </c>
      <c r="F1460" s="137">
        <v>42972</v>
      </c>
      <c r="G1460" s="25">
        <f t="shared" si="77"/>
        <v>21</v>
      </c>
      <c r="H1460" s="365">
        <v>76869.759999999995</v>
      </c>
      <c r="I1460" s="122">
        <f t="shared" si="78"/>
        <v>1614264.96</v>
      </c>
    </row>
    <row r="1461" spans="1:9">
      <c r="A1461" s="23">
        <f t="shared" si="79"/>
        <v>1305</v>
      </c>
      <c r="B1461" s="218"/>
      <c r="C1461" s="218"/>
      <c r="D1461" s="137">
        <v>42955</v>
      </c>
      <c r="E1461" s="137">
        <v>42972</v>
      </c>
      <c r="F1461" s="137">
        <v>42972</v>
      </c>
      <c r="G1461" s="25">
        <f t="shared" si="77"/>
        <v>17</v>
      </c>
      <c r="H1461" s="365">
        <v>68926</v>
      </c>
      <c r="I1461" s="122">
        <f t="shared" si="78"/>
        <v>1171742</v>
      </c>
    </row>
    <row r="1462" spans="1:9">
      <c r="A1462" s="23">
        <f t="shared" si="79"/>
        <v>1306</v>
      </c>
      <c r="B1462" s="218"/>
      <c r="C1462" s="218"/>
      <c r="D1462" s="137">
        <v>42955</v>
      </c>
      <c r="E1462" s="137">
        <v>42972</v>
      </c>
      <c r="F1462" s="137">
        <v>42972</v>
      </c>
      <c r="G1462" s="25">
        <f t="shared" si="77"/>
        <v>17</v>
      </c>
      <c r="H1462" s="365">
        <v>76872.400000000009</v>
      </c>
      <c r="I1462" s="122">
        <f t="shared" si="78"/>
        <v>1306830.8</v>
      </c>
    </row>
    <row r="1463" spans="1:9">
      <c r="A1463" s="23">
        <f t="shared" si="79"/>
        <v>1307</v>
      </c>
      <c r="B1463" s="218" t="s">
        <v>236</v>
      </c>
      <c r="C1463" s="218" t="s">
        <v>581</v>
      </c>
      <c r="D1463" s="137">
        <v>42951</v>
      </c>
      <c r="E1463" s="137">
        <v>42993</v>
      </c>
      <c r="F1463" s="137">
        <v>42993</v>
      </c>
      <c r="G1463" s="25">
        <f t="shared" si="77"/>
        <v>42</v>
      </c>
      <c r="H1463" s="365">
        <v>-792.90715230000001</v>
      </c>
      <c r="I1463" s="122">
        <f t="shared" si="78"/>
        <v>-33302.1</v>
      </c>
    </row>
    <row r="1464" spans="1:9">
      <c r="A1464" s="23">
        <f t="shared" si="79"/>
        <v>1308</v>
      </c>
      <c r="B1464" s="218"/>
      <c r="C1464" s="218"/>
      <c r="D1464" s="137">
        <v>42955</v>
      </c>
      <c r="E1464" s="137">
        <v>42993</v>
      </c>
      <c r="F1464" s="137">
        <v>42993</v>
      </c>
      <c r="G1464" s="25">
        <f t="shared" si="77"/>
        <v>38</v>
      </c>
      <c r="H1464" s="365">
        <v>-710.96772490000001</v>
      </c>
      <c r="I1464" s="122">
        <f t="shared" si="78"/>
        <v>-27016.77</v>
      </c>
    </row>
    <row r="1465" spans="1:9">
      <c r="A1465" s="23">
        <f t="shared" si="79"/>
        <v>1309</v>
      </c>
      <c r="B1465" s="218"/>
      <c r="C1465" s="218"/>
      <c r="D1465" s="137">
        <v>42951</v>
      </c>
      <c r="E1465" s="137">
        <v>42993</v>
      </c>
      <c r="F1465" s="137">
        <v>42993</v>
      </c>
      <c r="G1465" s="25">
        <f t="shared" si="77"/>
        <v>42</v>
      </c>
      <c r="H1465" s="365">
        <v>-792.90715230000001</v>
      </c>
      <c r="I1465" s="122">
        <f t="shared" si="78"/>
        <v>-33302.1</v>
      </c>
    </row>
    <row r="1466" spans="1:9">
      <c r="A1466" s="23">
        <f t="shared" si="79"/>
        <v>1310</v>
      </c>
      <c r="B1466" s="218"/>
      <c r="C1466" s="218"/>
      <c r="D1466" s="137">
        <v>42951</v>
      </c>
      <c r="E1466" s="137">
        <v>42993</v>
      </c>
      <c r="F1466" s="137">
        <v>42993</v>
      </c>
      <c r="G1466" s="25">
        <f t="shared" si="77"/>
        <v>42</v>
      </c>
      <c r="H1466" s="365">
        <v>-792.90715230000001</v>
      </c>
      <c r="I1466" s="122">
        <f t="shared" si="78"/>
        <v>-33302.1</v>
      </c>
    </row>
    <row r="1467" spans="1:9">
      <c r="A1467" s="23">
        <f t="shared" si="79"/>
        <v>1311</v>
      </c>
      <c r="B1467" s="218"/>
      <c r="C1467" s="218"/>
      <c r="D1467" s="137">
        <v>42951</v>
      </c>
      <c r="E1467" s="137">
        <v>42993</v>
      </c>
      <c r="F1467" s="137">
        <v>42993</v>
      </c>
      <c r="G1467" s="25">
        <f t="shared" si="77"/>
        <v>42</v>
      </c>
      <c r="H1467" s="365">
        <v>-792.90715230000001</v>
      </c>
      <c r="I1467" s="122">
        <f t="shared" si="78"/>
        <v>-33302.1</v>
      </c>
    </row>
    <row r="1468" spans="1:9">
      <c r="A1468" s="23">
        <f t="shared" si="79"/>
        <v>1312</v>
      </c>
      <c r="B1468" s="218"/>
      <c r="C1468" s="218"/>
      <c r="D1468" s="137">
        <v>42955</v>
      </c>
      <c r="E1468" s="137">
        <v>42993</v>
      </c>
      <c r="F1468" s="137">
        <v>42993</v>
      </c>
      <c r="G1468" s="25">
        <f t="shared" si="77"/>
        <v>38</v>
      </c>
      <c r="H1468" s="365">
        <v>-710.96772490000001</v>
      </c>
      <c r="I1468" s="122">
        <f t="shared" si="78"/>
        <v>-27016.77</v>
      </c>
    </row>
    <row r="1469" spans="1:9">
      <c r="A1469" s="23">
        <f t="shared" si="79"/>
        <v>1313</v>
      </c>
      <c r="B1469" s="218"/>
      <c r="C1469" s="218"/>
      <c r="D1469" s="137">
        <v>42955</v>
      </c>
      <c r="E1469" s="137">
        <v>42993</v>
      </c>
      <c r="F1469" s="137">
        <v>42993</v>
      </c>
      <c r="G1469" s="25">
        <f t="shared" si="77"/>
        <v>38</v>
      </c>
      <c r="H1469" s="365">
        <v>-792.93438370000001</v>
      </c>
      <c r="I1469" s="122">
        <f t="shared" si="78"/>
        <v>-30131.51</v>
      </c>
    </row>
    <row r="1470" spans="1:9">
      <c r="A1470" s="23">
        <f t="shared" si="79"/>
        <v>1314</v>
      </c>
      <c r="B1470" s="218"/>
      <c r="C1470" s="218"/>
      <c r="D1470" s="137">
        <v>42964</v>
      </c>
      <c r="E1470" s="137">
        <v>42993</v>
      </c>
      <c r="F1470" s="137">
        <v>42993</v>
      </c>
      <c r="G1470" s="25">
        <f t="shared" si="77"/>
        <v>29</v>
      </c>
      <c r="H1470" s="365">
        <v>75700.1787148</v>
      </c>
      <c r="I1470" s="122">
        <f t="shared" si="78"/>
        <v>2195305.1800000002</v>
      </c>
    </row>
    <row r="1471" spans="1:9">
      <c r="A1471" s="23">
        <f t="shared" si="79"/>
        <v>1315</v>
      </c>
      <c r="B1471" s="218"/>
      <c r="C1471" s="218"/>
      <c r="D1471" s="137">
        <v>42969</v>
      </c>
      <c r="E1471" s="137">
        <v>42993</v>
      </c>
      <c r="F1471" s="137">
        <v>42993</v>
      </c>
      <c r="G1471" s="25">
        <f t="shared" si="77"/>
        <v>24</v>
      </c>
      <c r="H1471" s="365">
        <v>78330.365723700001</v>
      </c>
      <c r="I1471" s="122">
        <f t="shared" si="78"/>
        <v>1879928.78</v>
      </c>
    </row>
    <row r="1472" spans="1:9">
      <c r="A1472" s="23">
        <f t="shared" si="79"/>
        <v>1316</v>
      </c>
      <c r="B1472" s="218"/>
      <c r="C1472" s="218"/>
      <c r="D1472" s="137">
        <v>42969</v>
      </c>
      <c r="E1472" s="137">
        <v>42993</v>
      </c>
      <c r="F1472" s="137">
        <v>42993</v>
      </c>
      <c r="G1472" s="25">
        <f t="shared" si="77"/>
        <v>24</v>
      </c>
      <c r="H1472" s="365">
        <v>78330.365723700001</v>
      </c>
      <c r="I1472" s="122">
        <f t="shared" si="78"/>
        <v>1879928.78</v>
      </c>
    </row>
    <row r="1473" spans="1:9">
      <c r="A1473" s="23">
        <f t="shared" si="79"/>
        <v>1317</v>
      </c>
      <c r="B1473" s="218"/>
      <c r="C1473" s="218"/>
      <c r="D1473" s="137">
        <v>42964</v>
      </c>
      <c r="E1473" s="137">
        <v>42993</v>
      </c>
      <c r="F1473" s="137">
        <v>42993</v>
      </c>
      <c r="G1473" s="25">
        <f t="shared" si="77"/>
        <v>29</v>
      </c>
      <c r="H1473" s="365">
        <v>75700.1787148</v>
      </c>
      <c r="I1473" s="122">
        <f t="shared" si="78"/>
        <v>2195305.1800000002</v>
      </c>
    </row>
    <row r="1474" spans="1:9">
      <c r="A1474" s="23">
        <f t="shared" si="79"/>
        <v>1318</v>
      </c>
      <c r="B1474" s="218"/>
      <c r="C1474" s="218"/>
      <c r="D1474" s="137">
        <v>42964</v>
      </c>
      <c r="E1474" s="137">
        <v>42993</v>
      </c>
      <c r="F1474" s="137">
        <v>42993</v>
      </c>
      <c r="G1474" s="25">
        <f t="shared" si="77"/>
        <v>29</v>
      </c>
      <c r="H1474" s="365">
        <v>75700.1787148</v>
      </c>
      <c r="I1474" s="122">
        <f t="shared" si="78"/>
        <v>2195305.1800000002</v>
      </c>
    </row>
    <row r="1475" spans="1:9">
      <c r="A1475" s="23">
        <f t="shared" si="79"/>
        <v>1319</v>
      </c>
      <c r="B1475" s="218"/>
      <c r="C1475" s="218"/>
      <c r="D1475" s="137">
        <v>42969</v>
      </c>
      <c r="E1475" s="137">
        <v>42993</v>
      </c>
      <c r="F1475" s="137">
        <v>42993</v>
      </c>
      <c r="G1475" s="25">
        <f t="shared" si="77"/>
        <v>24</v>
      </c>
      <c r="H1475" s="365">
        <v>70233.395981399997</v>
      </c>
      <c r="I1475" s="122">
        <f t="shared" si="78"/>
        <v>1685601.5</v>
      </c>
    </row>
    <row r="1476" spans="1:9">
      <c r="A1476" s="23">
        <f t="shared" si="79"/>
        <v>1320</v>
      </c>
      <c r="B1476" s="218"/>
      <c r="C1476" s="218"/>
      <c r="D1476" s="137">
        <v>42978</v>
      </c>
      <c r="E1476" s="137">
        <v>42993</v>
      </c>
      <c r="F1476" s="137">
        <v>42993</v>
      </c>
      <c r="G1476" s="25">
        <f t="shared" si="77"/>
        <v>15</v>
      </c>
      <c r="H1476" s="365">
        <v>77577.888380799996</v>
      </c>
      <c r="I1476" s="122">
        <f t="shared" si="78"/>
        <v>1163668.33</v>
      </c>
    </row>
    <row r="1477" spans="1:9">
      <c r="A1477" s="23">
        <f t="shared" si="79"/>
        <v>1321</v>
      </c>
      <c r="B1477" s="218"/>
      <c r="C1477" s="218"/>
      <c r="D1477" s="137">
        <v>42978</v>
      </c>
      <c r="E1477" s="137">
        <v>42993</v>
      </c>
      <c r="F1477" s="137">
        <v>42993</v>
      </c>
      <c r="G1477" s="25">
        <f t="shared" si="77"/>
        <v>15</v>
      </c>
      <c r="H1477" s="365">
        <v>69558.866233599998</v>
      </c>
      <c r="I1477" s="122">
        <f t="shared" si="78"/>
        <v>1043382.99</v>
      </c>
    </row>
    <row r="1478" spans="1:9">
      <c r="A1478" s="23">
        <f t="shared" si="79"/>
        <v>1322</v>
      </c>
      <c r="B1478" s="218"/>
      <c r="C1478" s="218"/>
      <c r="D1478" s="137">
        <v>42978</v>
      </c>
      <c r="E1478" s="137">
        <v>42993</v>
      </c>
      <c r="F1478" s="137">
        <v>42993</v>
      </c>
      <c r="G1478" s="25">
        <f t="shared" si="77"/>
        <v>15</v>
      </c>
      <c r="H1478" s="365">
        <v>69558.866233599998</v>
      </c>
      <c r="I1478" s="122">
        <f t="shared" si="78"/>
        <v>1043382.99</v>
      </c>
    </row>
    <row r="1479" spans="1:9">
      <c r="A1479" s="23">
        <f t="shared" si="79"/>
        <v>1323</v>
      </c>
      <c r="B1479" s="218" t="s">
        <v>236</v>
      </c>
      <c r="C1479" s="218" t="s">
        <v>582</v>
      </c>
      <c r="D1479" s="137">
        <v>43012</v>
      </c>
      <c r="E1479" s="137">
        <v>43033</v>
      </c>
      <c r="F1479" s="137">
        <v>43033</v>
      </c>
      <c r="G1479" s="25">
        <f t="shared" si="77"/>
        <v>21</v>
      </c>
      <c r="H1479" s="365">
        <v>65470.68</v>
      </c>
      <c r="I1479" s="122">
        <f t="shared" si="78"/>
        <v>1374884.28</v>
      </c>
    </row>
    <row r="1480" spans="1:9">
      <c r="A1480" s="23">
        <f t="shared" si="79"/>
        <v>1324</v>
      </c>
      <c r="B1480" s="218"/>
      <c r="C1480" s="218"/>
      <c r="D1480" s="137">
        <v>43012</v>
      </c>
      <c r="E1480" s="137">
        <v>43033</v>
      </c>
      <c r="F1480" s="137">
        <v>43033</v>
      </c>
      <c r="G1480" s="25">
        <f t="shared" si="77"/>
        <v>21</v>
      </c>
      <c r="H1480" s="365">
        <v>65470.68</v>
      </c>
      <c r="I1480" s="122">
        <f t="shared" si="78"/>
        <v>1374884.28</v>
      </c>
    </row>
    <row r="1481" spans="1:9">
      <c r="A1481" s="23">
        <f t="shared" si="79"/>
        <v>1325</v>
      </c>
      <c r="B1481" s="218"/>
      <c r="C1481" s="218"/>
      <c r="D1481" s="137">
        <v>43012</v>
      </c>
      <c r="E1481" s="137">
        <v>43033</v>
      </c>
      <c r="F1481" s="137">
        <v>43033</v>
      </c>
      <c r="G1481" s="25">
        <f t="shared" si="77"/>
        <v>21</v>
      </c>
      <c r="H1481" s="365">
        <v>73018.44</v>
      </c>
      <c r="I1481" s="122">
        <f t="shared" si="78"/>
        <v>1533387.24</v>
      </c>
    </row>
    <row r="1482" spans="1:9">
      <c r="A1482" s="23">
        <f t="shared" si="79"/>
        <v>1326</v>
      </c>
      <c r="B1482" s="218"/>
      <c r="C1482" s="218"/>
      <c r="D1482" s="137">
        <v>43020</v>
      </c>
      <c r="E1482" s="137">
        <v>43033</v>
      </c>
      <c r="F1482" s="137">
        <v>43033</v>
      </c>
      <c r="G1482" s="25">
        <f t="shared" si="77"/>
        <v>13</v>
      </c>
      <c r="H1482" s="365">
        <v>77900.240000000005</v>
      </c>
      <c r="I1482" s="122">
        <f t="shared" si="78"/>
        <v>1012703.12</v>
      </c>
    </row>
    <row r="1483" spans="1:9">
      <c r="A1483" s="23">
        <f t="shared" si="79"/>
        <v>1327</v>
      </c>
      <c r="B1483" s="218"/>
      <c r="C1483" s="218"/>
      <c r="D1483" s="137">
        <v>43020</v>
      </c>
      <c r="E1483" s="137">
        <v>43033</v>
      </c>
      <c r="F1483" s="137">
        <v>43033</v>
      </c>
      <c r="G1483" s="25">
        <f t="shared" si="77"/>
        <v>13</v>
      </c>
      <c r="H1483" s="365">
        <v>69848.240000000005</v>
      </c>
      <c r="I1483" s="122">
        <f t="shared" si="78"/>
        <v>908027.12</v>
      </c>
    </row>
    <row r="1484" spans="1:9">
      <c r="A1484" s="23">
        <f t="shared" si="79"/>
        <v>1328</v>
      </c>
      <c r="B1484" s="218"/>
      <c r="C1484" s="218"/>
      <c r="D1484" s="137">
        <v>43020</v>
      </c>
      <c r="E1484" s="137">
        <v>43033</v>
      </c>
      <c r="F1484" s="137">
        <v>43033</v>
      </c>
      <c r="G1484" s="25">
        <f t="shared" si="77"/>
        <v>13</v>
      </c>
      <c r="H1484" s="365">
        <v>77900.240000000005</v>
      </c>
      <c r="I1484" s="122">
        <f t="shared" si="78"/>
        <v>1012703.12</v>
      </c>
    </row>
    <row r="1485" spans="1:9">
      <c r="A1485" s="23">
        <f t="shared" si="79"/>
        <v>1329</v>
      </c>
      <c r="B1485" s="218"/>
      <c r="C1485" s="218"/>
      <c r="D1485" s="137">
        <v>43020</v>
      </c>
      <c r="E1485" s="137">
        <v>43033</v>
      </c>
      <c r="F1485" s="137">
        <v>43033</v>
      </c>
      <c r="G1485" s="25">
        <f t="shared" si="77"/>
        <v>13</v>
      </c>
      <c r="H1485" s="365">
        <v>77900.240000000005</v>
      </c>
      <c r="I1485" s="122">
        <f t="shared" si="78"/>
        <v>1012703.12</v>
      </c>
    </row>
    <row r="1486" spans="1:9">
      <c r="A1486" s="23">
        <f t="shared" si="79"/>
        <v>1330</v>
      </c>
      <c r="B1486" s="218" t="s">
        <v>236</v>
      </c>
      <c r="C1486" s="218" t="s">
        <v>583</v>
      </c>
      <c r="D1486" s="137">
        <v>43012</v>
      </c>
      <c r="E1486" s="137">
        <v>43054</v>
      </c>
      <c r="F1486" s="137">
        <v>43054</v>
      </c>
      <c r="G1486" s="25">
        <f t="shared" si="77"/>
        <v>42</v>
      </c>
      <c r="H1486" s="365">
        <v>-927.07041400000003</v>
      </c>
      <c r="I1486" s="122">
        <f t="shared" si="78"/>
        <v>-38936.959999999999</v>
      </c>
    </row>
    <row r="1487" spans="1:9">
      <c r="A1487" s="23">
        <f t="shared" si="79"/>
        <v>1331</v>
      </c>
      <c r="B1487" s="218"/>
      <c r="C1487" s="218"/>
      <c r="D1487" s="137">
        <v>43012</v>
      </c>
      <c r="E1487" s="137">
        <v>43054</v>
      </c>
      <c r="F1487" s="137">
        <v>43054</v>
      </c>
      <c r="G1487" s="25">
        <f t="shared" si="77"/>
        <v>42</v>
      </c>
      <c r="H1487" s="365">
        <v>-927.07041400000003</v>
      </c>
      <c r="I1487" s="122">
        <f t="shared" si="78"/>
        <v>-38936.959999999999</v>
      </c>
    </row>
    <row r="1488" spans="1:9">
      <c r="A1488" s="23">
        <f t="shared" si="79"/>
        <v>1332</v>
      </c>
      <c r="B1488" s="218"/>
      <c r="C1488" s="218"/>
      <c r="D1488" s="137">
        <v>43012</v>
      </c>
      <c r="E1488" s="137">
        <v>43054</v>
      </c>
      <c r="F1488" s="137">
        <v>43054</v>
      </c>
      <c r="G1488" s="25">
        <f t="shared" si="77"/>
        <v>42</v>
      </c>
      <c r="H1488" s="365">
        <v>-1033.9473395</v>
      </c>
      <c r="I1488" s="122">
        <f t="shared" si="78"/>
        <v>-43425.79</v>
      </c>
    </row>
    <row r="1489" spans="1:9">
      <c r="A1489" s="23">
        <f t="shared" si="79"/>
        <v>1333</v>
      </c>
      <c r="B1489" s="218"/>
      <c r="C1489" s="218"/>
      <c r="D1489" s="137">
        <v>43020</v>
      </c>
      <c r="E1489" s="137">
        <v>43054</v>
      </c>
      <c r="F1489" s="137">
        <v>43054</v>
      </c>
      <c r="G1489" s="25">
        <f t="shared" si="77"/>
        <v>34</v>
      </c>
      <c r="H1489" s="365">
        <v>-1103.0740439000001</v>
      </c>
      <c r="I1489" s="122">
        <f t="shared" si="78"/>
        <v>-37504.519999999997</v>
      </c>
    </row>
    <row r="1490" spans="1:9">
      <c r="A1490" s="23">
        <f t="shared" si="79"/>
        <v>1334</v>
      </c>
      <c r="B1490" s="218"/>
      <c r="C1490" s="218"/>
      <c r="D1490" s="137">
        <v>43025</v>
      </c>
      <c r="E1490" s="137">
        <v>43054</v>
      </c>
      <c r="F1490" s="137">
        <v>43054</v>
      </c>
      <c r="G1490" s="25">
        <f t="shared" si="77"/>
        <v>29</v>
      </c>
      <c r="H1490" s="365">
        <v>70989.859053799999</v>
      </c>
      <c r="I1490" s="122">
        <f t="shared" si="78"/>
        <v>2058705.91</v>
      </c>
    </row>
    <row r="1491" spans="1:9">
      <c r="A1491" s="23">
        <f t="shared" si="79"/>
        <v>1335</v>
      </c>
      <c r="B1491" s="218"/>
      <c r="C1491" s="218"/>
      <c r="D1491" s="137">
        <v>43020</v>
      </c>
      <c r="E1491" s="137">
        <v>43054</v>
      </c>
      <c r="F1491" s="137">
        <v>43054</v>
      </c>
      <c r="G1491" s="25">
        <f t="shared" si="77"/>
        <v>34</v>
      </c>
      <c r="H1491" s="365">
        <v>-989.05703700000004</v>
      </c>
      <c r="I1491" s="122">
        <f t="shared" si="78"/>
        <v>-33627.94</v>
      </c>
    </row>
    <row r="1492" spans="1:9">
      <c r="A1492" s="23">
        <f t="shared" si="79"/>
        <v>1336</v>
      </c>
      <c r="B1492" s="218"/>
      <c r="C1492" s="218"/>
      <c r="D1492" s="137">
        <v>43028</v>
      </c>
      <c r="E1492" s="137">
        <v>43054</v>
      </c>
      <c r="F1492" s="137">
        <v>43054</v>
      </c>
      <c r="G1492" s="25">
        <f t="shared" si="77"/>
        <v>26</v>
      </c>
      <c r="H1492" s="365">
        <v>73836.254922699998</v>
      </c>
      <c r="I1492" s="122">
        <f t="shared" si="78"/>
        <v>1919742.63</v>
      </c>
    </row>
    <row r="1493" spans="1:9">
      <c r="A1493" s="23">
        <f t="shared" si="79"/>
        <v>1337</v>
      </c>
      <c r="B1493" s="218"/>
      <c r="C1493" s="218"/>
      <c r="D1493" s="137">
        <v>43020</v>
      </c>
      <c r="E1493" s="137">
        <v>43054</v>
      </c>
      <c r="F1493" s="137">
        <v>43054</v>
      </c>
      <c r="G1493" s="25">
        <f t="shared" si="77"/>
        <v>34</v>
      </c>
      <c r="H1493" s="365">
        <v>-1103.0740439000001</v>
      </c>
      <c r="I1493" s="122">
        <f t="shared" si="78"/>
        <v>-37504.519999999997</v>
      </c>
    </row>
    <row r="1494" spans="1:9">
      <c r="A1494" s="23">
        <f t="shared" si="79"/>
        <v>1338</v>
      </c>
      <c r="B1494" s="218"/>
      <c r="C1494" s="218"/>
      <c r="D1494" s="137">
        <v>43020</v>
      </c>
      <c r="E1494" s="137">
        <v>43054</v>
      </c>
      <c r="F1494" s="137">
        <v>43054</v>
      </c>
      <c r="G1494" s="25">
        <f t="shared" si="77"/>
        <v>34</v>
      </c>
      <c r="H1494" s="365">
        <v>-1103.0740439000001</v>
      </c>
      <c r="I1494" s="122">
        <f t="shared" si="78"/>
        <v>-37504.519999999997</v>
      </c>
    </row>
    <row r="1495" spans="1:9">
      <c r="A1495" s="23">
        <f t="shared" si="79"/>
        <v>1339</v>
      </c>
      <c r="B1495" s="218"/>
      <c r="C1495" s="218"/>
      <c r="D1495" s="137">
        <v>43033</v>
      </c>
      <c r="E1495" s="137">
        <v>43054</v>
      </c>
      <c r="F1495" s="137">
        <v>43054</v>
      </c>
      <c r="G1495" s="25">
        <f t="shared" si="77"/>
        <v>21</v>
      </c>
      <c r="H1495" s="365">
        <v>76490.490875400006</v>
      </c>
      <c r="I1495" s="122">
        <f t="shared" si="78"/>
        <v>1606300.31</v>
      </c>
    </row>
    <row r="1496" spans="1:9">
      <c r="A1496" s="23">
        <f t="shared" si="79"/>
        <v>1340</v>
      </c>
      <c r="B1496" s="218"/>
      <c r="C1496" s="218"/>
      <c r="D1496" s="137">
        <v>43033</v>
      </c>
      <c r="E1496" s="137">
        <v>43054</v>
      </c>
      <c r="F1496" s="137">
        <v>43054</v>
      </c>
      <c r="G1496" s="25">
        <f t="shared" si="77"/>
        <v>21</v>
      </c>
      <c r="H1496" s="365">
        <v>76490.490875400006</v>
      </c>
      <c r="I1496" s="122">
        <f t="shared" si="78"/>
        <v>1606300.31</v>
      </c>
    </row>
    <row r="1497" spans="1:9">
      <c r="A1497" s="23">
        <f t="shared" si="79"/>
        <v>1341</v>
      </c>
      <c r="B1497" s="218"/>
      <c r="C1497" s="218"/>
      <c r="D1497" s="137">
        <v>43033</v>
      </c>
      <c r="E1497" s="137">
        <v>43054</v>
      </c>
      <c r="F1497" s="137">
        <v>43054</v>
      </c>
      <c r="G1497" s="25">
        <f t="shared" si="77"/>
        <v>21</v>
      </c>
      <c r="H1497" s="365">
        <v>72126.335307400004</v>
      </c>
      <c r="I1497" s="122">
        <f t="shared" si="78"/>
        <v>1514653.04</v>
      </c>
    </row>
    <row r="1498" spans="1:9">
      <c r="A1498" s="23">
        <f t="shared" si="79"/>
        <v>1342</v>
      </c>
      <c r="B1498" s="218" t="s">
        <v>236</v>
      </c>
      <c r="C1498" s="218" t="s">
        <v>584</v>
      </c>
      <c r="D1498" s="137">
        <v>43041</v>
      </c>
      <c r="E1498" s="137">
        <v>43066</v>
      </c>
      <c r="F1498" s="137">
        <v>43066</v>
      </c>
      <c r="G1498" s="25">
        <f t="shared" si="77"/>
        <v>25</v>
      </c>
      <c r="H1498" s="365">
        <v>72564.36</v>
      </c>
      <c r="I1498" s="122">
        <f t="shared" si="78"/>
        <v>1814109</v>
      </c>
    </row>
    <row r="1499" spans="1:9">
      <c r="A1499" s="23">
        <f t="shared" si="79"/>
        <v>1343</v>
      </c>
      <c r="B1499" s="218"/>
      <c r="C1499" s="218"/>
      <c r="D1499" s="137">
        <v>43041</v>
      </c>
      <c r="E1499" s="137">
        <v>43066</v>
      </c>
      <c r="F1499" s="137">
        <v>43066</v>
      </c>
      <c r="G1499" s="25">
        <f t="shared" si="77"/>
        <v>25</v>
      </c>
      <c r="H1499" s="365">
        <v>78923.680000000008</v>
      </c>
      <c r="I1499" s="122">
        <f t="shared" si="78"/>
        <v>1973092</v>
      </c>
    </row>
    <row r="1500" spans="1:9">
      <c r="A1500" s="23">
        <f t="shared" si="79"/>
        <v>1344</v>
      </c>
      <c r="B1500" s="218"/>
      <c r="C1500" s="218"/>
      <c r="D1500" s="137">
        <v>43048</v>
      </c>
      <c r="E1500" s="137">
        <v>43066</v>
      </c>
      <c r="F1500" s="137">
        <v>43066</v>
      </c>
      <c r="G1500" s="25">
        <f t="shared" si="77"/>
        <v>18</v>
      </c>
      <c r="H1500" s="365">
        <v>78106.16</v>
      </c>
      <c r="I1500" s="122">
        <f t="shared" si="78"/>
        <v>1405910.88</v>
      </c>
    </row>
    <row r="1501" spans="1:9">
      <c r="A1501" s="23">
        <f t="shared" si="79"/>
        <v>1345</v>
      </c>
      <c r="B1501" s="218" t="s">
        <v>236</v>
      </c>
      <c r="C1501" s="218" t="s">
        <v>585</v>
      </c>
      <c r="D1501" s="137">
        <v>43076</v>
      </c>
      <c r="E1501" s="137">
        <v>43095</v>
      </c>
      <c r="F1501" s="137">
        <v>43095</v>
      </c>
      <c r="G1501" s="25">
        <f t="shared" ref="G1501:G1509" si="80">F1501-D1501</f>
        <v>19</v>
      </c>
      <c r="H1501" s="365">
        <v>79246.97</v>
      </c>
      <c r="I1501" s="122">
        <f t="shared" ref="I1501:I1509" si="81">ROUND(G1501*H1501,2)</f>
        <v>1505692.43</v>
      </c>
    </row>
    <row r="1502" spans="1:9">
      <c r="A1502" s="23">
        <f t="shared" si="79"/>
        <v>1346</v>
      </c>
      <c r="B1502" s="218"/>
      <c r="C1502" s="218"/>
      <c r="D1502" s="137">
        <v>43076</v>
      </c>
      <c r="E1502" s="137">
        <v>43095</v>
      </c>
      <c r="F1502" s="137">
        <v>43095</v>
      </c>
      <c r="G1502" s="25">
        <f t="shared" si="80"/>
        <v>19</v>
      </c>
      <c r="H1502" s="365">
        <v>72861.59</v>
      </c>
      <c r="I1502" s="122">
        <f t="shared" si="81"/>
        <v>1384370.21</v>
      </c>
    </row>
    <row r="1503" spans="1:9">
      <c r="A1503" s="23">
        <f t="shared" si="79"/>
        <v>1347</v>
      </c>
      <c r="B1503" s="218"/>
      <c r="C1503" s="218"/>
      <c r="D1503" s="137">
        <v>43076</v>
      </c>
      <c r="E1503" s="137">
        <v>43095</v>
      </c>
      <c r="F1503" s="137">
        <v>43095</v>
      </c>
      <c r="G1503" s="25">
        <f t="shared" si="80"/>
        <v>19</v>
      </c>
      <c r="H1503" s="365">
        <v>72861.59</v>
      </c>
      <c r="I1503" s="122">
        <f t="shared" si="81"/>
        <v>1384370.21</v>
      </c>
    </row>
    <row r="1504" spans="1:9">
      <c r="A1504" s="23">
        <f t="shared" si="79"/>
        <v>1348</v>
      </c>
      <c r="B1504" s="218"/>
      <c r="C1504" s="218"/>
      <c r="D1504" s="137">
        <v>43076</v>
      </c>
      <c r="E1504" s="137">
        <v>43095</v>
      </c>
      <c r="F1504" s="137">
        <v>43095</v>
      </c>
      <c r="G1504" s="25">
        <f t="shared" si="80"/>
        <v>19</v>
      </c>
      <c r="H1504" s="365">
        <v>72861.59</v>
      </c>
      <c r="I1504" s="122">
        <f t="shared" si="81"/>
        <v>1384370.21</v>
      </c>
    </row>
    <row r="1505" spans="1:11">
      <c r="A1505" s="23">
        <f t="shared" si="79"/>
        <v>1349</v>
      </c>
      <c r="B1505" s="218"/>
      <c r="C1505" s="218"/>
      <c r="D1505" s="137">
        <v>43083</v>
      </c>
      <c r="E1505" s="137">
        <v>43095</v>
      </c>
      <c r="F1505" s="137">
        <v>43095</v>
      </c>
      <c r="G1505" s="25">
        <f t="shared" si="80"/>
        <v>12</v>
      </c>
      <c r="H1505" s="365">
        <v>73578.509999999995</v>
      </c>
      <c r="I1505" s="122">
        <f t="shared" si="81"/>
        <v>882942.12</v>
      </c>
    </row>
    <row r="1506" spans="1:11">
      <c r="A1506" s="23">
        <f t="shared" si="79"/>
        <v>1350</v>
      </c>
      <c r="B1506" s="218"/>
      <c r="C1506" s="218"/>
      <c r="D1506" s="137">
        <v>43083</v>
      </c>
      <c r="E1506" s="137">
        <v>43095</v>
      </c>
      <c r="F1506" s="137">
        <v>43095</v>
      </c>
      <c r="G1506" s="25">
        <f t="shared" si="80"/>
        <v>12</v>
      </c>
      <c r="H1506" s="365">
        <v>80026.78</v>
      </c>
      <c r="I1506" s="122">
        <f t="shared" si="81"/>
        <v>960321.36</v>
      </c>
    </row>
    <row r="1507" spans="1:11">
      <c r="A1507" s="23">
        <f t="shared" si="79"/>
        <v>1351</v>
      </c>
      <c r="B1507" s="218"/>
      <c r="C1507" s="218"/>
      <c r="D1507" s="137">
        <v>43083</v>
      </c>
      <c r="E1507" s="137">
        <v>43095</v>
      </c>
      <c r="F1507" s="137">
        <v>43095</v>
      </c>
      <c r="G1507" s="25">
        <f t="shared" si="80"/>
        <v>12</v>
      </c>
      <c r="H1507" s="365">
        <v>80026.78</v>
      </c>
      <c r="I1507" s="122">
        <f t="shared" si="81"/>
        <v>960321.36</v>
      </c>
    </row>
    <row r="1508" spans="1:11">
      <c r="A1508" s="23">
        <f t="shared" si="79"/>
        <v>1352</v>
      </c>
      <c r="B1508" s="218"/>
      <c r="C1508" s="218"/>
      <c r="D1508" s="137">
        <v>43083</v>
      </c>
      <c r="E1508" s="137">
        <v>43095</v>
      </c>
      <c r="F1508" s="137">
        <v>43095</v>
      </c>
      <c r="G1508" s="25">
        <f t="shared" si="80"/>
        <v>12</v>
      </c>
      <c r="H1508" s="365">
        <v>80026.78</v>
      </c>
      <c r="I1508" s="122">
        <f t="shared" si="81"/>
        <v>960321.36</v>
      </c>
    </row>
    <row r="1509" spans="1:11">
      <c r="A1509" s="23">
        <f t="shared" si="79"/>
        <v>1353</v>
      </c>
      <c r="B1509" s="218"/>
      <c r="C1509" s="218"/>
      <c r="D1509" s="137">
        <v>43083</v>
      </c>
      <c r="E1509" s="137">
        <v>43095</v>
      </c>
      <c r="F1509" s="137">
        <v>43095</v>
      </c>
      <c r="G1509" s="25">
        <f t="shared" si="80"/>
        <v>12</v>
      </c>
      <c r="H1509" s="365">
        <v>73578.509999999995</v>
      </c>
      <c r="I1509" s="122">
        <f t="shared" si="81"/>
        <v>882942.12</v>
      </c>
    </row>
    <row r="1510" spans="1:11">
      <c r="A1510" s="23"/>
      <c r="B1510" s="23"/>
      <c r="C1510" s="23"/>
      <c r="D1510" s="24"/>
      <c r="E1510" s="27"/>
      <c r="F1510" s="24"/>
      <c r="G1510" s="24"/>
      <c r="H1510" s="27"/>
      <c r="I1510" s="27"/>
      <c r="J1510" s="26"/>
      <c r="K1510" s="28"/>
    </row>
    <row r="1511" spans="1:11" ht="16.5" thickBot="1">
      <c r="A1511" s="23">
        <f>A1509+1</f>
        <v>1354</v>
      </c>
      <c r="B1511" s="16" t="s">
        <v>419</v>
      </c>
      <c r="C1511" s="219"/>
      <c r="E1511" s="27"/>
      <c r="F1511" s="24"/>
      <c r="G1511" s="452">
        <f>IF(H1511=0,0,I1511/H1511)</f>
        <v>22.944448003600744</v>
      </c>
      <c r="H1511" s="133">
        <f>SUM(H157:H1509)</f>
        <v>55437219.624563769</v>
      </c>
      <c r="I1511" s="133">
        <f>SUM(I157:I1509)</f>
        <v>1271976403.1399982</v>
      </c>
    </row>
    <row r="1512" spans="1:11" ht="15.75" thickTop="1"/>
    <row r="1513" spans="1:11">
      <c r="A1513" s="154"/>
      <c r="B1513" s="154"/>
      <c r="C1513" s="154"/>
      <c r="D1513" s="154"/>
    </row>
    <row r="1514" spans="1:11" s="154" customFormat="1">
      <c r="A1514" s="154" t="s">
        <v>656</v>
      </c>
    </row>
    <row r="1515" spans="1:11" s="154" customFormat="1">
      <c r="A1515" s="154" t="s">
        <v>657</v>
      </c>
    </row>
    <row r="1516" spans="1:11" s="154" customFormat="1">
      <c r="A1516" s="154" t="s">
        <v>658</v>
      </c>
    </row>
    <row r="1517" spans="1:11" s="154" customFormat="1">
      <c r="A1517" s="154" t="s">
        <v>260</v>
      </c>
    </row>
    <row r="1520" spans="1:11" ht="15.75">
      <c r="A1520" s="13"/>
      <c r="B1520" s="13"/>
      <c r="C1520" s="13"/>
      <c r="D1520" s="17"/>
      <c r="E1520" s="18" t="s">
        <v>228</v>
      </c>
      <c r="F1520" s="18" t="s">
        <v>400</v>
      </c>
      <c r="G1520" s="20"/>
      <c r="H1520" s="20"/>
      <c r="I1520" s="15"/>
      <c r="J1520" s="21"/>
    </row>
    <row r="1521" spans="1:9" ht="15.75">
      <c r="A1521" s="18" t="s">
        <v>25</v>
      </c>
      <c r="B1521" s="17" t="s">
        <v>212</v>
      </c>
      <c r="C1521" s="17" t="s">
        <v>216</v>
      </c>
      <c r="D1521" s="17" t="s">
        <v>226</v>
      </c>
      <c r="E1521" s="18" t="s">
        <v>45</v>
      </c>
      <c r="F1521" s="18" t="s">
        <v>45</v>
      </c>
      <c r="G1521" s="18" t="s">
        <v>45</v>
      </c>
      <c r="H1521" s="19" t="s">
        <v>399</v>
      </c>
      <c r="I1521" s="18" t="s">
        <v>30</v>
      </c>
    </row>
    <row r="1522" spans="1:9" ht="20.25">
      <c r="A1522" s="285" t="s">
        <v>26</v>
      </c>
      <c r="B1522" s="285" t="s">
        <v>213</v>
      </c>
      <c r="C1522" s="285" t="s">
        <v>217</v>
      </c>
      <c r="D1522" s="285" t="s">
        <v>46</v>
      </c>
      <c r="E1522" s="285" t="s">
        <v>46</v>
      </c>
      <c r="F1522" s="285" t="s">
        <v>46</v>
      </c>
      <c r="G1522" s="285" t="s">
        <v>34</v>
      </c>
      <c r="H1522" s="285" t="s">
        <v>16</v>
      </c>
      <c r="I1522" s="285" t="s">
        <v>37</v>
      </c>
    </row>
    <row r="1523" spans="1:9" ht="15.75">
      <c r="A1523" s="14"/>
      <c r="B1523" s="22" t="s">
        <v>40</v>
      </c>
      <c r="C1523" s="22" t="s">
        <v>41</v>
      </c>
      <c r="D1523" s="22" t="s">
        <v>42</v>
      </c>
      <c r="E1523" s="22" t="s">
        <v>43</v>
      </c>
      <c r="F1523" s="22" t="s">
        <v>49</v>
      </c>
      <c r="G1523" s="22" t="s">
        <v>227</v>
      </c>
      <c r="H1523" s="22" t="s">
        <v>65</v>
      </c>
      <c r="I1523" s="22" t="s">
        <v>191</v>
      </c>
    </row>
    <row r="1524" spans="1:9">
      <c r="B1524" s="217"/>
      <c r="C1524" s="217"/>
    </row>
    <row r="1525" spans="1:9">
      <c r="B1525" s="227" t="s">
        <v>682</v>
      </c>
      <c r="C1525" s="227"/>
    </row>
    <row r="1526" spans="1:9">
      <c r="A1526" s="23">
        <v>1</v>
      </c>
      <c r="B1526" s="218" t="s">
        <v>586</v>
      </c>
      <c r="C1526" s="218" t="s">
        <v>587</v>
      </c>
      <c r="D1526" s="137">
        <v>42753</v>
      </c>
      <c r="E1526" s="137">
        <v>42760</v>
      </c>
      <c r="F1526" s="137">
        <v>42760</v>
      </c>
      <c r="G1526" s="25">
        <f t="shared" ref="G1526:G1531" si="82">F1526-D1526</f>
        <v>7</v>
      </c>
      <c r="H1526" s="365">
        <v>24230.58</v>
      </c>
      <c r="I1526" s="122">
        <f t="shared" ref="I1526:I1531" si="83">ROUND(G1526*H1526,2)</f>
        <v>169614.06</v>
      </c>
    </row>
    <row r="1527" spans="1:9">
      <c r="A1527" s="23">
        <f>A1526+1</f>
        <v>2</v>
      </c>
      <c r="B1527" s="218"/>
      <c r="C1527" s="218"/>
      <c r="D1527" s="137">
        <v>42751</v>
      </c>
      <c r="E1527" s="137">
        <v>42760</v>
      </c>
      <c r="F1527" s="137">
        <v>42760</v>
      </c>
      <c r="G1527" s="25">
        <f t="shared" si="82"/>
        <v>9</v>
      </c>
      <c r="H1527" s="365">
        <v>48358.32</v>
      </c>
      <c r="I1527" s="122">
        <f t="shared" si="83"/>
        <v>435224.88</v>
      </c>
    </row>
    <row r="1528" spans="1:9">
      <c r="A1528" s="23">
        <f>A1527+1</f>
        <v>3</v>
      </c>
      <c r="B1528" s="218"/>
      <c r="C1528" s="218"/>
      <c r="D1528" s="137">
        <v>42752</v>
      </c>
      <c r="E1528" s="137">
        <v>42760</v>
      </c>
      <c r="F1528" s="137">
        <v>42760</v>
      </c>
      <c r="G1528" s="25">
        <f t="shared" si="82"/>
        <v>8</v>
      </c>
      <c r="H1528" s="365">
        <v>12354.039999999999</v>
      </c>
      <c r="I1528" s="122">
        <f t="shared" si="83"/>
        <v>98832.320000000007</v>
      </c>
    </row>
    <row r="1529" spans="1:9">
      <c r="A1529" s="23">
        <f>A1528+1</f>
        <v>4</v>
      </c>
      <c r="B1529" s="218" t="s">
        <v>586</v>
      </c>
      <c r="C1529" s="218" t="s">
        <v>588</v>
      </c>
      <c r="D1529" s="137">
        <v>42786</v>
      </c>
      <c r="E1529" s="137">
        <v>42793</v>
      </c>
      <c r="F1529" s="137">
        <v>42793</v>
      </c>
      <c r="G1529" s="25">
        <f t="shared" si="82"/>
        <v>7</v>
      </c>
      <c r="H1529" s="365">
        <v>64609.45</v>
      </c>
      <c r="I1529" s="122">
        <f t="shared" si="83"/>
        <v>452266.15</v>
      </c>
    </row>
    <row r="1530" spans="1:9">
      <c r="A1530" s="23">
        <f t="shared" ref="A1530:A1531" si="84">A1529+1</f>
        <v>5</v>
      </c>
      <c r="B1530" s="218"/>
      <c r="C1530" s="218"/>
      <c r="D1530" s="137">
        <v>42781</v>
      </c>
      <c r="E1530" s="137">
        <v>42793</v>
      </c>
      <c r="F1530" s="137">
        <v>42793</v>
      </c>
      <c r="G1530" s="25">
        <f t="shared" si="82"/>
        <v>12</v>
      </c>
      <c r="H1530" s="365">
        <v>12899.96</v>
      </c>
      <c r="I1530" s="122">
        <f t="shared" si="83"/>
        <v>154799.51999999999</v>
      </c>
    </row>
    <row r="1531" spans="1:9">
      <c r="A1531" s="23">
        <f t="shared" si="84"/>
        <v>6</v>
      </c>
      <c r="B1531" s="218" t="s">
        <v>586</v>
      </c>
      <c r="C1531" s="218" t="s">
        <v>589</v>
      </c>
      <c r="D1531" s="137">
        <v>42899</v>
      </c>
      <c r="E1531" s="137">
        <v>42908</v>
      </c>
      <c r="F1531" s="137">
        <v>42909</v>
      </c>
      <c r="G1531" s="25">
        <f t="shared" si="82"/>
        <v>10</v>
      </c>
      <c r="H1531" s="365">
        <v>33561.33</v>
      </c>
      <c r="I1531" s="122">
        <f t="shared" si="83"/>
        <v>335613.3</v>
      </c>
    </row>
    <row r="1532" spans="1:9">
      <c r="H1532" s="368"/>
    </row>
    <row r="1533" spans="1:9" ht="16.5" thickBot="1">
      <c r="A1533" s="23">
        <f>A1531+1</f>
        <v>7</v>
      </c>
      <c r="B1533" s="16" t="s">
        <v>420</v>
      </c>
      <c r="C1533" s="219"/>
      <c r="E1533" s="27"/>
      <c r="F1533" s="24"/>
      <c r="G1533" s="452">
        <f>IF(H1533=0,0,I1533/H1533)</f>
        <v>8.3991598443537221</v>
      </c>
      <c r="H1533" s="367">
        <f>SUM(H1526:H1531)</f>
        <v>196013.68</v>
      </c>
      <c r="I1533" s="133">
        <f>SUM(I1526:I1531)</f>
        <v>1646350.2300000002</v>
      </c>
    </row>
    <row r="1534" spans="1:9" ht="15.75" thickTop="1"/>
    <row r="1536" spans="1:9" s="154" customFormat="1">
      <c r="A1536" s="154" t="s">
        <v>656</v>
      </c>
    </row>
    <row r="1537" spans="1:9" s="154" customFormat="1">
      <c r="A1537" s="154" t="s">
        <v>657</v>
      </c>
    </row>
    <row r="1538" spans="1:9" s="154" customFormat="1">
      <c r="A1538" s="154" t="s">
        <v>658</v>
      </c>
    </row>
    <row r="1539" spans="1:9" s="154" customFormat="1">
      <c r="A1539" s="154" t="s">
        <v>260</v>
      </c>
    </row>
    <row r="1543" spans="1:9" ht="15.75">
      <c r="A1543" s="18" t="s">
        <v>25</v>
      </c>
      <c r="B1543" s="17" t="s">
        <v>212</v>
      </c>
      <c r="C1543" s="17" t="s">
        <v>216</v>
      </c>
      <c r="D1543" s="17" t="s">
        <v>226</v>
      </c>
      <c r="E1543" s="18" t="s">
        <v>45</v>
      </c>
      <c r="F1543" s="18" t="s">
        <v>45</v>
      </c>
      <c r="G1543" s="18" t="s">
        <v>45</v>
      </c>
      <c r="H1543" s="19" t="s">
        <v>399</v>
      </c>
      <c r="I1543" s="18" t="s">
        <v>30</v>
      </c>
    </row>
    <row r="1544" spans="1:9" ht="20.25">
      <c r="A1544" s="285" t="s">
        <v>26</v>
      </c>
      <c r="B1544" s="285" t="s">
        <v>213</v>
      </c>
      <c r="C1544" s="285" t="s">
        <v>217</v>
      </c>
      <c r="D1544" s="285" t="s">
        <v>46</v>
      </c>
      <c r="E1544" s="285" t="s">
        <v>46</v>
      </c>
      <c r="F1544" s="285" t="s">
        <v>46</v>
      </c>
      <c r="G1544" s="285" t="s">
        <v>34</v>
      </c>
      <c r="H1544" s="285" t="s">
        <v>16</v>
      </c>
      <c r="I1544" s="285" t="s">
        <v>37</v>
      </c>
    </row>
    <row r="1545" spans="1:9" ht="15.75">
      <c r="A1545" s="14"/>
      <c r="B1545" s="22" t="s">
        <v>40</v>
      </c>
      <c r="C1545" s="22" t="s">
        <v>41</v>
      </c>
      <c r="D1545" s="22" t="s">
        <v>42</v>
      </c>
      <c r="E1545" s="22" t="s">
        <v>43</v>
      </c>
      <c r="F1545" s="22" t="s">
        <v>49</v>
      </c>
      <c r="G1545" s="22" t="s">
        <v>227</v>
      </c>
      <c r="H1545" s="22" t="s">
        <v>65</v>
      </c>
      <c r="I1545" s="22" t="s">
        <v>191</v>
      </c>
    </row>
    <row r="1546" spans="1:9">
      <c r="B1546" s="217"/>
      <c r="C1546" s="217"/>
    </row>
    <row r="1547" spans="1:9">
      <c r="B1547" s="217" t="s">
        <v>244</v>
      </c>
      <c r="C1547" s="217"/>
    </row>
    <row r="1548" spans="1:9">
      <c r="A1548" s="23">
        <v>1</v>
      </c>
      <c r="B1548" s="218" t="s">
        <v>659</v>
      </c>
      <c r="C1548" s="218"/>
      <c r="D1548" s="137"/>
      <c r="E1548" s="137"/>
      <c r="F1548" s="137"/>
      <c r="G1548" s="25">
        <f t="shared" ref="G1548:G1553" si="85">F1548-D1548</f>
        <v>0</v>
      </c>
      <c r="H1548" s="365"/>
      <c r="I1548" s="122">
        <f t="shared" ref="I1548:I1553" si="86">ROUND(G1548*H1548,2)</f>
        <v>0</v>
      </c>
    </row>
    <row r="1549" spans="1:9">
      <c r="A1549" s="23">
        <f>A1548+1</f>
        <v>2</v>
      </c>
      <c r="B1549" s="218"/>
      <c r="C1549" s="218"/>
      <c r="D1549" s="137"/>
      <c r="E1549" s="137"/>
      <c r="F1549" s="137"/>
      <c r="G1549" s="25">
        <f t="shared" si="85"/>
        <v>0</v>
      </c>
      <c r="H1549" s="365"/>
      <c r="I1549" s="122">
        <f t="shared" si="86"/>
        <v>0</v>
      </c>
    </row>
    <row r="1550" spans="1:9">
      <c r="A1550" s="23">
        <f t="shared" ref="A1550:A1553" si="87">A1549+1</f>
        <v>3</v>
      </c>
      <c r="B1550" s="218"/>
      <c r="C1550" s="218"/>
      <c r="D1550" s="137"/>
      <c r="E1550" s="137"/>
      <c r="F1550" s="137"/>
      <c r="G1550" s="25">
        <f t="shared" si="85"/>
        <v>0</v>
      </c>
      <c r="H1550" s="365"/>
      <c r="I1550" s="122">
        <f t="shared" si="86"/>
        <v>0</v>
      </c>
    </row>
    <row r="1551" spans="1:9">
      <c r="A1551" s="23">
        <f t="shared" si="87"/>
        <v>4</v>
      </c>
      <c r="B1551" s="218"/>
      <c r="C1551" s="218"/>
      <c r="D1551" s="137"/>
      <c r="E1551" s="137"/>
      <c r="F1551" s="137"/>
      <c r="G1551" s="25">
        <f t="shared" si="85"/>
        <v>0</v>
      </c>
      <c r="H1551" s="365"/>
      <c r="I1551" s="122">
        <f t="shared" si="86"/>
        <v>0</v>
      </c>
    </row>
    <row r="1552" spans="1:9">
      <c r="A1552" s="23">
        <f t="shared" si="87"/>
        <v>5</v>
      </c>
      <c r="B1552" s="218"/>
      <c r="C1552" s="218"/>
      <c r="D1552" s="137"/>
      <c r="E1552" s="137"/>
      <c r="F1552" s="137"/>
      <c r="G1552" s="25">
        <f t="shared" si="85"/>
        <v>0</v>
      </c>
      <c r="H1552" s="365"/>
      <c r="I1552" s="122">
        <f t="shared" si="86"/>
        <v>0</v>
      </c>
    </row>
    <row r="1553" spans="1:9">
      <c r="A1553" s="23">
        <f t="shared" si="87"/>
        <v>6</v>
      </c>
      <c r="B1553" s="218"/>
      <c r="C1553" s="218"/>
      <c r="D1553" s="137"/>
      <c r="E1553" s="137"/>
      <c r="F1553" s="137"/>
      <c r="G1553" s="25">
        <f t="shared" si="85"/>
        <v>0</v>
      </c>
      <c r="H1553" s="365"/>
      <c r="I1553" s="122">
        <f t="shared" si="86"/>
        <v>0</v>
      </c>
    </row>
    <row r="1554" spans="1:9">
      <c r="B1554" s="217" t="s">
        <v>223</v>
      </c>
      <c r="C1554" s="217"/>
      <c r="H1554" s="368"/>
    </row>
    <row r="1555" spans="1:9">
      <c r="A1555" s="23">
        <f>A1553+1</f>
        <v>7</v>
      </c>
      <c r="B1555" s="218" t="s">
        <v>240</v>
      </c>
      <c r="C1555" s="218" t="s">
        <v>590</v>
      </c>
      <c r="D1555" s="137">
        <v>42795</v>
      </c>
      <c r="E1555" s="137">
        <v>42842</v>
      </c>
      <c r="F1555" s="137">
        <v>42842</v>
      </c>
      <c r="G1555" s="25">
        <f t="shared" ref="G1555:G1618" si="88">F1555-D1555</f>
        <v>47</v>
      </c>
      <c r="H1555" s="365">
        <v>7417.3300000000017</v>
      </c>
      <c r="I1555" s="122">
        <f t="shared" ref="I1555:I1618" si="89">ROUND(G1555*H1555,2)</f>
        <v>348614.51</v>
      </c>
    </row>
    <row r="1556" spans="1:9">
      <c r="A1556" s="23">
        <f>A1555+1</f>
        <v>8</v>
      </c>
      <c r="B1556" s="218"/>
      <c r="C1556" s="218"/>
      <c r="D1556" s="137">
        <v>42796</v>
      </c>
      <c r="E1556" s="137">
        <v>42842</v>
      </c>
      <c r="F1556" s="137">
        <v>42842</v>
      </c>
      <c r="G1556" s="25">
        <f t="shared" si="88"/>
        <v>46</v>
      </c>
      <c r="H1556" s="365">
        <v>14813.09</v>
      </c>
      <c r="I1556" s="122">
        <f t="shared" si="89"/>
        <v>681402.14</v>
      </c>
    </row>
    <row r="1557" spans="1:9">
      <c r="A1557" s="23">
        <f>A1556+1</f>
        <v>9</v>
      </c>
      <c r="B1557" s="218"/>
      <c r="C1557" s="218"/>
      <c r="D1557" s="137">
        <v>42797</v>
      </c>
      <c r="E1557" s="137">
        <v>42842</v>
      </c>
      <c r="F1557" s="137">
        <v>42842</v>
      </c>
      <c r="G1557" s="25">
        <f t="shared" si="88"/>
        <v>45</v>
      </c>
      <c r="H1557" s="365">
        <v>3700.96</v>
      </c>
      <c r="I1557" s="122">
        <f t="shared" si="89"/>
        <v>166543.20000000001</v>
      </c>
    </row>
    <row r="1558" spans="1:9">
      <c r="A1558" s="23">
        <f>A1557+1</f>
        <v>10</v>
      </c>
      <c r="B1558" s="218"/>
      <c r="C1558" s="218"/>
      <c r="D1558" s="137">
        <v>42800</v>
      </c>
      <c r="E1558" s="137">
        <v>42842</v>
      </c>
      <c r="F1558" s="137">
        <v>42842</v>
      </c>
      <c r="G1558" s="25">
        <f t="shared" si="88"/>
        <v>42</v>
      </c>
      <c r="H1558" s="365">
        <v>7403.4600000000009</v>
      </c>
      <c r="I1558" s="122">
        <f t="shared" si="89"/>
        <v>310945.32</v>
      </c>
    </row>
    <row r="1559" spans="1:9">
      <c r="A1559" s="23">
        <f t="shared" ref="A1559:A1622" si="90">A1558+1</f>
        <v>11</v>
      </c>
      <c r="B1559" s="218"/>
      <c r="C1559" s="218"/>
      <c r="D1559" s="137">
        <v>42802</v>
      </c>
      <c r="E1559" s="137">
        <v>42842</v>
      </c>
      <c r="F1559" s="137">
        <v>42842</v>
      </c>
      <c r="G1559" s="25">
        <f t="shared" si="88"/>
        <v>40</v>
      </c>
      <c r="H1559" s="365">
        <v>3724.06</v>
      </c>
      <c r="I1559" s="122">
        <f t="shared" si="89"/>
        <v>148962.4</v>
      </c>
    </row>
    <row r="1560" spans="1:9">
      <c r="A1560" s="23">
        <f t="shared" si="90"/>
        <v>12</v>
      </c>
      <c r="B1560" s="218"/>
      <c r="C1560" s="218"/>
      <c r="D1560" s="137">
        <v>42803</v>
      </c>
      <c r="E1560" s="137">
        <v>42842</v>
      </c>
      <c r="F1560" s="137">
        <v>42842</v>
      </c>
      <c r="G1560" s="25">
        <f t="shared" si="88"/>
        <v>39</v>
      </c>
      <c r="H1560" s="365">
        <v>7425.0199999999986</v>
      </c>
      <c r="I1560" s="122">
        <f t="shared" si="89"/>
        <v>289575.78000000003</v>
      </c>
    </row>
    <row r="1561" spans="1:9">
      <c r="A1561" s="23">
        <f t="shared" si="90"/>
        <v>13</v>
      </c>
      <c r="B1561" s="218"/>
      <c r="C1561" s="218"/>
      <c r="D1561" s="137">
        <v>42808</v>
      </c>
      <c r="E1561" s="137">
        <v>42842</v>
      </c>
      <c r="F1561" s="137">
        <v>42842</v>
      </c>
      <c r="G1561" s="25">
        <f t="shared" si="88"/>
        <v>34</v>
      </c>
      <c r="H1561" s="365">
        <v>3696.3399999999997</v>
      </c>
      <c r="I1561" s="122">
        <f t="shared" si="89"/>
        <v>125675.56</v>
      </c>
    </row>
    <row r="1562" spans="1:9">
      <c r="A1562" s="23">
        <f t="shared" si="90"/>
        <v>14</v>
      </c>
      <c r="B1562" s="218"/>
      <c r="C1562" s="218"/>
      <c r="D1562" s="137">
        <v>42811</v>
      </c>
      <c r="E1562" s="137">
        <v>42842</v>
      </c>
      <c r="F1562" s="137">
        <v>42842</v>
      </c>
      <c r="G1562" s="25">
        <f t="shared" si="88"/>
        <v>31</v>
      </c>
      <c r="H1562" s="365">
        <v>7411.17</v>
      </c>
      <c r="I1562" s="122">
        <f t="shared" si="89"/>
        <v>229746.27</v>
      </c>
    </row>
    <row r="1563" spans="1:9">
      <c r="A1563" s="23">
        <f t="shared" si="90"/>
        <v>15</v>
      </c>
      <c r="B1563" s="218"/>
      <c r="C1563" s="218"/>
      <c r="D1563" s="137">
        <v>42813</v>
      </c>
      <c r="E1563" s="137">
        <v>42842</v>
      </c>
      <c r="F1563" s="137">
        <v>42842</v>
      </c>
      <c r="G1563" s="25">
        <f t="shared" si="88"/>
        <v>29</v>
      </c>
      <c r="H1563" s="365">
        <v>7432.73</v>
      </c>
      <c r="I1563" s="122">
        <f t="shared" si="89"/>
        <v>215549.17</v>
      </c>
    </row>
    <row r="1564" spans="1:9">
      <c r="A1564" s="23">
        <f t="shared" si="90"/>
        <v>16</v>
      </c>
      <c r="B1564" s="218"/>
      <c r="C1564" s="218"/>
      <c r="D1564" s="137">
        <v>42814</v>
      </c>
      <c r="E1564" s="137">
        <v>42842</v>
      </c>
      <c r="F1564" s="137">
        <v>42842</v>
      </c>
      <c r="G1564" s="25">
        <f t="shared" si="88"/>
        <v>28</v>
      </c>
      <c r="H1564" s="365">
        <v>3700.96</v>
      </c>
      <c r="I1564" s="122">
        <f t="shared" si="89"/>
        <v>103626.88</v>
      </c>
    </row>
    <row r="1565" spans="1:9">
      <c r="A1565" s="23">
        <f t="shared" si="90"/>
        <v>17</v>
      </c>
      <c r="B1565" s="218"/>
      <c r="C1565" s="218"/>
      <c r="D1565" s="137">
        <v>42815</v>
      </c>
      <c r="E1565" s="137">
        <v>42842</v>
      </c>
      <c r="F1565" s="137">
        <v>42842</v>
      </c>
      <c r="G1565" s="25">
        <f t="shared" si="88"/>
        <v>27</v>
      </c>
      <c r="H1565" s="365">
        <v>7397.3</v>
      </c>
      <c r="I1565" s="122">
        <f t="shared" si="89"/>
        <v>199727.1</v>
      </c>
    </row>
    <row r="1566" spans="1:9">
      <c r="A1566" s="23">
        <f t="shared" si="90"/>
        <v>18</v>
      </c>
      <c r="B1566" s="218"/>
      <c r="C1566" s="218"/>
      <c r="D1566" s="137">
        <v>42817</v>
      </c>
      <c r="E1566" s="137">
        <v>42842</v>
      </c>
      <c r="F1566" s="137">
        <v>42842</v>
      </c>
      <c r="G1566" s="25">
        <f t="shared" si="88"/>
        <v>25</v>
      </c>
      <c r="H1566" s="365">
        <v>11109.04</v>
      </c>
      <c r="I1566" s="122">
        <f t="shared" si="89"/>
        <v>277726</v>
      </c>
    </row>
    <row r="1567" spans="1:9">
      <c r="A1567" s="23">
        <f t="shared" si="90"/>
        <v>19</v>
      </c>
      <c r="B1567" s="218"/>
      <c r="C1567" s="218"/>
      <c r="D1567" s="137">
        <v>42818</v>
      </c>
      <c r="E1567" s="137">
        <v>42842</v>
      </c>
      <c r="F1567" s="137">
        <v>42842</v>
      </c>
      <c r="G1567" s="25">
        <f t="shared" si="88"/>
        <v>24</v>
      </c>
      <c r="H1567" s="365">
        <v>11125.999999999998</v>
      </c>
      <c r="I1567" s="122">
        <f t="shared" si="89"/>
        <v>267024</v>
      </c>
    </row>
    <row r="1568" spans="1:9">
      <c r="A1568" s="23">
        <f t="shared" si="90"/>
        <v>20</v>
      </c>
      <c r="B1568" s="218"/>
      <c r="C1568" s="218"/>
      <c r="D1568" s="137">
        <v>42820</v>
      </c>
      <c r="E1568" s="137">
        <v>42842</v>
      </c>
      <c r="F1568" s="137">
        <v>42842</v>
      </c>
      <c r="G1568" s="25">
        <f t="shared" si="88"/>
        <v>22</v>
      </c>
      <c r="H1568" s="365">
        <v>3699.4199999999996</v>
      </c>
      <c r="I1568" s="122">
        <f t="shared" si="89"/>
        <v>81387.240000000005</v>
      </c>
    </row>
    <row r="1569" spans="1:9">
      <c r="A1569" s="23">
        <f t="shared" si="90"/>
        <v>21</v>
      </c>
      <c r="B1569" s="218"/>
      <c r="C1569" s="218"/>
      <c r="D1569" s="137">
        <v>42822</v>
      </c>
      <c r="E1569" s="137">
        <v>42842</v>
      </c>
      <c r="F1569" s="137">
        <v>42842</v>
      </c>
      <c r="G1569" s="25">
        <f t="shared" si="88"/>
        <v>20</v>
      </c>
      <c r="H1569" s="365">
        <v>14808.46</v>
      </c>
      <c r="I1569" s="122">
        <f t="shared" si="89"/>
        <v>296169.2</v>
      </c>
    </row>
    <row r="1570" spans="1:9">
      <c r="A1570" s="23">
        <f t="shared" si="90"/>
        <v>22</v>
      </c>
      <c r="B1570" s="218"/>
      <c r="C1570" s="218"/>
      <c r="D1570" s="137">
        <v>42823</v>
      </c>
      <c r="E1570" s="137">
        <v>42842</v>
      </c>
      <c r="F1570" s="137">
        <v>42842</v>
      </c>
      <c r="G1570" s="25">
        <f t="shared" si="88"/>
        <v>19</v>
      </c>
      <c r="H1570" s="365">
        <v>3710.2000000000003</v>
      </c>
      <c r="I1570" s="122">
        <f t="shared" si="89"/>
        <v>70493.8</v>
      </c>
    </row>
    <row r="1571" spans="1:9">
      <c r="A1571" s="23">
        <f t="shared" si="90"/>
        <v>23</v>
      </c>
      <c r="B1571" s="218"/>
      <c r="C1571" s="218"/>
      <c r="D1571" s="137">
        <v>42825</v>
      </c>
      <c r="E1571" s="137">
        <v>42842</v>
      </c>
      <c r="F1571" s="137">
        <v>42842</v>
      </c>
      <c r="G1571" s="25">
        <f t="shared" si="88"/>
        <v>17</v>
      </c>
      <c r="H1571" s="365">
        <v>11016.630000000001</v>
      </c>
      <c r="I1571" s="122">
        <f t="shared" si="89"/>
        <v>187282.71</v>
      </c>
    </row>
    <row r="1572" spans="1:9">
      <c r="A1572" s="23">
        <f t="shared" si="90"/>
        <v>24</v>
      </c>
      <c r="B1572" s="218" t="s">
        <v>240</v>
      </c>
      <c r="C1572" s="218" t="s">
        <v>591</v>
      </c>
      <c r="D1572" s="137">
        <v>42828</v>
      </c>
      <c r="E1572" s="137">
        <v>42870</v>
      </c>
      <c r="F1572" s="137">
        <v>42870</v>
      </c>
      <c r="G1572" s="25">
        <f t="shared" si="88"/>
        <v>42</v>
      </c>
      <c r="H1572" s="365">
        <v>3696.11</v>
      </c>
      <c r="I1572" s="122">
        <f t="shared" si="89"/>
        <v>155236.62</v>
      </c>
    </row>
    <row r="1573" spans="1:9">
      <c r="A1573" s="23">
        <f t="shared" si="90"/>
        <v>25</v>
      </c>
      <c r="B1573" s="218"/>
      <c r="C1573" s="218"/>
      <c r="D1573" s="137">
        <v>42831</v>
      </c>
      <c r="E1573" s="137">
        <v>42870</v>
      </c>
      <c r="F1573" s="137">
        <v>42870</v>
      </c>
      <c r="G1573" s="25">
        <f t="shared" si="88"/>
        <v>39</v>
      </c>
      <c r="H1573" s="365">
        <v>3696.11</v>
      </c>
      <c r="I1573" s="122">
        <f t="shared" si="89"/>
        <v>144148.29</v>
      </c>
    </row>
    <row r="1574" spans="1:9">
      <c r="A1574" s="23">
        <f t="shared" si="90"/>
        <v>26</v>
      </c>
      <c r="B1574" s="218"/>
      <c r="C1574" s="218"/>
      <c r="D1574" s="137">
        <v>42832</v>
      </c>
      <c r="E1574" s="137">
        <v>42870</v>
      </c>
      <c r="F1574" s="137">
        <v>42870</v>
      </c>
      <c r="G1574" s="25">
        <f t="shared" si="88"/>
        <v>38</v>
      </c>
      <c r="H1574" s="365">
        <v>3700.72</v>
      </c>
      <c r="I1574" s="122">
        <f t="shared" si="89"/>
        <v>140627.35999999999</v>
      </c>
    </row>
    <row r="1575" spans="1:9">
      <c r="A1575" s="23">
        <f t="shared" si="90"/>
        <v>27</v>
      </c>
      <c r="B1575" s="218"/>
      <c r="C1575" s="218"/>
      <c r="D1575" s="137">
        <v>42833</v>
      </c>
      <c r="E1575" s="137">
        <v>42870</v>
      </c>
      <c r="F1575" s="137">
        <v>42870</v>
      </c>
      <c r="G1575" s="25">
        <f t="shared" si="88"/>
        <v>37</v>
      </c>
      <c r="H1575" s="365">
        <v>7390.6900000000005</v>
      </c>
      <c r="I1575" s="122">
        <f t="shared" si="89"/>
        <v>273455.53000000003</v>
      </c>
    </row>
    <row r="1576" spans="1:9">
      <c r="A1576" s="23">
        <f t="shared" si="90"/>
        <v>28</v>
      </c>
      <c r="B1576" s="218"/>
      <c r="C1576" s="218"/>
      <c r="D1576" s="137">
        <v>42835</v>
      </c>
      <c r="E1576" s="137">
        <v>42870</v>
      </c>
      <c r="F1576" s="137">
        <v>42870</v>
      </c>
      <c r="G1576" s="25">
        <f t="shared" si="88"/>
        <v>35</v>
      </c>
      <c r="H1576" s="365">
        <v>11022.19</v>
      </c>
      <c r="I1576" s="122">
        <f t="shared" si="89"/>
        <v>385776.65</v>
      </c>
    </row>
    <row r="1577" spans="1:9">
      <c r="A1577" s="23">
        <f t="shared" si="90"/>
        <v>29</v>
      </c>
      <c r="B1577" s="218"/>
      <c r="C1577" s="218"/>
      <c r="D1577" s="137">
        <v>42837</v>
      </c>
      <c r="E1577" s="137">
        <v>42870</v>
      </c>
      <c r="F1577" s="137">
        <v>42870</v>
      </c>
      <c r="G1577" s="25">
        <f t="shared" si="88"/>
        <v>33</v>
      </c>
      <c r="H1577" s="365">
        <v>7399.9099999999989</v>
      </c>
      <c r="I1577" s="122">
        <f t="shared" si="89"/>
        <v>244197.03</v>
      </c>
    </row>
    <row r="1578" spans="1:9">
      <c r="A1578" s="23">
        <f t="shared" si="90"/>
        <v>30</v>
      </c>
      <c r="B1578" s="218"/>
      <c r="C1578" s="218"/>
      <c r="D1578" s="137">
        <v>42846</v>
      </c>
      <c r="E1578" s="137">
        <v>42870</v>
      </c>
      <c r="F1578" s="137">
        <v>42870</v>
      </c>
      <c r="G1578" s="25">
        <f t="shared" si="88"/>
        <v>24</v>
      </c>
      <c r="H1578" s="365">
        <v>3691.5</v>
      </c>
      <c r="I1578" s="122">
        <f t="shared" si="89"/>
        <v>88596</v>
      </c>
    </row>
    <row r="1579" spans="1:9">
      <c r="A1579" s="23">
        <f t="shared" si="90"/>
        <v>31</v>
      </c>
      <c r="B1579" s="218"/>
      <c r="C1579" s="218"/>
      <c r="D1579" s="137">
        <v>42847</v>
      </c>
      <c r="E1579" s="137">
        <v>42870</v>
      </c>
      <c r="F1579" s="137">
        <v>42870</v>
      </c>
      <c r="G1579" s="25">
        <f t="shared" si="88"/>
        <v>23</v>
      </c>
      <c r="H1579" s="365">
        <v>3722.26</v>
      </c>
      <c r="I1579" s="122">
        <f t="shared" si="89"/>
        <v>85611.98</v>
      </c>
    </row>
    <row r="1580" spans="1:9">
      <c r="A1580" s="23">
        <f t="shared" si="90"/>
        <v>32</v>
      </c>
      <c r="B1580" s="218" t="s">
        <v>240</v>
      </c>
      <c r="C1580" s="218" t="s">
        <v>592</v>
      </c>
      <c r="D1580" s="137">
        <v>42858</v>
      </c>
      <c r="E1580" s="137">
        <v>42901</v>
      </c>
      <c r="F1580" s="137">
        <v>42901</v>
      </c>
      <c r="G1580" s="25">
        <f t="shared" si="88"/>
        <v>43</v>
      </c>
      <c r="H1580" s="365">
        <v>11115.2</v>
      </c>
      <c r="I1580" s="122">
        <f t="shared" si="89"/>
        <v>477953.6</v>
      </c>
    </row>
    <row r="1581" spans="1:9">
      <c r="A1581" s="23">
        <f t="shared" si="90"/>
        <v>33</v>
      </c>
      <c r="B1581" s="218"/>
      <c r="C1581" s="218"/>
      <c r="D1581" s="137">
        <v>42863</v>
      </c>
      <c r="E1581" s="137">
        <v>42901</v>
      </c>
      <c r="F1581" s="137">
        <v>42901</v>
      </c>
      <c r="G1581" s="25">
        <f t="shared" si="88"/>
        <v>38</v>
      </c>
      <c r="H1581" s="365">
        <v>3719.45</v>
      </c>
      <c r="I1581" s="122">
        <f t="shared" si="89"/>
        <v>141339.1</v>
      </c>
    </row>
    <row r="1582" spans="1:9">
      <c r="A1582" s="23">
        <f t="shared" si="90"/>
        <v>34</v>
      </c>
      <c r="B1582" s="218"/>
      <c r="C1582" s="218"/>
      <c r="D1582" s="137">
        <v>42865</v>
      </c>
      <c r="E1582" s="137">
        <v>42901</v>
      </c>
      <c r="F1582" s="137">
        <v>42901</v>
      </c>
      <c r="G1582" s="25">
        <f t="shared" si="88"/>
        <v>36</v>
      </c>
      <c r="H1582" s="365">
        <v>11038.199999999999</v>
      </c>
      <c r="I1582" s="122">
        <f t="shared" si="89"/>
        <v>397375.2</v>
      </c>
    </row>
    <row r="1583" spans="1:9">
      <c r="A1583" s="23">
        <f t="shared" si="90"/>
        <v>35</v>
      </c>
      <c r="B1583" s="218"/>
      <c r="C1583" s="218"/>
      <c r="D1583" s="137">
        <v>42866</v>
      </c>
      <c r="E1583" s="137">
        <v>42901</v>
      </c>
      <c r="F1583" s="137">
        <v>42901</v>
      </c>
      <c r="G1583" s="25">
        <f t="shared" si="88"/>
        <v>35</v>
      </c>
      <c r="H1583" s="365">
        <v>3699.4199999999996</v>
      </c>
      <c r="I1583" s="122">
        <f t="shared" si="89"/>
        <v>129479.7</v>
      </c>
    </row>
    <row r="1584" spans="1:9">
      <c r="A1584" s="23">
        <f t="shared" si="90"/>
        <v>36</v>
      </c>
      <c r="B1584" s="218"/>
      <c r="C1584" s="218"/>
      <c r="D1584" s="137">
        <v>42867</v>
      </c>
      <c r="E1584" s="137">
        <v>42901</v>
      </c>
      <c r="F1584" s="137">
        <v>42901</v>
      </c>
      <c r="G1584" s="25">
        <f t="shared" si="88"/>
        <v>34</v>
      </c>
      <c r="H1584" s="365">
        <v>3697.88</v>
      </c>
      <c r="I1584" s="122">
        <f t="shared" si="89"/>
        <v>125727.92</v>
      </c>
    </row>
    <row r="1585" spans="1:9">
      <c r="A1585" s="23">
        <f t="shared" si="90"/>
        <v>37</v>
      </c>
      <c r="B1585" s="218"/>
      <c r="C1585" s="218"/>
      <c r="D1585" s="137">
        <v>42868</v>
      </c>
      <c r="E1585" s="137">
        <v>42901</v>
      </c>
      <c r="F1585" s="137">
        <v>42901</v>
      </c>
      <c r="G1585" s="25">
        <f t="shared" si="88"/>
        <v>33</v>
      </c>
      <c r="H1585" s="365">
        <v>7408.0800000000008</v>
      </c>
      <c r="I1585" s="122">
        <f t="shared" si="89"/>
        <v>244466.64</v>
      </c>
    </row>
    <row r="1586" spans="1:9">
      <c r="A1586" s="23">
        <f t="shared" si="90"/>
        <v>38</v>
      </c>
      <c r="B1586" s="218"/>
      <c r="C1586" s="218"/>
      <c r="D1586" s="137">
        <v>42870</v>
      </c>
      <c r="E1586" s="137">
        <v>42901</v>
      </c>
      <c r="F1586" s="137">
        <v>42901</v>
      </c>
      <c r="G1586" s="25">
        <f t="shared" si="88"/>
        <v>31</v>
      </c>
      <c r="H1586" s="365">
        <v>7401.92</v>
      </c>
      <c r="I1586" s="122">
        <f t="shared" si="89"/>
        <v>229459.52</v>
      </c>
    </row>
    <row r="1587" spans="1:9">
      <c r="A1587" s="23">
        <f t="shared" si="90"/>
        <v>39</v>
      </c>
      <c r="B1587" s="218"/>
      <c r="C1587" s="218"/>
      <c r="D1587" s="137">
        <v>42871</v>
      </c>
      <c r="E1587" s="137">
        <v>42901</v>
      </c>
      <c r="F1587" s="137">
        <v>42901</v>
      </c>
      <c r="G1587" s="25">
        <f t="shared" si="88"/>
        <v>30</v>
      </c>
      <c r="H1587" s="365">
        <v>3707.13</v>
      </c>
      <c r="I1587" s="122">
        <f t="shared" si="89"/>
        <v>111213.9</v>
      </c>
    </row>
    <row r="1588" spans="1:9">
      <c r="A1588" s="23">
        <f t="shared" si="90"/>
        <v>40</v>
      </c>
      <c r="B1588" s="218"/>
      <c r="C1588" s="218"/>
      <c r="D1588" s="137">
        <v>42872</v>
      </c>
      <c r="E1588" s="137">
        <v>42901</v>
      </c>
      <c r="F1588" s="137">
        <v>42901</v>
      </c>
      <c r="G1588" s="25">
        <f t="shared" si="88"/>
        <v>29</v>
      </c>
      <c r="H1588" s="365">
        <v>3705.58</v>
      </c>
      <c r="I1588" s="122">
        <f t="shared" si="89"/>
        <v>107461.82</v>
      </c>
    </row>
    <row r="1589" spans="1:9">
      <c r="A1589" s="23">
        <f t="shared" si="90"/>
        <v>41</v>
      </c>
      <c r="B1589" s="218"/>
      <c r="C1589" s="218"/>
      <c r="D1589" s="137">
        <v>42877</v>
      </c>
      <c r="E1589" s="137">
        <v>42901</v>
      </c>
      <c r="F1589" s="137">
        <v>42901</v>
      </c>
      <c r="G1589" s="25">
        <f t="shared" si="88"/>
        <v>24</v>
      </c>
      <c r="H1589" s="365">
        <v>3696.3399999999997</v>
      </c>
      <c r="I1589" s="122">
        <f t="shared" si="89"/>
        <v>88712.16</v>
      </c>
    </row>
    <row r="1590" spans="1:9">
      <c r="A1590" s="23">
        <f t="shared" si="90"/>
        <v>42</v>
      </c>
      <c r="B1590" s="218"/>
      <c r="C1590" s="218"/>
      <c r="D1590" s="137">
        <v>42878</v>
      </c>
      <c r="E1590" s="137">
        <v>42901</v>
      </c>
      <c r="F1590" s="137">
        <v>42901</v>
      </c>
      <c r="G1590" s="25">
        <f t="shared" si="88"/>
        <v>23</v>
      </c>
      <c r="H1590" s="365">
        <v>7366.5</v>
      </c>
      <c r="I1590" s="122">
        <f t="shared" si="89"/>
        <v>169429.5</v>
      </c>
    </row>
    <row r="1591" spans="1:9">
      <c r="A1591" s="23">
        <f t="shared" si="90"/>
        <v>43</v>
      </c>
      <c r="B1591" s="218"/>
      <c r="C1591" s="218"/>
      <c r="D1591" s="137">
        <v>42880</v>
      </c>
      <c r="E1591" s="137">
        <v>42901</v>
      </c>
      <c r="F1591" s="137">
        <v>42901</v>
      </c>
      <c r="G1591" s="25">
        <f t="shared" si="88"/>
        <v>21</v>
      </c>
      <c r="H1591" s="365">
        <v>7401.93</v>
      </c>
      <c r="I1591" s="122">
        <f t="shared" si="89"/>
        <v>155440.53</v>
      </c>
    </row>
    <row r="1592" spans="1:9">
      <c r="A1592" s="23">
        <f t="shared" si="90"/>
        <v>44</v>
      </c>
      <c r="B1592" s="218"/>
      <c r="C1592" s="218"/>
      <c r="D1592" s="137">
        <v>42881</v>
      </c>
      <c r="E1592" s="137">
        <v>42901</v>
      </c>
      <c r="F1592" s="137">
        <v>42901</v>
      </c>
      <c r="G1592" s="25">
        <f t="shared" si="88"/>
        <v>20</v>
      </c>
      <c r="H1592" s="365">
        <v>3714.83</v>
      </c>
      <c r="I1592" s="122">
        <f t="shared" si="89"/>
        <v>74296.600000000006</v>
      </c>
    </row>
    <row r="1593" spans="1:9">
      <c r="A1593" s="23">
        <f t="shared" si="90"/>
        <v>45</v>
      </c>
      <c r="B1593" s="218"/>
      <c r="C1593" s="218"/>
      <c r="D1593" s="137">
        <v>42883</v>
      </c>
      <c r="E1593" s="137">
        <v>42901</v>
      </c>
      <c r="F1593" s="137">
        <v>42901</v>
      </c>
      <c r="G1593" s="25">
        <f t="shared" si="88"/>
        <v>18</v>
      </c>
      <c r="H1593" s="365">
        <v>3702.51</v>
      </c>
      <c r="I1593" s="122">
        <f t="shared" si="89"/>
        <v>66645.179999999993</v>
      </c>
    </row>
    <row r="1594" spans="1:9">
      <c r="A1594" s="23">
        <f t="shared" si="90"/>
        <v>46</v>
      </c>
      <c r="B1594" s="218"/>
      <c r="C1594" s="218"/>
      <c r="D1594" s="137">
        <v>42885</v>
      </c>
      <c r="E1594" s="137">
        <v>42901</v>
      </c>
      <c r="F1594" s="137">
        <v>42901</v>
      </c>
      <c r="G1594" s="25">
        <f t="shared" si="88"/>
        <v>16</v>
      </c>
      <c r="H1594" s="365">
        <v>14853.130000000001</v>
      </c>
      <c r="I1594" s="122">
        <f t="shared" si="89"/>
        <v>237650.08</v>
      </c>
    </row>
    <row r="1595" spans="1:9">
      <c r="A1595" s="23">
        <f t="shared" si="90"/>
        <v>47</v>
      </c>
      <c r="B1595" s="218"/>
      <c r="C1595" s="218"/>
      <c r="D1595" s="137">
        <v>42886</v>
      </c>
      <c r="E1595" s="137">
        <v>42901</v>
      </c>
      <c r="F1595" s="137">
        <v>42901</v>
      </c>
      <c r="G1595" s="25">
        <f t="shared" si="88"/>
        <v>15</v>
      </c>
      <c r="H1595" s="365">
        <v>11102.890000000001</v>
      </c>
      <c r="I1595" s="122">
        <f t="shared" si="89"/>
        <v>166543.35</v>
      </c>
    </row>
    <row r="1596" spans="1:9">
      <c r="A1596" s="23">
        <f t="shared" si="90"/>
        <v>48</v>
      </c>
      <c r="B1596" s="218"/>
      <c r="C1596" s="218"/>
      <c r="D1596" s="137">
        <v>42787</v>
      </c>
      <c r="E1596" s="137">
        <v>42901</v>
      </c>
      <c r="F1596" s="137">
        <v>42901</v>
      </c>
      <c r="G1596" s="25">
        <f t="shared" si="88"/>
        <v>114</v>
      </c>
      <c r="H1596" s="365">
        <v>292.5</v>
      </c>
      <c r="I1596" s="122">
        <f t="shared" si="89"/>
        <v>33345</v>
      </c>
    </row>
    <row r="1597" spans="1:9">
      <c r="A1597" s="23">
        <f t="shared" si="90"/>
        <v>49</v>
      </c>
      <c r="B1597" s="218" t="s">
        <v>241</v>
      </c>
      <c r="C1597" s="218" t="s">
        <v>593</v>
      </c>
      <c r="D1597" s="137">
        <v>42720</v>
      </c>
      <c r="E1597" s="137">
        <v>42752</v>
      </c>
      <c r="F1597" s="137">
        <v>42748</v>
      </c>
      <c r="G1597" s="25">
        <f t="shared" si="88"/>
        <v>28</v>
      </c>
      <c r="H1597" s="365">
        <v>7421.07</v>
      </c>
      <c r="I1597" s="122">
        <f t="shared" si="89"/>
        <v>207789.96</v>
      </c>
    </row>
    <row r="1598" spans="1:9">
      <c r="A1598" s="23">
        <f t="shared" si="90"/>
        <v>50</v>
      </c>
      <c r="B1598" s="218"/>
      <c r="C1598" s="218"/>
      <c r="D1598" s="137">
        <v>42721</v>
      </c>
      <c r="E1598" s="137">
        <v>42752</v>
      </c>
      <c r="F1598" s="137">
        <v>42748</v>
      </c>
      <c r="G1598" s="25">
        <f t="shared" si="88"/>
        <v>27</v>
      </c>
      <c r="H1598" s="365">
        <v>8624.48</v>
      </c>
      <c r="I1598" s="122">
        <f t="shared" si="89"/>
        <v>232860.96</v>
      </c>
    </row>
    <row r="1599" spans="1:9">
      <c r="A1599" s="23">
        <f t="shared" si="90"/>
        <v>51</v>
      </c>
      <c r="B1599" s="218"/>
      <c r="C1599" s="218"/>
      <c r="D1599" s="137">
        <v>42722</v>
      </c>
      <c r="E1599" s="137">
        <v>42752</v>
      </c>
      <c r="F1599" s="137">
        <v>42748</v>
      </c>
      <c r="G1599" s="25">
        <f t="shared" si="88"/>
        <v>26</v>
      </c>
      <c r="H1599" s="365">
        <v>3832.55</v>
      </c>
      <c r="I1599" s="122">
        <f t="shared" si="89"/>
        <v>99646.3</v>
      </c>
    </row>
    <row r="1600" spans="1:9">
      <c r="A1600" s="23">
        <f t="shared" si="90"/>
        <v>52</v>
      </c>
      <c r="B1600" s="218"/>
      <c r="C1600" s="218"/>
      <c r="D1600" s="137">
        <v>42723</v>
      </c>
      <c r="E1600" s="137">
        <v>42752</v>
      </c>
      <c r="F1600" s="137">
        <v>42748</v>
      </c>
      <c r="G1600" s="25">
        <f t="shared" si="88"/>
        <v>25</v>
      </c>
      <c r="H1600" s="365">
        <v>7980.98</v>
      </c>
      <c r="I1600" s="122">
        <f t="shared" si="89"/>
        <v>199524.5</v>
      </c>
    </row>
    <row r="1601" spans="1:9">
      <c r="A1601" s="23">
        <f t="shared" si="90"/>
        <v>53</v>
      </c>
      <c r="B1601" s="218"/>
      <c r="C1601" s="218"/>
      <c r="D1601" s="137">
        <v>42724</v>
      </c>
      <c r="E1601" s="137">
        <v>42752</v>
      </c>
      <c r="F1601" s="137">
        <v>42748</v>
      </c>
      <c r="G1601" s="25">
        <f t="shared" si="88"/>
        <v>24</v>
      </c>
      <c r="H1601" s="365">
        <v>8323.6400000000012</v>
      </c>
      <c r="I1601" s="122">
        <f t="shared" si="89"/>
        <v>199767.36</v>
      </c>
    </row>
    <row r="1602" spans="1:9">
      <c r="A1602" s="23">
        <f t="shared" si="90"/>
        <v>54</v>
      </c>
      <c r="B1602" s="218"/>
      <c r="C1602" s="218"/>
      <c r="D1602" s="137">
        <v>42725</v>
      </c>
      <c r="E1602" s="137">
        <v>42752</v>
      </c>
      <c r="F1602" s="137">
        <v>42748</v>
      </c>
      <c r="G1602" s="25">
        <f t="shared" si="88"/>
        <v>23</v>
      </c>
      <c r="H1602" s="365">
        <v>7917.48</v>
      </c>
      <c r="I1602" s="122">
        <f t="shared" si="89"/>
        <v>182102.04</v>
      </c>
    </row>
    <row r="1603" spans="1:9">
      <c r="A1603" s="23">
        <f t="shared" si="90"/>
        <v>55</v>
      </c>
      <c r="B1603" s="218"/>
      <c r="C1603" s="218"/>
      <c r="D1603" s="137">
        <v>42726</v>
      </c>
      <c r="E1603" s="137">
        <v>42752</v>
      </c>
      <c r="F1603" s="137">
        <v>42748</v>
      </c>
      <c r="G1603" s="25">
        <f t="shared" si="88"/>
        <v>22</v>
      </c>
      <c r="H1603" s="365">
        <v>8291.86</v>
      </c>
      <c r="I1603" s="122">
        <f t="shared" si="89"/>
        <v>182420.92</v>
      </c>
    </row>
    <row r="1604" spans="1:9">
      <c r="A1604" s="23">
        <f t="shared" si="90"/>
        <v>56</v>
      </c>
      <c r="B1604" s="218"/>
      <c r="C1604" s="218"/>
      <c r="D1604" s="137">
        <v>42727</v>
      </c>
      <c r="E1604" s="137">
        <v>42752</v>
      </c>
      <c r="F1604" s="137">
        <v>42748</v>
      </c>
      <c r="G1604" s="25">
        <f t="shared" si="88"/>
        <v>21</v>
      </c>
      <c r="H1604" s="365">
        <v>15099.529999999999</v>
      </c>
      <c r="I1604" s="122">
        <f t="shared" si="89"/>
        <v>317090.13</v>
      </c>
    </row>
    <row r="1605" spans="1:9">
      <c r="A1605" s="23">
        <f t="shared" si="90"/>
        <v>57</v>
      </c>
      <c r="B1605" s="218"/>
      <c r="C1605" s="218"/>
      <c r="D1605" s="137">
        <v>42728</v>
      </c>
      <c r="E1605" s="137">
        <v>42752</v>
      </c>
      <c r="F1605" s="137">
        <v>42748</v>
      </c>
      <c r="G1605" s="25">
        <f t="shared" si="88"/>
        <v>20</v>
      </c>
      <c r="H1605" s="365">
        <v>4292.18</v>
      </c>
      <c r="I1605" s="122">
        <f t="shared" si="89"/>
        <v>85843.6</v>
      </c>
    </row>
    <row r="1606" spans="1:9">
      <c r="A1606" s="23">
        <f t="shared" si="90"/>
        <v>58</v>
      </c>
      <c r="B1606" s="218"/>
      <c r="C1606" s="218"/>
      <c r="D1606" s="137">
        <v>42729</v>
      </c>
      <c r="E1606" s="137">
        <v>42752</v>
      </c>
      <c r="F1606" s="137">
        <v>42748</v>
      </c>
      <c r="G1606" s="25">
        <f t="shared" si="88"/>
        <v>19</v>
      </c>
      <c r="H1606" s="365">
        <v>4521.17</v>
      </c>
      <c r="I1606" s="122">
        <f t="shared" si="89"/>
        <v>85902.23</v>
      </c>
    </row>
    <row r="1607" spans="1:9">
      <c r="A1607" s="23">
        <f t="shared" si="90"/>
        <v>59</v>
      </c>
      <c r="B1607" s="218"/>
      <c r="C1607" s="218"/>
      <c r="D1607" s="137">
        <v>42730</v>
      </c>
      <c r="E1607" s="137">
        <v>42752</v>
      </c>
      <c r="F1607" s="137">
        <v>42748</v>
      </c>
      <c r="G1607" s="25">
        <f t="shared" si="88"/>
        <v>18</v>
      </c>
      <c r="H1607" s="365">
        <v>7889.07</v>
      </c>
      <c r="I1607" s="122">
        <f t="shared" si="89"/>
        <v>142003.26</v>
      </c>
    </row>
    <row r="1608" spans="1:9">
      <c r="A1608" s="23">
        <f t="shared" si="90"/>
        <v>60</v>
      </c>
      <c r="B1608" s="218"/>
      <c r="C1608" s="218"/>
      <c r="D1608" s="137">
        <v>42731</v>
      </c>
      <c r="E1608" s="137">
        <v>42752</v>
      </c>
      <c r="F1608" s="137">
        <v>42748</v>
      </c>
      <c r="G1608" s="25">
        <f t="shared" si="88"/>
        <v>17</v>
      </c>
      <c r="H1608" s="365">
        <v>8350.380000000001</v>
      </c>
      <c r="I1608" s="122">
        <f t="shared" si="89"/>
        <v>141956.46</v>
      </c>
    </row>
    <row r="1609" spans="1:9">
      <c r="A1609" s="23">
        <f t="shared" si="90"/>
        <v>61</v>
      </c>
      <c r="B1609" s="218"/>
      <c r="C1609" s="218"/>
      <c r="D1609" s="137">
        <v>42732</v>
      </c>
      <c r="E1609" s="137">
        <v>42752</v>
      </c>
      <c r="F1609" s="137">
        <v>42748</v>
      </c>
      <c r="G1609" s="25">
        <f t="shared" si="88"/>
        <v>16</v>
      </c>
      <c r="H1609" s="365">
        <v>8377.119999999999</v>
      </c>
      <c r="I1609" s="122">
        <f t="shared" si="89"/>
        <v>134033.92000000001</v>
      </c>
    </row>
    <row r="1610" spans="1:9">
      <c r="A1610" s="23">
        <f t="shared" si="90"/>
        <v>62</v>
      </c>
      <c r="B1610" s="218"/>
      <c r="C1610" s="218"/>
      <c r="D1610" s="137">
        <v>42733</v>
      </c>
      <c r="E1610" s="137">
        <v>42752</v>
      </c>
      <c r="F1610" s="137">
        <v>42748</v>
      </c>
      <c r="G1610" s="25">
        <f t="shared" si="88"/>
        <v>15</v>
      </c>
      <c r="H1610" s="365">
        <v>12333.360000000004</v>
      </c>
      <c r="I1610" s="122">
        <f t="shared" si="89"/>
        <v>185000.4</v>
      </c>
    </row>
    <row r="1611" spans="1:9">
      <c r="A1611" s="23">
        <f t="shared" si="90"/>
        <v>63</v>
      </c>
      <c r="B1611" s="218"/>
      <c r="C1611" s="218"/>
      <c r="D1611" s="137">
        <v>42734</v>
      </c>
      <c r="E1611" s="137">
        <v>42752</v>
      </c>
      <c r="F1611" s="137">
        <v>42748</v>
      </c>
      <c r="G1611" s="25">
        <f t="shared" si="88"/>
        <v>14</v>
      </c>
      <c r="H1611" s="365">
        <v>11958.96</v>
      </c>
      <c r="I1611" s="122">
        <f t="shared" si="89"/>
        <v>167425.44</v>
      </c>
    </row>
    <row r="1612" spans="1:9">
      <c r="A1612" s="23">
        <f t="shared" si="90"/>
        <v>64</v>
      </c>
      <c r="B1612" s="218"/>
      <c r="C1612" s="218"/>
      <c r="D1612" s="137">
        <v>42735</v>
      </c>
      <c r="E1612" s="137">
        <v>42752</v>
      </c>
      <c r="F1612" s="137">
        <v>42748</v>
      </c>
      <c r="G1612" s="25">
        <f t="shared" si="88"/>
        <v>13</v>
      </c>
      <c r="H1612" s="365">
        <v>4337.3099999999995</v>
      </c>
      <c r="I1612" s="122">
        <f t="shared" si="89"/>
        <v>56385.03</v>
      </c>
    </row>
    <row r="1613" spans="1:9">
      <c r="A1613" s="23">
        <f t="shared" si="90"/>
        <v>65</v>
      </c>
      <c r="B1613" s="218" t="s">
        <v>241</v>
      </c>
      <c r="C1613" s="218" t="s">
        <v>594</v>
      </c>
      <c r="D1613" s="137">
        <v>42736</v>
      </c>
      <c r="E1613" s="137">
        <v>42760</v>
      </c>
      <c r="F1613" s="137">
        <v>42760</v>
      </c>
      <c r="G1613" s="25">
        <f t="shared" si="88"/>
        <v>24</v>
      </c>
      <c r="H1613" s="365">
        <v>7621.2335999999996</v>
      </c>
      <c r="I1613" s="122">
        <f t="shared" si="89"/>
        <v>182909.61</v>
      </c>
    </row>
    <row r="1614" spans="1:9">
      <c r="A1614" s="23">
        <f t="shared" si="90"/>
        <v>66</v>
      </c>
      <c r="B1614" s="218"/>
      <c r="C1614" s="218"/>
      <c r="D1614" s="137">
        <v>42737</v>
      </c>
      <c r="E1614" s="137">
        <v>42760</v>
      </c>
      <c r="F1614" s="137">
        <v>42760</v>
      </c>
      <c r="G1614" s="25">
        <f t="shared" si="88"/>
        <v>23</v>
      </c>
      <c r="H1614" s="365">
        <v>6970.4903999999997</v>
      </c>
      <c r="I1614" s="122">
        <f t="shared" si="89"/>
        <v>160321.28</v>
      </c>
    </row>
    <row r="1615" spans="1:9">
      <c r="A1615" s="23">
        <f t="shared" si="90"/>
        <v>67</v>
      </c>
      <c r="B1615" s="218"/>
      <c r="C1615" s="218"/>
      <c r="D1615" s="137">
        <v>42738</v>
      </c>
      <c r="E1615" s="137">
        <v>42760</v>
      </c>
      <c r="F1615" s="137">
        <v>42760</v>
      </c>
      <c r="G1615" s="25">
        <f t="shared" si="88"/>
        <v>22</v>
      </c>
      <c r="H1615" s="365">
        <v>10641.112800000001</v>
      </c>
      <c r="I1615" s="122">
        <f t="shared" si="89"/>
        <v>234104.48</v>
      </c>
    </row>
    <row r="1616" spans="1:9">
      <c r="A1616" s="23">
        <f t="shared" si="90"/>
        <v>68</v>
      </c>
      <c r="B1616" s="218"/>
      <c r="C1616" s="218"/>
      <c r="D1616" s="137">
        <v>42739</v>
      </c>
      <c r="E1616" s="137">
        <v>42760</v>
      </c>
      <c r="F1616" s="137">
        <v>42760</v>
      </c>
      <c r="G1616" s="25">
        <f t="shared" si="88"/>
        <v>21</v>
      </c>
      <c r="H1616" s="365">
        <v>6722.808</v>
      </c>
      <c r="I1616" s="122">
        <f t="shared" si="89"/>
        <v>141178.97</v>
      </c>
    </row>
    <row r="1617" spans="1:9">
      <c r="A1617" s="23">
        <f t="shared" si="90"/>
        <v>69</v>
      </c>
      <c r="B1617" s="218"/>
      <c r="C1617" s="218"/>
      <c r="D1617" s="137">
        <v>42740</v>
      </c>
      <c r="E1617" s="137">
        <v>42760</v>
      </c>
      <c r="F1617" s="137">
        <v>42760</v>
      </c>
      <c r="G1617" s="25">
        <f t="shared" si="88"/>
        <v>20</v>
      </c>
      <c r="H1617" s="365">
        <v>7272.0167999999994</v>
      </c>
      <c r="I1617" s="122">
        <f t="shared" si="89"/>
        <v>145440.34</v>
      </c>
    </row>
    <row r="1618" spans="1:9">
      <c r="A1618" s="23">
        <f t="shared" si="90"/>
        <v>70</v>
      </c>
      <c r="B1618" s="218"/>
      <c r="C1618" s="218"/>
      <c r="D1618" s="137">
        <v>42741</v>
      </c>
      <c r="E1618" s="137">
        <v>42760</v>
      </c>
      <c r="F1618" s="137">
        <v>42760</v>
      </c>
      <c r="G1618" s="25">
        <f t="shared" si="88"/>
        <v>19</v>
      </c>
      <c r="H1618" s="365">
        <v>13731.758400000002</v>
      </c>
      <c r="I1618" s="122">
        <f t="shared" si="89"/>
        <v>260903.41</v>
      </c>
    </row>
    <row r="1619" spans="1:9">
      <c r="A1619" s="23">
        <f t="shared" si="90"/>
        <v>71</v>
      </c>
      <c r="B1619" s="218"/>
      <c r="C1619" s="218"/>
      <c r="D1619" s="137">
        <v>42742</v>
      </c>
      <c r="E1619" s="137">
        <v>42760</v>
      </c>
      <c r="F1619" s="137">
        <v>42760</v>
      </c>
      <c r="G1619" s="25">
        <f t="shared" ref="G1619:G1682" si="91">F1619-D1619</f>
        <v>18</v>
      </c>
      <c r="H1619" s="365">
        <v>7125.8688000000002</v>
      </c>
      <c r="I1619" s="122">
        <f t="shared" ref="I1619:I1682" si="92">ROUND(G1619*H1619,2)</f>
        <v>128265.64</v>
      </c>
    </row>
    <row r="1620" spans="1:9">
      <c r="A1620" s="23">
        <f t="shared" si="90"/>
        <v>72</v>
      </c>
      <c r="B1620" s="218"/>
      <c r="C1620" s="218"/>
      <c r="D1620" s="137">
        <v>42743</v>
      </c>
      <c r="E1620" s="137">
        <v>42760</v>
      </c>
      <c r="F1620" s="137">
        <v>42760</v>
      </c>
      <c r="G1620" s="25">
        <f t="shared" si="91"/>
        <v>17</v>
      </c>
      <c r="H1620" s="365">
        <v>9958.0632000000005</v>
      </c>
      <c r="I1620" s="122">
        <f t="shared" si="92"/>
        <v>169287.07</v>
      </c>
    </row>
    <row r="1621" spans="1:9">
      <c r="A1621" s="23">
        <f t="shared" si="90"/>
        <v>73</v>
      </c>
      <c r="B1621" s="218"/>
      <c r="C1621" s="218"/>
      <c r="D1621" s="137">
        <v>42744</v>
      </c>
      <c r="E1621" s="137">
        <v>42760</v>
      </c>
      <c r="F1621" s="137">
        <v>42760</v>
      </c>
      <c r="G1621" s="25">
        <f t="shared" si="91"/>
        <v>16</v>
      </c>
      <c r="H1621" s="365">
        <v>10454.966399999999</v>
      </c>
      <c r="I1621" s="122">
        <f t="shared" si="92"/>
        <v>167279.46</v>
      </c>
    </row>
    <row r="1622" spans="1:9">
      <c r="A1622" s="23">
        <f t="shared" si="90"/>
        <v>74</v>
      </c>
      <c r="B1622" s="218"/>
      <c r="C1622" s="218"/>
      <c r="D1622" s="137">
        <v>42745</v>
      </c>
      <c r="E1622" s="137">
        <v>42760</v>
      </c>
      <c r="F1622" s="137">
        <v>42760</v>
      </c>
      <c r="G1622" s="25">
        <f t="shared" si="91"/>
        <v>15</v>
      </c>
      <c r="H1622" s="365">
        <v>7499.7000000000007</v>
      </c>
      <c r="I1622" s="122">
        <f t="shared" si="92"/>
        <v>112495.5</v>
      </c>
    </row>
    <row r="1623" spans="1:9">
      <c r="A1623" s="23">
        <f t="shared" ref="A1623:A1686" si="93">A1622+1</f>
        <v>75</v>
      </c>
      <c r="B1623" s="218"/>
      <c r="C1623" s="218"/>
      <c r="D1623" s="137">
        <v>42746</v>
      </c>
      <c r="E1623" s="137">
        <v>42760</v>
      </c>
      <c r="F1623" s="137">
        <v>42760</v>
      </c>
      <c r="G1623" s="25">
        <f t="shared" si="91"/>
        <v>14</v>
      </c>
      <c r="H1623" s="365">
        <v>7195.0968000000003</v>
      </c>
      <c r="I1623" s="122">
        <f t="shared" si="92"/>
        <v>100731.36</v>
      </c>
    </row>
    <row r="1624" spans="1:9">
      <c r="A1624" s="23">
        <f t="shared" si="93"/>
        <v>76</v>
      </c>
      <c r="B1624" s="218"/>
      <c r="C1624" s="218"/>
      <c r="D1624" s="137">
        <v>42747</v>
      </c>
      <c r="E1624" s="137">
        <v>42760</v>
      </c>
      <c r="F1624" s="137">
        <v>42760</v>
      </c>
      <c r="G1624" s="25">
        <f t="shared" si="91"/>
        <v>13</v>
      </c>
      <c r="H1624" s="365">
        <v>11153.400000000001</v>
      </c>
      <c r="I1624" s="122">
        <f t="shared" si="92"/>
        <v>144994.20000000001</v>
      </c>
    </row>
    <row r="1625" spans="1:9">
      <c r="A1625" s="23">
        <f t="shared" si="93"/>
        <v>77</v>
      </c>
      <c r="B1625" s="218"/>
      <c r="C1625" s="218"/>
      <c r="D1625" s="137">
        <v>42748</v>
      </c>
      <c r="E1625" s="137">
        <v>42760</v>
      </c>
      <c r="F1625" s="137">
        <v>42760</v>
      </c>
      <c r="G1625" s="25">
        <f t="shared" si="91"/>
        <v>12</v>
      </c>
      <c r="H1625" s="365">
        <v>6427.4351999999999</v>
      </c>
      <c r="I1625" s="122">
        <f t="shared" si="92"/>
        <v>77129.22</v>
      </c>
    </row>
    <row r="1626" spans="1:9">
      <c r="A1626" s="23">
        <f t="shared" si="93"/>
        <v>78</v>
      </c>
      <c r="B1626" s="218"/>
      <c r="C1626" s="218"/>
      <c r="D1626" s="137">
        <v>42750</v>
      </c>
      <c r="E1626" s="137">
        <v>42760</v>
      </c>
      <c r="F1626" s="137">
        <v>42760</v>
      </c>
      <c r="G1626" s="25">
        <f t="shared" si="91"/>
        <v>10</v>
      </c>
      <c r="H1626" s="365">
        <v>7379.7048000000013</v>
      </c>
      <c r="I1626" s="122">
        <f t="shared" si="92"/>
        <v>73797.05</v>
      </c>
    </row>
    <row r="1627" spans="1:9">
      <c r="A1627" s="23">
        <f t="shared" si="93"/>
        <v>79</v>
      </c>
      <c r="B1627" s="218" t="s">
        <v>241</v>
      </c>
      <c r="C1627" s="218" t="s">
        <v>595</v>
      </c>
      <c r="D1627" s="137">
        <v>42782</v>
      </c>
      <c r="E1627" s="137">
        <v>42809</v>
      </c>
      <c r="F1627" s="137">
        <v>42809</v>
      </c>
      <c r="G1627" s="25">
        <f t="shared" si="91"/>
        <v>27</v>
      </c>
      <c r="H1627" s="365">
        <v>3613.5</v>
      </c>
      <c r="I1627" s="122">
        <f t="shared" si="92"/>
        <v>97564.5</v>
      </c>
    </row>
    <row r="1628" spans="1:9">
      <c r="A1628" s="23">
        <f t="shared" si="93"/>
        <v>80</v>
      </c>
      <c r="B1628" s="218"/>
      <c r="C1628" s="218"/>
      <c r="D1628" s="137">
        <v>42783</v>
      </c>
      <c r="E1628" s="137">
        <v>42809</v>
      </c>
      <c r="F1628" s="137">
        <v>42809</v>
      </c>
      <c r="G1628" s="25">
        <f t="shared" si="91"/>
        <v>26</v>
      </c>
      <c r="H1628" s="365">
        <v>7209.7800000000007</v>
      </c>
      <c r="I1628" s="122">
        <f t="shared" si="92"/>
        <v>187454.28</v>
      </c>
    </row>
    <row r="1629" spans="1:9">
      <c r="A1629" s="23">
        <f t="shared" si="93"/>
        <v>81</v>
      </c>
      <c r="B1629" s="218"/>
      <c r="C1629" s="218"/>
      <c r="D1629" s="137">
        <v>42784</v>
      </c>
      <c r="E1629" s="137">
        <v>42809</v>
      </c>
      <c r="F1629" s="137">
        <v>42809</v>
      </c>
      <c r="G1629" s="25">
        <f t="shared" si="91"/>
        <v>25</v>
      </c>
      <c r="H1629" s="365">
        <v>10896.520000000002</v>
      </c>
      <c r="I1629" s="122">
        <f t="shared" si="92"/>
        <v>272413</v>
      </c>
    </row>
    <row r="1630" spans="1:9">
      <c r="A1630" s="23">
        <f t="shared" si="93"/>
        <v>82</v>
      </c>
      <c r="B1630" s="218"/>
      <c r="C1630" s="218"/>
      <c r="D1630" s="137">
        <v>42785</v>
      </c>
      <c r="E1630" s="137">
        <v>42809</v>
      </c>
      <c r="F1630" s="137">
        <v>42809</v>
      </c>
      <c r="G1630" s="25">
        <f t="shared" si="91"/>
        <v>24</v>
      </c>
      <c r="H1630" s="365">
        <v>10820.42</v>
      </c>
      <c r="I1630" s="122">
        <f t="shared" si="92"/>
        <v>259690.08</v>
      </c>
    </row>
    <row r="1631" spans="1:9">
      <c r="A1631" s="23">
        <f t="shared" si="93"/>
        <v>83</v>
      </c>
      <c r="B1631" s="218"/>
      <c r="C1631" s="218"/>
      <c r="D1631" s="137">
        <v>42786</v>
      </c>
      <c r="E1631" s="137">
        <v>42809</v>
      </c>
      <c r="F1631" s="137">
        <v>42809</v>
      </c>
      <c r="G1631" s="25">
        <f t="shared" si="91"/>
        <v>23</v>
      </c>
      <c r="H1631" s="365">
        <v>3602.02</v>
      </c>
      <c r="I1631" s="122">
        <f t="shared" si="92"/>
        <v>82846.460000000006</v>
      </c>
    </row>
    <row r="1632" spans="1:9">
      <c r="A1632" s="23">
        <f t="shared" si="93"/>
        <v>84</v>
      </c>
      <c r="B1632" s="218"/>
      <c r="C1632" s="218"/>
      <c r="D1632" s="137">
        <v>42787</v>
      </c>
      <c r="E1632" s="137">
        <v>42809</v>
      </c>
      <c r="F1632" s="137">
        <v>42809</v>
      </c>
      <c r="G1632" s="25">
        <f t="shared" si="91"/>
        <v>22</v>
      </c>
      <c r="H1632" s="365">
        <v>10943.900000000001</v>
      </c>
      <c r="I1632" s="122">
        <f t="shared" si="92"/>
        <v>240765.8</v>
      </c>
    </row>
    <row r="1633" spans="1:9">
      <c r="A1633" s="23">
        <f t="shared" si="93"/>
        <v>85</v>
      </c>
      <c r="B1633" s="218" t="s">
        <v>241</v>
      </c>
      <c r="C1633" s="218" t="s">
        <v>596</v>
      </c>
      <c r="D1633" s="137">
        <v>42810</v>
      </c>
      <c r="E1633" s="137">
        <v>42839</v>
      </c>
      <c r="F1633" s="137">
        <v>42838</v>
      </c>
      <c r="G1633" s="25">
        <f t="shared" si="91"/>
        <v>28</v>
      </c>
      <c r="H1633" s="365">
        <v>7585.7199999999993</v>
      </c>
      <c r="I1633" s="122">
        <f t="shared" si="92"/>
        <v>212400.16</v>
      </c>
    </row>
    <row r="1634" spans="1:9">
      <c r="A1634" s="23">
        <f t="shared" si="93"/>
        <v>86</v>
      </c>
      <c r="B1634" s="218"/>
      <c r="C1634" s="218"/>
      <c r="D1634" s="137">
        <v>42811</v>
      </c>
      <c r="E1634" s="137">
        <v>42839</v>
      </c>
      <c r="F1634" s="137">
        <v>42838</v>
      </c>
      <c r="G1634" s="25">
        <f t="shared" si="91"/>
        <v>27</v>
      </c>
      <c r="H1634" s="365">
        <v>7626.5</v>
      </c>
      <c r="I1634" s="122">
        <f t="shared" si="92"/>
        <v>205915.5</v>
      </c>
    </row>
    <row r="1635" spans="1:9">
      <c r="A1635" s="23">
        <f t="shared" si="93"/>
        <v>87</v>
      </c>
      <c r="B1635" s="218"/>
      <c r="C1635" s="218"/>
      <c r="D1635" s="137">
        <v>42812</v>
      </c>
      <c r="E1635" s="137">
        <v>42839</v>
      </c>
      <c r="F1635" s="137">
        <v>42838</v>
      </c>
      <c r="G1635" s="25">
        <f t="shared" si="91"/>
        <v>26</v>
      </c>
      <c r="H1635" s="365">
        <v>3920.47</v>
      </c>
      <c r="I1635" s="122">
        <f t="shared" si="92"/>
        <v>101932.22</v>
      </c>
    </row>
    <row r="1636" spans="1:9">
      <c r="A1636" s="23">
        <f t="shared" si="93"/>
        <v>88</v>
      </c>
      <c r="B1636" s="218"/>
      <c r="C1636" s="218"/>
      <c r="D1636" s="137">
        <v>42815</v>
      </c>
      <c r="E1636" s="137">
        <v>42839</v>
      </c>
      <c r="F1636" s="137">
        <v>42838</v>
      </c>
      <c r="G1636" s="25">
        <f t="shared" si="91"/>
        <v>23</v>
      </c>
      <c r="H1636" s="365">
        <v>7623.47</v>
      </c>
      <c r="I1636" s="122">
        <f t="shared" si="92"/>
        <v>175339.81</v>
      </c>
    </row>
    <row r="1637" spans="1:9">
      <c r="A1637" s="23">
        <f t="shared" si="93"/>
        <v>89</v>
      </c>
      <c r="B1637" s="218"/>
      <c r="C1637" s="218"/>
      <c r="D1637" s="137">
        <v>42816</v>
      </c>
      <c r="E1637" s="137">
        <v>42839</v>
      </c>
      <c r="F1637" s="137">
        <v>42838</v>
      </c>
      <c r="G1637" s="25">
        <f t="shared" si="91"/>
        <v>22</v>
      </c>
      <c r="H1637" s="365">
        <v>3899.33</v>
      </c>
      <c r="I1637" s="122">
        <f t="shared" si="92"/>
        <v>85785.26</v>
      </c>
    </row>
    <row r="1638" spans="1:9">
      <c r="A1638" s="23">
        <f t="shared" si="93"/>
        <v>90</v>
      </c>
      <c r="B1638" s="218"/>
      <c r="C1638" s="218"/>
      <c r="D1638" s="137">
        <v>42817</v>
      </c>
      <c r="E1638" s="137">
        <v>42839</v>
      </c>
      <c r="F1638" s="137">
        <v>42838</v>
      </c>
      <c r="G1638" s="25">
        <f t="shared" si="91"/>
        <v>21</v>
      </c>
      <c r="H1638" s="365">
        <v>7529.8600000000006</v>
      </c>
      <c r="I1638" s="122">
        <f t="shared" si="92"/>
        <v>158127.06</v>
      </c>
    </row>
    <row r="1639" spans="1:9">
      <c r="A1639" s="23">
        <f t="shared" si="93"/>
        <v>91</v>
      </c>
      <c r="B1639" s="218"/>
      <c r="C1639" s="218"/>
      <c r="D1639" s="137">
        <v>42818</v>
      </c>
      <c r="E1639" s="137">
        <v>42839</v>
      </c>
      <c r="F1639" s="137">
        <v>42838</v>
      </c>
      <c r="G1639" s="25">
        <f t="shared" si="91"/>
        <v>20</v>
      </c>
      <c r="H1639" s="365">
        <v>3740.7599999999998</v>
      </c>
      <c r="I1639" s="122">
        <f t="shared" si="92"/>
        <v>74815.199999999997</v>
      </c>
    </row>
    <row r="1640" spans="1:9">
      <c r="A1640" s="23">
        <f t="shared" si="93"/>
        <v>92</v>
      </c>
      <c r="B1640" s="218"/>
      <c r="C1640" s="218"/>
      <c r="D1640" s="137">
        <v>42819</v>
      </c>
      <c r="E1640" s="137">
        <v>42839</v>
      </c>
      <c r="F1640" s="137">
        <v>42838</v>
      </c>
      <c r="G1640" s="25">
        <f t="shared" si="91"/>
        <v>19</v>
      </c>
      <c r="H1640" s="365">
        <v>3728.67</v>
      </c>
      <c r="I1640" s="122">
        <f t="shared" si="92"/>
        <v>70844.73</v>
      </c>
    </row>
    <row r="1641" spans="1:9">
      <c r="A1641" s="23">
        <f t="shared" si="93"/>
        <v>93</v>
      </c>
      <c r="B1641" s="218"/>
      <c r="C1641" s="218"/>
      <c r="D1641" s="137">
        <v>42820</v>
      </c>
      <c r="E1641" s="137">
        <v>42839</v>
      </c>
      <c r="F1641" s="137">
        <v>42838</v>
      </c>
      <c r="G1641" s="25">
        <f t="shared" si="91"/>
        <v>18</v>
      </c>
      <c r="H1641" s="365">
        <v>3742.27</v>
      </c>
      <c r="I1641" s="122">
        <f t="shared" si="92"/>
        <v>67360.86</v>
      </c>
    </row>
    <row r="1642" spans="1:9">
      <c r="A1642" s="23">
        <f t="shared" si="93"/>
        <v>94</v>
      </c>
      <c r="B1642" s="218"/>
      <c r="C1642" s="218"/>
      <c r="D1642" s="137">
        <v>42821</v>
      </c>
      <c r="E1642" s="137">
        <v>42839</v>
      </c>
      <c r="F1642" s="137">
        <v>42838</v>
      </c>
      <c r="G1642" s="25">
        <f t="shared" si="91"/>
        <v>17</v>
      </c>
      <c r="H1642" s="365">
        <v>7499.64</v>
      </c>
      <c r="I1642" s="122">
        <f t="shared" si="92"/>
        <v>127493.88</v>
      </c>
    </row>
    <row r="1643" spans="1:9">
      <c r="A1643" s="23">
        <f t="shared" si="93"/>
        <v>95</v>
      </c>
      <c r="B1643" s="218"/>
      <c r="C1643" s="218"/>
      <c r="D1643" s="137">
        <v>42822</v>
      </c>
      <c r="E1643" s="137">
        <v>42839</v>
      </c>
      <c r="F1643" s="137">
        <v>42838</v>
      </c>
      <c r="G1643" s="25">
        <f t="shared" si="91"/>
        <v>16</v>
      </c>
      <c r="H1643" s="365">
        <v>7824.33</v>
      </c>
      <c r="I1643" s="122">
        <f t="shared" si="92"/>
        <v>125189.28</v>
      </c>
    </row>
    <row r="1644" spans="1:9">
      <c r="A1644" s="23">
        <f t="shared" si="93"/>
        <v>96</v>
      </c>
      <c r="B1644" s="218"/>
      <c r="C1644" s="218"/>
      <c r="D1644" s="137">
        <v>42823</v>
      </c>
      <c r="E1644" s="137">
        <v>42839</v>
      </c>
      <c r="F1644" s="137">
        <v>42838</v>
      </c>
      <c r="G1644" s="25">
        <f t="shared" si="91"/>
        <v>15</v>
      </c>
      <c r="H1644" s="365">
        <v>11415.59</v>
      </c>
      <c r="I1644" s="122">
        <f t="shared" si="92"/>
        <v>171233.85</v>
      </c>
    </row>
    <row r="1645" spans="1:9">
      <c r="A1645" s="23">
        <f t="shared" si="93"/>
        <v>97</v>
      </c>
      <c r="B1645" s="218"/>
      <c r="C1645" s="218"/>
      <c r="D1645" s="137">
        <v>42825</v>
      </c>
      <c r="E1645" s="137">
        <v>42839</v>
      </c>
      <c r="F1645" s="137">
        <v>42838</v>
      </c>
      <c r="G1645" s="25">
        <f t="shared" si="91"/>
        <v>13</v>
      </c>
      <c r="H1645" s="365">
        <v>3840.4300000000003</v>
      </c>
      <c r="I1645" s="122">
        <f t="shared" si="92"/>
        <v>49925.59</v>
      </c>
    </row>
    <row r="1646" spans="1:9">
      <c r="A1646" s="23">
        <f t="shared" si="93"/>
        <v>98</v>
      </c>
      <c r="B1646" s="218" t="s">
        <v>241</v>
      </c>
      <c r="C1646" s="218" t="s">
        <v>597</v>
      </c>
      <c r="D1646" s="137">
        <v>42859</v>
      </c>
      <c r="E1646" s="137">
        <v>42914</v>
      </c>
      <c r="F1646" s="137">
        <v>42933</v>
      </c>
      <c r="G1646" s="25">
        <f t="shared" si="91"/>
        <v>74</v>
      </c>
      <c r="H1646" s="365">
        <v>7413.64</v>
      </c>
      <c r="I1646" s="122">
        <f t="shared" si="92"/>
        <v>548609.36</v>
      </c>
    </row>
    <row r="1647" spans="1:9">
      <c r="A1647" s="23">
        <f t="shared" si="93"/>
        <v>99</v>
      </c>
      <c r="B1647" s="218"/>
      <c r="C1647" s="218"/>
      <c r="D1647" s="137">
        <v>42860</v>
      </c>
      <c r="E1647" s="137">
        <v>42914</v>
      </c>
      <c r="F1647" s="137">
        <v>42933</v>
      </c>
      <c r="G1647" s="25">
        <f t="shared" si="91"/>
        <v>73</v>
      </c>
      <c r="H1647" s="365">
        <v>7215.53</v>
      </c>
      <c r="I1647" s="122">
        <f t="shared" si="92"/>
        <v>526733.68999999994</v>
      </c>
    </row>
    <row r="1648" spans="1:9">
      <c r="A1648" s="23">
        <f t="shared" si="93"/>
        <v>100</v>
      </c>
      <c r="B1648" s="218"/>
      <c r="C1648" s="218"/>
      <c r="D1648" s="137">
        <v>42861</v>
      </c>
      <c r="E1648" s="137">
        <v>42914</v>
      </c>
      <c r="F1648" s="137">
        <v>42933</v>
      </c>
      <c r="G1648" s="25">
        <f t="shared" si="91"/>
        <v>72</v>
      </c>
      <c r="H1648" s="365">
        <v>10734.289999999999</v>
      </c>
      <c r="I1648" s="122">
        <f t="shared" si="92"/>
        <v>772868.88</v>
      </c>
    </row>
    <row r="1649" spans="1:9">
      <c r="A1649" s="23">
        <f t="shared" si="93"/>
        <v>101</v>
      </c>
      <c r="B1649" s="218"/>
      <c r="C1649" s="218"/>
      <c r="D1649" s="137">
        <v>42862</v>
      </c>
      <c r="E1649" s="137">
        <v>42914</v>
      </c>
      <c r="F1649" s="137">
        <v>42933</v>
      </c>
      <c r="G1649" s="25">
        <f t="shared" si="91"/>
        <v>71</v>
      </c>
      <c r="H1649" s="365">
        <v>7099.25</v>
      </c>
      <c r="I1649" s="122">
        <f t="shared" si="92"/>
        <v>504046.75</v>
      </c>
    </row>
    <row r="1650" spans="1:9">
      <c r="A1650" s="23">
        <f t="shared" si="93"/>
        <v>102</v>
      </c>
      <c r="B1650" s="218"/>
      <c r="C1650" s="218"/>
      <c r="D1650" s="137">
        <v>42863</v>
      </c>
      <c r="E1650" s="137">
        <v>42914</v>
      </c>
      <c r="F1650" s="137">
        <v>42933</v>
      </c>
      <c r="G1650" s="25">
        <f t="shared" si="91"/>
        <v>70</v>
      </c>
      <c r="H1650" s="365">
        <v>7136.57</v>
      </c>
      <c r="I1650" s="122">
        <f t="shared" si="92"/>
        <v>499559.9</v>
      </c>
    </row>
    <row r="1651" spans="1:9">
      <c r="A1651" s="23">
        <f t="shared" si="93"/>
        <v>103</v>
      </c>
      <c r="B1651" s="218"/>
      <c r="C1651" s="218"/>
      <c r="D1651" s="137">
        <v>42864</v>
      </c>
      <c r="E1651" s="137">
        <v>42914</v>
      </c>
      <c r="F1651" s="137">
        <v>42933</v>
      </c>
      <c r="G1651" s="25">
        <f t="shared" si="91"/>
        <v>69</v>
      </c>
      <c r="H1651" s="365">
        <v>10764.41</v>
      </c>
      <c r="I1651" s="122">
        <f t="shared" si="92"/>
        <v>742744.29</v>
      </c>
    </row>
    <row r="1652" spans="1:9">
      <c r="A1652" s="23">
        <f t="shared" si="93"/>
        <v>104</v>
      </c>
      <c r="B1652" s="218"/>
      <c r="C1652" s="218"/>
      <c r="D1652" s="137">
        <v>42865</v>
      </c>
      <c r="E1652" s="137">
        <v>42914</v>
      </c>
      <c r="F1652" s="137">
        <v>42933</v>
      </c>
      <c r="G1652" s="25">
        <f t="shared" si="91"/>
        <v>68</v>
      </c>
      <c r="H1652" s="365">
        <v>7149.5000000000009</v>
      </c>
      <c r="I1652" s="122">
        <f t="shared" si="92"/>
        <v>486166</v>
      </c>
    </row>
    <row r="1653" spans="1:9">
      <c r="A1653" s="23">
        <f t="shared" si="93"/>
        <v>105</v>
      </c>
      <c r="B1653" s="218"/>
      <c r="C1653" s="218"/>
      <c r="D1653" s="137">
        <v>42866</v>
      </c>
      <c r="E1653" s="137">
        <v>42914</v>
      </c>
      <c r="F1653" s="137">
        <v>42933</v>
      </c>
      <c r="G1653" s="25">
        <f t="shared" si="91"/>
        <v>67</v>
      </c>
      <c r="H1653" s="365">
        <v>7005.9299999999994</v>
      </c>
      <c r="I1653" s="122">
        <f t="shared" si="92"/>
        <v>469397.31</v>
      </c>
    </row>
    <row r="1654" spans="1:9">
      <c r="A1654" s="23">
        <f t="shared" si="93"/>
        <v>106</v>
      </c>
      <c r="B1654" s="218"/>
      <c r="C1654" s="218"/>
      <c r="D1654" s="137">
        <v>42867</v>
      </c>
      <c r="E1654" s="137">
        <v>42914</v>
      </c>
      <c r="F1654" s="137">
        <v>42933</v>
      </c>
      <c r="G1654" s="25">
        <f t="shared" si="91"/>
        <v>66</v>
      </c>
      <c r="H1654" s="365">
        <v>10747.21</v>
      </c>
      <c r="I1654" s="122">
        <f t="shared" si="92"/>
        <v>709315.86</v>
      </c>
    </row>
    <row r="1655" spans="1:9">
      <c r="A1655" s="23">
        <f t="shared" si="93"/>
        <v>107</v>
      </c>
      <c r="B1655" s="218"/>
      <c r="C1655" s="218"/>
      <c r="D1655" s="137">
        <v>42868</v>
      </c>
      <c r="E1655" s="137">
        <v>42914</v>
      </c>
      <c r="F1655" s="137">
        <v>42933</v>
      </c>
      <c r="G1655" s="25">
        <f t="shared" si="91"/>
        <v>65</v>
      </c>
      <c r="H1655" s="365">
        <v>10593.589999999997</v>
      </c>
      <c r="I1655" s="122">
        <f t="shared" si="92"/>
        <v>688583.35</v>
      </c>
    </row>
    <row r="1656" spans="1:9">
      <c r="A1656" s="23">
        <f t="shared" si="93"/>
        <v>108</v>
      </c>
      <c r="B1656" s="218"/>
      <c r="C1656" s="218"/>
      <c r="D1656" s="137">
        <v>42869</v>
      </c>
      <c r="E1656" s="137">
        <v>42914</v>
      </c>
      <c r="F1656" s="137">
        <v>42933</v>
      </c>
      <c r="G1656" s="25">
        <f t="shared" si="91"/>
        <v>64</v>
      </c>
      <c r="H1656" s="365">
        <v>7087.7499999999982</v>
      </c>
      <c r="I1656" s="122">
        <f t="shared" si="92"/>
        <v>453616</v>
      </c>
    </row>
    <row r="1657" spans="1:9">
      <c r="A1657" s="23">
        <f t="shared" si="93"/>
        <v>109</v>
      </c>
      <c r="B1657" s="218"/>
      <c r="C1657" s="218"/>
      <c r="D1657" s="137">
        <v>42870</v>
      </c>
      <c r="E1657" s="137">
        <v>42914</v>
      </c>
      <c r="F1657" s="137">
        <v>42933</v>
      </c>
      <c r="G1657" s="25">
        <f t="shared" si="91"/>
        <v>63</v>
      </c>
      <c r="H1657" s="365">
        <v>7087.7599999999993</v>
      </c>
      <c r="I1657" s="122">
        <f t="shared" si="92"/>
        <v>446528.88</v>
      </c>
    </row>
    <row r="1658" spans="1:9">
      <c r="A1658" s="23">
        <f t="shared" si="93"/>
        <v>110</v>
      </c>
      <c r="B1658" s="218" t="s">
        <v>241</v>
      </c>
      <c r="C1658" s="218" t="s">
        <v>598</v>
      </c>
      <c r="D1658" s="137">
        <v>42917</v>
      </c>
      <c r="E1658" s="137">
        <v>42941</v>
      </c>
      <c r="F1658" s="137">
        <v>42941</v>
      </c>
      <c r="G1658" s="25">
        <f t="shared" si="91"/>
        <v>24</v>
      </c>
      <c r="H1658" s="365">
        <v>7560.0499999999993</v>
      </c>
      <c r="I1658" s="122">
        <f t="shared" si="92"/>
        <v>181441.2</v>
      </c>
    </row>
    <row r="1659" spans="1:9">
      <c r="A1659" s="23">
        <f t="shared" si="93"/>
        <v>111</v>
      </c>
      <c r="B1659" s="218"/>
      <c r="C1659" s="218"/>
      <c r="D1659" s="137">
        <v>42918</v>
      </c>
      <c r="E1659" s="137">
        <v>42941</v>
      </c>
      <c r="F1659" s="137">
        <v>42941</v>
      </c>
      <c r="G1659" s="25">
        <f t="shared" si="91"/>
        <v>23</v>
      </c>
      <c r="H1659" s="365">
        <v>7671.7999999999993</v>
      </c>
      <c r="I1659" s="122">
        <f t="shared" si="92"/>
        <v>176451.4</v>
      </c>
    </row>
    <row r="1660" spans="1:9">
      <c r="A1660" s="23">
        <f t="shared" si="93"/>
        <v>112</v>
      </c>
      <c r="B1660" s="218"/>
      <c r="C1660" s="218"/>
      <c r="D1660" s="137">
        <v>42919</v>
      </c>
      <c r="E1660" s="137">
        <v>42941</v>
      </c>
      <c r="F1660" s="137">
        <v>42941</v>
      </c>
      <c r="G1660" s="25">
        <f t="shared" si="91"/>
        <v>22</v>
      </c>
      <c r="H1660" s="365">
        <v>3893.29</v>
      </c>
      <c r="I1660" s="122">
        <f t="shared" si="92"/>
        <v>85652.38</v>
      </c>
    </row>
    <row r="1661" spans="1:9">
      <c r="A1661" s="23">
        <f t="shared" si="93"/>
        <v>113</v>
      </c>
      <c r="B1661" s="218"/>
      <c r="C1661" s="218"/>
      <c r="D1661" s="137">
        <v>42920</v>
      </c>
      <c r="E1661" s="137">
        <v>42941</v>
      </c>
      <c r="F1661" s="137">
        <v>42941</v>
      </c>
      <c r="G1661" s="25">
        <f t="shared" si="91"/>
        <v>21</v>
      </c>
      <c r="H1661" s="365">
        <v>3749.82</v>
      </c>
      <c r="I1661" s="122">
        <f t="shared" si="92"/>
        <v>78746.22</v>
      </c>
    </row>
    <row r="1662" spans="1:9">
      <c r="A1662" s="23">
        <f t="shared" si="93"/>
        <v>114</v>
      </c>
      <c r="B1662" s="218"/>
      <c r="C1662" s="218"/>
      <c r="D1662" s="137">
        <v>42921</v>
      </c>
      <c r="E1662" s="137">
        <v>42941</v>
      </c>
      <c r="F1662" s="137">
        <v>42941</v>
      </c>
      <c r="G1662" s="25">
        <f t="shared" si="91"/>
        <v>20</v>
      </c>
      <c r="H1662" s="365">
        <v>7487.5599999999995</v>
      </c>
      <c r="I1662" s="122">
        <f t="shared" si="92"/>
        <v>149751.20000000001</v>
      </c>
    </row>
    <row r="1663" spans="1:9">
      <c r="A1663" s="23">
        <f t="shared" si="93"/>
        <v>115</v>
      </c>
      <c r="B1663" s="218"/>
      <c r="C1663" s="218"/>
      <c r="D1663" s="137">
        <v>42922</v>
      </c>
      <c r="E1663" s="137">
        <v>42941</v>
      </c>
      <c r="F1663" s="137">
        <v>42941</v>
      </c>
      <c r="G1663" s="25">
        <f t="shared" si="91"/>
        <v>19</v>
      </c>
      <c r="H1663" s="365">
        <v>11266.060000000001</v>
      </c>
      <c r="I1663" s="122">
        <f t="shared" si="92"/>
        <v>214055.14</v>
      </c>
    </row>
    <row r="1664" spans="1:9">
      <c r="A1664" s="23">
        <f t="shared" si="93"/>
        <v>116</v>
      </c>
      <c r="B1664" s="218"/>
      <c r="C1664" s="218"/>
      <c r="D1664" s="137">
        <v>42923</v>
      </c>
      <c r="E1664" s="137">
        <v>42941</v>
      </c>
      <c r="F1664" s="137">
        <v>42941</v>
      </c>
      <c r="G1664" s="25">
        <f t="shared" si="91"/>
        <v>18</v>
      </c>
      <c r="H1664" s="365">
        <v>7451.31</v>
      </c>
      <c r="I1664" s="122">
        <f t="shared" si="92"/>
        <v>134123.57999999999</v>
      </c>
    </row>
    <row r="1665" spans="1:9">
      <c r="A1665" s="23">
        <f t="shared" si="93"/>
        <v>117</v>
      </c>
      <c r="B1665" s="218"/>
      <c r="C1665" s="218"/>
      <c r="D1665" s="137">
        <v>42924</v>
      </c>
      <c r="E1665" s="137">
        <v>42941</v>
      </c>
      <c r="F1665" s="137">
        <v>42941</v>
      </c>
      <c r="G1665" s="25">
        <f t="shared" si="91"/>
        <v>17</v>
      </c>
      <c r="H1665" s="365">
        <v>7614.42</v>
      </c>
      <c r="I1665" s="122">
        <f t="shared" si="92"/>
        <v>129445.14</v>
      </c>
    </row>
    <row r="1666" spans="1:9">
      <c r="A1666" s="23">
        <f t="shared" si="93"/>
        <v>118</v>
      </c>
      <c r="B1666" s="218"/>
      <c r="C1666" s="218"/>
      <c r="D1666" s="137">
        <v>42926</v>
      </c>
      <c r="E1666" s="137">
        <v>42941</v>
      </c>
      <c r="F1666" s="137">
        <v>42941</v>
      </c>
      <c r="G1666" s="25">
        <f t="shared" si="91"/>
        <v>15</v>
      </c>
      <c r="H1666" s="365">
        <v>7640.08</v>
      </c>
      <c r="I1666" s="122">
        <f t="shared" si="92"/>
        <v>114601.2</v>
      </c>
    </row>
    <row r="1667" spans="1:9">
      <c r="A1667" s="23">
        <f t="shared" si="93"/>
        <v>119</v>
      </c>
      <c r="B1667" s="218"/>
      <c r="C1667" s="218"/>
      <c r="D1667" s="137">
        <v>42928</v>
      </c>
      <c r="E1667" s="137">
        <v>42941</v>
      </c>
      <c r="F1667" s="137">
        <v>42941</v>
      </c>
      <c r="G1667" s="25">
        <f t="shared" si="91"/>
        <v>13</v>
      </c>
      <c r="H1667" s="365">
        <v>11403.5</v>
      </c>
      <c r="I1667" s="122">
        <f t="shared" si="92"/>
        <v>148245.5</v>
      </c>
    </row>
    <row r="1668" spans="1:9">
      <c r="A1668" s="23">
        <f t="shared" si="93"/>
        <v>120</v>
      </c>
      <c r="B1668" s="218"/>
      <c r="C1668" s="218"/>
      <c r="D1668" s="137">
        <v>42929</v>
      </c>
      <c r="E1668" s="137">
        <v>42941</v>
      </c>
      <c r="F1668" s="137">
        <v>42941</v>
      </c>
      <c r="G1668" s="25">
        <f t="shared" si="91"/>
        <v>12</v>
      </c>
      <c r="H1668" s="365">
        <v>7535.8799999999992</v>
      </c>
      <c r="I1668" s="122">
        <f t="shared" si="92"/>
        <v>90430.56</v>
      </c>
    </row>
    <row r="1669" spans="1:9">
      <c r="A1669" s="23">
        <f t="shared" si="93"/>
        <v>121</v>
      </c>
      <c r="B1669" s="218"/>
      <c r="C1669" s="218"/>
      <c r="D1669" s="137">
        <v>42930</v>
      </c>
      <c r="E1669" s="137">
        <v>42941</v>
      </c>
      <c r="F1669" s="137">
        <v>42941</v>
      </c>
      <c r="G1669" s="25">
        <f t="shared" si="91"/>
        <v>11</v>
      </c>
      <c r="H1669" s="365">
        <v>3772.4700000000003</v>
      </c>
      <c r="I1669" s="122">
        <f t="shared" si="92"/>
        <v>41497.17</v>
      </c>
    </row>
    <row r="1670" spans="1:9">
      <c r="A1670" s="23">
        <f t="shared" si="93"/>
        <v>122</v>
      </c>
      <c r="B1670" s="218"/>
      <c r="C1670" s="218"/>
      <c r="D1670" s="137">
        <v>42931</v>
      </c>
      <c r="E1670" s="137">
        <v>42941</v>
      </c>
      <c r="F1670" s="137">
        <v>42941</v>
      </c>
      <c r="G1670" s="25">
        <f t="shared" si="91"/>
        <v>10</v>
      </c>
      <c r="H1670" s="365">
        <v>3918.96</v>
      </c>
      <c r="I1670" s="122">
        <f t="shared" si="92"/>
        <v>39189.599999999999</v>
      </c>
    </row>
    <row r="1671" spans="1:9">
      <c r="A1671" s="23">
        <f t="shared" si="93"/>
        <v>123</v>
      </c>
      <c r="B1671" s="218" t="s">
        <v>241</v>
      </c>
      <c r="C1671" s="218" t="s">
        <v>599</v>
      </c>
      <c r="D1671" s="137">
        <v>42948</v>
      </c>
      <c r="E1671" s="137">
        <v>42972</v>
      </c>
      <c r="F1671" s="137">
        <v>42972</v>
      </c>
      <c r="G1671" s="25">
        <f t="shared" si="91"/>
        <v>24</v>
      </c>
      <c r="H1671" s="365">
        <v>3760.3900000000003</v>
      </c>
      <c r="I1671" s="122">
        <f t="shared" si="92"/>
        <v>90249.36</v>
      </c>
    </row>
    <row r="1672" spans="1:9">
      <c r="A1672" s="23">
        <f t="shared" si="93"/>
        <v>124</v>
      </c>
      <c r="B1672" s="218"/>
      <c r="C1672" s="218"/>
      <c r="D1672" s="137">
        <v>42949</v>
      </c>
      <c r="E1672" s="137">
        <v>42972</v>
      </c>
      <c r="F1672" s="137">
        <v>42972</v>
      </c>
      <c r="G1672" s="25">
        <f t="shared" si="91"/>
        <v>23</v>
      </c>
      <c r="H1672" s="365">
        <v>3835.9</v>
      </c>
      <c r="I1672" s="122">
        <f t="shared" si="92"/>
        <v>88225.7</v>
      </c>
    </row>
    <row r="1673" spans="1:9">
      <c r="A1673" s="23">
        <f t="shared" si="93"/>
        <v>125</v>
      </c>
      <c r="B1673" s="218"/>
      <c r="C1673" s="218"/>
      <c r="D1673" s="137">
        <v>42951</v>
      </c>
      <c r="E1673" s="137">
        <v>42972</v>
      </c>
      <c r="F1673" s="137">
        <v>42972</v>
      </c>
      <c r="G1673" s="25">
        <f t="shared" si="91"/>
        <v>21</v>
      </c>
      <c r="H1673" s="365">
        <v>11418.6</v>
      </c>
      <c r="I1673" s="122">
        <f t="shared" si="92"/>
        <v>239790.6</v>
      </c>
    </row>
    <row r="1674" spans="1:9">
      <c r="A1674" s="23">
        <f t="shared" si="93"/>
        <v>126</v>
      </c>
      <c r="B1674" s="218"/>
      <c r="C1674" s="218"/>
      <c r="D1674" s="137">
        <v>42953</v>
      </c>
      <c r="E1674" s="137">
        <v>42972</v>
      </c>
      <c r="F1674" s="137">
        <v>42972</v>
      </c>
      <c r="G1674" s="25">
        <f t="shared" si="91"/>
        <v>19</v>
      </c>
      <c r="H1674" s="365">
        <v>3770.96</v>
      </c>
      <c r="I1674" s="122">
        <f t="shared" si="92"/>
        <v>71648.240000000005</v>
      </c>
    </row>
    <row r="1675" spans="1:9">
      <c r="A1675" s="23">
        <f t="shared" si="93"/>
        <v>127</v>
      </c>
      <c r="B1675" s="218"/>
      <c r="C1675" s="218"/>
      <c r="D1675" s="137">
        <v>42954</v>
      </c>
      <c r="E1675" s="137">
        <v>42972</v>
      </c>
      <c r="F1675" s="137">
        <v>42972</v>
      </c>
      <c r="G1675" s="25">
        <f t="shared" si="91"/>
        <v>18</v>
      </c>
      <c r="H1675" s="365">
        <v>19347.12</v>
      </c>
      <c r="I1675" s="122">
        <f t="shared" si="92"/>
        <v>348248.16</v>
      </c>
    </row>
    <row r="1676" spans="1:9">
      <c r="A1676" s="23">
        <f t="shared" si="93"/>
        <v>128</v>
      </c>
      <c r="B1676" s="218"/>
      <c r="C1676" s="218"/>
      <c r="D1676" s="137">
        <v>42955</v>
      </c>
      <c r="E1676" s="137">
        <v>42972</v>
      </c>
      <c r="F1676" s="137">
        <v>42972</v>
      </c>
      <c r="G1676" s="25">
        <f t="shared" si="91"/>
        <v>17</v>
      </c>
      <c r="H1676" s="365">
        <v>3764.9300000000003</v>
      </c>
      <c r="I1676" s="122">
        <f t="shared" si="92"/>
        <v>64003.81</v>
      </c>
    </row>
    <row r="1677" spans="1:9">
      <c r="A1677" s="23">
        <f t="shared" si="93"/>
        <v>129</v>
      </c>
      <c r="B1677" s="218"/>
      <c r="C1677" s="218"/>
      <c r="D1677" s="137">
        <v>42956</v>
      </c>
      <c r="E1677" s="137">
        <v>42972</v>
      </c>
      <c r="F1677" s="137">
        <v>42972</v>
      </c>
      <c r="G1677" s="25">
        <f t="shared" si="91"/>
        <v>16</v>
      </c>
      <c r="H1677" s="365">
        <v>7659.72</v>
      </c>
      <c r="I1677" s="122">
        <f t="shared" si="92"/>
        <v>122555.52</v>
      </c>
    </row>
    <row r="1678" spans="1:9">
      <c r="A1678" s="23">
        <f t="shared" si="93"/>
        <v>130</v>
      </c>
      <c r="B1678" s="218"/>
      <c r="C1678" s="218"/>
      <c r="D1678" s="137">
        <v>42958</v>
      </c>
      <c r="E1678" s="137">
        <v>42972</v>
      </c>
      <c r="F1678" s="137">
        <v>42972</v>
      </c>
      <c r="G1678" s="25">
        <f t="shared" si="91"/>
        <v>14</v>
      </c>
      <c r="H1678" s="365">
        <v>7643.1100000000006</v>
      </c>
      <c r="I1678" s="122">
        <f t="shared" si="92"/>
        <v>107003.54</v>
      </c>
    </row>
    <row r="1679" spans="1:9">
      <c r="A1679" s="23">
        <f t="shared" si="93"/>
        <v>131</v>
      </c>
      <c r="B1679" s="218"/>
      <c r="C1679" s="218"/>
      <c r="D1679" s="137">
        <v>42960</v>
      </c>
      <c r="E1679" s="137">
        <v>42972</v>
      </c>
      <c r="F1679" s="137">
        <v>42972</v>
      </c>
      <c r="G1679" s="25">
        <f t="shared" si="91"/>
        <v>12</v>
      </c>
      <c r="H1679" s="365">
        <v>7762.41</v>
      </c>
      <c r="I1679" s="122">
        <f t="shared" si="92"/>
        <v>93148.92</v>
      </c>
    </row>
    <row r="1680" spans="1:9">
      <c r="A1680" s="23">
        <f t="shared" si="93"/>
        <v>132</v>
      </c>
      <c r="B1680" s="218"/>
      <c r="C1680" s="218"/>
      <c r="D1680" s="137">
        <v>42961</v>
      </c>
      <c r="E1680" s="137">
        <v>42972</v>
      </c>
      <c r="F1680" s="137">
        <v>42972</v>
      </c>
      <c r="G1680" s="25">
        <f t="shared" si="91"/>
        <v>11</v>
      </c>
      <c r="H1680" s="365">
        <v>7510.21</v>
      </c>
      <c r="I1680" s="122">
        <f t="shared" si="92"/>
        <v>82612.31</v>
      </c>
    </row>
    <row r="1681" spans="1:9">
      <c r="A1681" s="23">
        <f t="shared" si="93"/>
        <v>133</v>
      </c>
      <c r="B1681" s="218"/>
      <c r="C1681" s="218"/>
      <c r="D1681" s="137">
        <v>42962</v>
      </c>
      <c r="E1681" s="137">
        <v>42972</v>
      </c>
      <c r="F1681" s="137">
        <v>42972</v>
      </c>
      <c r="G1681" s="25">
        <f t="shared" si="91"/>
        <v>10</v>
      </c>
      <c r="H1681" s="365">
        <v>11447.3</v>
      </c>
      <c r="I1681" s="122">
        <f t="shared" si="92"/>
        <v>114473</v>
      </c>
    </row>
    <row r="1682" spans="1:9">
      <c r="A1682" s="23">
        <f t="shared" si="93"/>
        <v>134</v>
      </c>
      <c r="B1682" s="218" t="s">
        <v>241</v>
      </c>
      <c r="C1682" s="218" t="s">
        <v>600</v>
      </c>
      <c r="D1682" s="137">
        <v>42902</v>
      </c>
      <c r="E1682" s="137">
        <v>42975</v>
      </c>
      <c r="F1682" s="137">
        <v>42972</v>
      </c>
      <c r="G1682" s="25">
        <f t="shared" si="91"/>
        <v>70</v>
      </c>
      <c r="H1682" s="365">
        <v>7129.0699999999988</v>
      </c>
      <c r="I1682" s="122">
        <f t="shared" si="92"/>
        <v>499034.9</v>
      </c>
    </row>
    <row r="1683" spans="1:9">
      <c r="A1683" s="23">
        <f t="shared" si="93"/>
        <v>135</v>
      </c>
      <c r="B1683" s="218"/>
      <c r="C1683" s="218"/>
      <c r="D1683" s="137">
        <v>42903</v>
      </c>
      <c r="E1683" s="137">
        <v>42975</v>
      </c>
      <c r="F1683" s="137">
        <v>42972</v>
      </c>
      <c r="G1683" s="25">
        <f t="shared" ref="G1683:G1729" si="94">F1683-D1683</f>
        <v>69</v>
      </c>
      <c r="H1683" s="365">
        <v>10779.63</v>
      </c>
      <c r="I1683" s="122">
        <f t="shared" ref="I1683:I1729" si="95">ROUND(G1683*H1683,2)</f>
        <v>743794.47</v>
      </c>
    </row>
    <row r="1684" spans="1:9">
      <c r="A1684" s="23">
        <f t="shared" si="93"/>
        <v>136</v>
      </c>
      <c r="B1684" s="218"/>
      <c r="C1684" s="218"/>
      <c r="D1684" s="137">
        <v>42904</v>
      </c>
      <c r="E1684" s="137">
        <v>42975</v>
      </c>
      <c r="F1684" s="137">
        <v>42972</v>
      </c>
      <c r="G1684" s="25">
        <f t="shared" si="94"/>
        <v>68</v>
      </c>
      <c r="H1684" s="365">
        <v>6991.420000000001</v>
      </c>
      <c r="I1684" s="122">
        <f t="shared" si="95"/>
        <v>475416.56</v>
      </c>
    </row>
    <row r="1685" spans="1:9">
      <c r="A1685" s="23">
        <f t="shared" si="93"/>
        <v>137</v>
      </c>
      <c r="B1685" s="218"/>
      <c r="C1685" s="218"/>
      <c r="D1685" s="137">
        <v>42905</v>
      </c>
      <c r="E1685" s="137">
        <v>42975</v>
      </c>
      <c r="F1685" s="137">
        <v>42972</v>
      </c>
      <c r="G1685" s="25">
        <f t="shared" si="94"/>
        <v>67</v>
      </c>
      <c r="H1685" s="365">
        <v>3705.05</v>
      </c>
      <c r="I1685" s="122">
        <f t="shared" si="95"/>
        <v>248238.35</v>
      </c>
    </row>
    <row r="1686" spans="1:9">
      <c r="A1686" s="23">
        <f t="shared" si="93"/>
        <v>138</v>
      </c>
      <c r="B1686" s="218"/>
      <c r="C1686" s="218"/>
      <c r="D1686" s="137">
        <v>42906</v>
      </c>
      <c r="E1686" s="137">
        <v>42975</v>
      </c>
      <c r="F1686" s="137">
        <v>42972</v>
      </c>
      <c r="G1686" s="25">
        <f t="shared" si="94"/>
        <v>66</v>
      </c>
      <c r="H1686" s="365">
        <v>14117.640000000005</v>
      </c>
      <c r="I1686" s="122">
        <f t="shared" si="95"/>
        <v>931764.24</v>
      </c>
    </row>
    <row r="1687" spans="1:9">
      <c r="A1687" s="23">
        <f t="shared" ref="A1687:A1729" si="96">A1686+1</f>
        <v>139</v>
      </c>
      <c r="B1687" s="218"/>
      <c r="C1687" s="218"/>
      <c r="D1687" s="137">
        <v>42907</v>
      </c>
      <c r="E1687" s="137">
        <v>42975</v>
      </c>
      <c r="F1687" s="137">
        <v>42972</v>
      </c>
      <c r="G1687" s="25">
        <f t="shared" si="94"/>
        <v>65</v>
      </c>
      <c r="H1687" s="365">
        <v>7220.829999999999</v>
      </c>
      <c r="I1687" s="122">
        <f t="shared" si="95"/>
        <v>469353.95</v>
      </c>
    </row>
    <row r="1688" spans="1:9">
      <c r="A1688" s="23">
        <f t="shared" si="96"/>
        <v>140</v>
      </c>
      <c r="B1688" s="218"/>
      <c r="C1688" s="218"/>
      <c r="D1688" s="137">
        <v>42908</v>
      </c>
      <c r="E1688" s="137">
        <v>42975</v>
      </c>
      <c r="F1688" s="137">
        <v>42972</v>
      </c>
      <c r="G1688" s="25">
        <f t="shared" si="94"/>
        <v>64</v>
      </c>
      <c r="H1688" s="365">
        <v>3518.65</v>
      </c>
      <c r="I1688" s="122">
        <f t="shared" si="95"/>
        <v>225193.60000000001</v>
      </c>
    </row>
    <row r="1689" spans="1:9">
      <c r="A1689" s="23">
        <f t="shared" si="96"/>
        <v>141</v>
      </c>
      <c r="B1689" s="218"/>
      <c r="C1689" s="218"/>
      <c r="D1689" s="137">
        <v>42909</v>
      </c>
      <c r="E1689" s="137">
        <v>42975</v>
      </c>
      <c r="F1689" s="137">
        <v>42972</v>
      </c>
      <c r="G1689" s="25">
        <f t="shared" si="94"/>
        <v>63</v>
      </c>
      <c r="H1689" s="365">
        <v>10722.28</v>
      </c>
      <c r="I1689" s="122">
        <f t="shared" si="95"/>
        <v>675503.64</v>
      </c>
    </row>
    <row r="1690" spans="1:9">
      <c r="A1690" s="23">
        <f t="shared" si="96"/>
        <v>142</v>
      </c>
      <c r="B1690" s="218"/>
      <c r="C1690" s="218"/>
      <c r="D1690" s="137">
        <v>42910</v>
      </c>
      <c r="E1690" s="137">
        <v>42975</v>
      </c>
      <c r="F1690" s="137">
        <v>42972</v>
      </c>
      <c r="G1690" s="25">
        <f t="shared" si="94"/>
        <v>62</v>
      </c>
      <c r="H1690" s="365">
        <v>10659.189999999997</v>
      </c>
      <c r="I1690" s="122">
        <f t="shared" si="95"/>
        <v>660869.78</v>
      </c>
    </row>
    <row r="1691" spans="1:9">
      <c r="A1691" s="23">
        <f t="shared" si="96"/>
        <v>143</v>
      </c>
      <c r="B1691" s="218"/>
      <c r="C1691" s="218"/>
      <c r="D1691" s="137">
        <v>42911</v>
      </c>
      <c r="E1691" s="137">
        <v>42975</v>
      </c>
      <c r="F1691" s="137">
        <v>42972</v>
      </c>
      <c r="G1691" s="25">
        <f t="shared" si="94"/>
        <v>61</v>
      </c>
      <c r="H1691" s="365">
        <v>7090.35</v>
      </c>
      <c r="I1691" s="122">
        <f t="shared" si="95"/>
        <v>432511.35</v>
      </c>
    </row>
    <row r="1692" spans="1:9">
      <c r="A1692" s="23">
        <f t="shared" si="96"/>
        <v>144</v>
      </c>
      <c r="B1692" s="218"/>
      <c r="C1692" s="218"/>
      <c r="D1692" s="137">
        <v>42912</v>
      </c>
      <c r="E1692" s="137">
        <v>42975</v>
      </c>
      <c r="F1692" s="137">
        <v>42972</v>
      </c>
      <c r="G1692" s="25">
        <f t="shared" si="94"/>
        <v>60</v>
      </c>
      <c r="H1692" s="365">
        <v>3425.4500000000003</v>
      </c>
      <c r="I1692" s="122">
        <f t="shared" si="95"/>
        <v>205527</v>
      </c>
    </row>
    <row r="1693" spans="1:9">
      <c r="A1693" s="23">
        <f t="shared" si="96"/>
        <v>145</v>
      </c>
      <c r="B1693" s="218"/>
      <c r="C1693" s="218"/>
      <c r="D1693" s="137">
        <v>42913</v>
      </c>
      <c r="E1693" s="137">
        <v>42975</v>
      </c>
      <c r="F1693" s="137">
        <v>42972</v>
      </c>
      <c r="G1693" s="25">
        <f t="shared" si="94"/>
        <v>59</v>
      </c>
      <c r="H1693" s="365">
        <v>10548.769999999999</v>
      </c>
      <c r="I1693" s="122">
        <f t="shared" si="95"/>
        <v>622377.43000000005</v>
      </c>
    </row>
    <row r="1694" spans="1:9">
      <c r="A1694" s="23">
        <f t="shared" si="96"/>
        <v>146</v>
      </c>
      <c r="B1694" s="218"/>
      <c r="C1694" s="218"/>
      <c r="D1694" s="137">
        <v>42914</v>
      </c>
      <c r="E1694" s="137">
        <v>42975</v>
      </c>
      <c r="F1694" s="137">
        <v>42972</v>
      </c>
      <c r="G1694" s="25">
        <f t="shared" si="94"/>
        <v>58</v>
      </c>
      <c r="H1694" s="365">
        <v>6957</v>
      </c>
      <c r="I1694" s="122">
        <f t="shared" si="95"/>
        <v>403506</v>
      </c>
    </row>
    <row r="1695" spans="1:9">
      <c r="A1695" s="23">
        <f t="shared" si="96"/>
        <v>147</v>
      </c>
      <c r="B1695" s="218"/>
      <c r="C1695" s="218"/>
      <c r="D1695" s="137">
        <v>42915</v>
      </c>
      <c r="E1695" s="137">
        <v>42975</v>
      </c>
      <c r="F1695" s="137">
        <v>42972</v>
      </c>
      <c r="G1695" s="25">
        <f t="shared" si="94"/>
        <v>57</v>
      </c>
      <c r="H1695" s="365">
        <v>14113.320000000002</v>
      </c>
      <c r="I1695" s="122">
        <f t="shared" si="95"/>
        <v>804459.24</v>
      </c>
    </row>
    <row r="1696" spans="1:9">
      <c r="A1696" s="23">
        <f t="shared" si="96"/>
        <v>148</v>
      </c>
      <c r="B1696" s="218"/>
      <c r="C1696" s="218"/>
      <c r="D1696" s="137">
        <v>42916</v>
      </c>
      <c r="E1696" s="137">
        <v>42975</v>
      </c>
      <c r="F1696" s="137">
        <v>42972</v>
      </c>
      <c r="G1696" s="25">
        <f t="shared" si="94"/>
        <v>56</v>
      </c>
      <c r="H1696" s="365">
        <v>7021.5300000000016</v>
      </c>
      <c r="I1696" s="122">
        <f t="shared" si="95"/>
        <v>393205.68</v>
      </c>
    </row>
    <row r="1697" spans="1:9">
      <c r="A1697" s="23">
        <f t="shared" si="96"/>
        <v>149</v>
      </c>
      <c r="B1697" s="218" t="s">
        <v>241</v>
      </c>
      <c r="C1697" s="218" t="s">
        <v>601</v>
      </c>
      <c r="D1697" s="137">
        <v>42947</v>
      </c>
      <c r="E1697" s="137">
        <v>42975</v>
      </c>
      <c r="F1697" s="137">
        <v>42972</v>
      </c>
      <c r="G1697" s="25">
        <f t="shared" si="94"/>
        <v>25</v>
      </c>
      <c r="H1697" s="365">
        <v>3616.15</v>
      </c>
      <c r="I1697" s="122">
        <f t="shared" si="95"/>
        <v>90403.75</v>
      </c>
    </row>
    <row r="1698" spans="1:9">
      <c r="A1698" s="23">
        <f t="shared" si="96"/>
        <v>150</v>
      </c>
      <c r="B1698" s="218"/>
      <c r="C1698" s="218"/>
      <c r="D1698" s="137">
        <v>42950</v>
      </c>
      <c r="E1698" s="137">
        <v>42975</v>
      </c>
      <c r="F1698" s="137">
        <v>42972</v>
      </c>
      <c r="G1698" s="25">
        <f t="shared" si="94"/>
        <v>22</v>
      </c>
      <c r="H1698" s="365">
        <v>3667.7700000000004</v>
      </c>
      <c r="I1698" s="122">
        <f t="shared" si="95"/>
        <v>80690.94</v>
      </c>
    </row>
    <row r="1699" spans="1:9">
      <c r="A1699" s="23">
        <f t="shared" si="96"/>
        <v>151</v>
      </c>
      <c r="B1699" s="218"/>
      <c r="C1699" s="218"/>
      <c r="D1699" s="137">
        <v>42951</v>
      </c>
      <c r="E1699" s="137">
        <v>42975</v>
      </c>
      <c r="F1699" s="137">
        <v>42972</v>
      </c>
      <c r="G1699" s="25">
        <f t="shared" si="94"/>
        <v>21</v>
      </c>
      <c r="H1699" s="365">
        <v>3571.7000000000003</v>
      </c>
      <c r="I1699" s="122">
        <f t="shared" si="95"/>
        <v>75005.7</v>
      </c>
    </row>
    <row r="1700" spans="1:9">
      <c r="A1700" s="23">
        <f t="shared" si="96"/>
        <v>152</v>
      </c>
      <c r="B1700" s="218"/>
      <c r="C1700" s="218"/>
      <c r="D1700" s="137">
        <v>42952</v>
      </c>
      <c r="E1700" s="137">
        <v>42975</v>
      </c>
      <c r="F1700" s="137">
        <v>42972</v>
      </c>
      <c r="G1700" s="25">
        <f t="shared" si="94"/>
        <v>20</v>
      </c>
      <c r="H1700" s="365">
        <v>7064.5400000000009</v>
      </c>
      <c r="I1700" s="122">
        <f t="shared" si="95"/>
        <v>141290.79999999999</v>
      </c>
    </row>
    <row r="1701" spans="1:9">
      <c r="A1701" s="23">
        <f t="shared" si="96"/>
        <v>153</v>
      </c>
      <c r="B1701" s="218"/>
      <c r="C1701" s="218"/>
      <c r="D1701" s="137">
        <v>42953</v>
      </c>
      <c r="E1701" s="137">
        <v>42975</v>
      </c>
      <c r="F1701" s="137">
        <v>42972</v>
      </c>
      <c r="G1701" s="25">
        <f t="shared" si="94"/>
        <v>19</v>
      </c>
      <c r="H1701" s="365">
        <v>7120.4800000000005</v>
      </c>
      <c r="I1701" s="122">
        <f t="shared" si="95"/>
        <v>135289.12</v>
      </c>
    </row>
    <row r="1702" spans="1:9">
      <c r="A1702" s="23">
        <f t="shared" si="96"/>
        <v>154</v>
      </c>
      <c r="B1702" s="218"/>
      <c r="C1702" s="218"/>
      <c r="D1702" s="137">
        <v>42954</v>
      </c>
      <c r="E1702" s="137">
        <v>42975</v>
      </c>
      <c r="F1702" s="137">
        <v>42972</v>
      </c>
      <c r="G1702" s="25">
        <f t="shared" si="94"/>
        <v>18</v>
      </c>
      <c r="H1702" s="365">
        <v>7260.9800000000014</v>
      </c>
      <c r="I1702" s="122">
        <f t="shared" si="95"/>
        <v>130697.64</v>
      </c>
    </row>
    <row r="1703" spans="1:9">
      <c r="A1703" s="23">
        <f t="shared" si="96"/>
        <v>155</v>
      </c>
      <c r="B1703" s="218"/>
      <c r="C1703" s="218"/>
      <c r="D1703" s="137">
        <v>42955</v>
      </c>
      <c r="E1703" s="137">
        <v>42975</v>
      </c>
      <c r="F1703" s="137">
        <v>42972</v>
      </c>
      <c r="G1703" s="25">
        <f t="shared" si="94"/>
        <v>17</v>
      </c>
      <c r="H1703" s="365">
        <v>14180.710000000001</v>
      </c>
      <c r="I1703" s="122">
        <f t="shared" si="95"/>
        <v>241072.07</v>
      </c>
    </row>
    <row r="1704" spans="1:9">
      <c r="A1704" s="23">
        <f t="shared" si="96"/>
        <v>156</v>
      </c>
      <c r="B1704" s="218"/>
      <c r="C1704" s="218"/>
      <c r="D1704" s="137">
        <v>42956</v>
      </c>
      <c r="E1704" s="137">
        <v>42975</v>
      </c>
      <c r="F1704" s="137">
        <v>42972</v>
      </c>
      <c r="G1704" s="25">
        <f t="shared" si="94"/>
        <v>16</v>
      </c>
      <c r="H1704" s="365">
        <v>7249.5099999999993</v>
      </c>
      <c r="I1704" s="122">
        <f t="shared" si="95"/>
        <v>115992.16</v>
      </c>
    </row>
    <row r="1705" spans="1:9">
      <c r="A1705" s="23">
        <f t="shared" si="96"/>
        <v>157</v>
      </c>
      <c r="B1705" s="218"/>
      <c r="C1705" s="218"/>
      <c r="D1705" s="137">
        <v>42957</v>
      </c>
      <c r="E1705" s="137">
        <v>42975</v>
      </c>
      <c r="F1705" s="137">
        <v>42972</v>
      </c>
      <c r="G1705" s="25">
        <f t="shared" si="94"/>
        <v>15</v>
      </c>
      <c r="H1705" s="365">
        <v>10821.21</v>
      </c>
      <c r="I1705" s="122">
        <f t="shared" si="95"/>
        <v>162318.15</v>
      </c>
    </row>
    <row r="1706" spans="1:9">
      <c r="A1706" s="23">
        <f t="shared" si="96"/>
        <v>158</v>
      </c>
      <c r="B1706" s="218"/>
      <c r="C1706" s="218"/>
      <c r="D1706" s="137">
        <v>42958</v>
      </c>
      <c r="E1706" s="137">
        <v>42975</v>
      </c>
      <c r="F1706" s="137">
        <v>42972</v>
      </c>
      <c r="G1706" s="25">
        <f t="shared" si="94"/>
        <v>14</v>
      </c>
      <c r="H1706" s="365">
        <v>7077.45</v>
      </c>
      <c r="I1706" s="122">
        <f t="shared" si="95"/>
        <v>99084.3</v>
      </c>
    </row>
    <row r="1707" spans="1:9">
      <c r="A1707" s="23">
        <f t="shared" si="96"/>
        <v>159</v>
      </c>
      <c r="B1707" s="218"/>
      <c r="C1707" s="218"/>
      <c r="D1707" s="137">
        <v>42959</v>
      </c>
      <c r="E1707" s="137">
        <v>42975</v>
      </c>
      <c r="F1707" s="137">
        <v>42972</v>
      </c>
      <c r="G1707" s="25">
        <f t="shared" si="94"/>
        <v>13</v>
      </c>
      <c r="H1707" s="365">
        <v>10858.500000000002</v>
      </c>
      <c r="I1707" s="122">
        <f t="shared" si="95"/>
        <v>141160.5</v>
      </c>
    </row>
    <row r="1708" spans="1:9">
      <c r="A1708" s="23">
        <f t="shared" si="96"/>
        <v>160</v>
      </c>
      <c r="B1708" s="218"/>
      <c r="C1708" s="218"/>
      <c r="D1708" s="137">
        <v>42960</v>
      </c>
      <c r="E1708" s="137">
        <v>42975</v>
      </c>
      <c r="F1708" s="137">
        <v>42972</v>
      </c>
      <c r="G1708" s="25">
        <f t="shared" si="94"/>
        <v>12</v>
      </c>
      <c r="H1708" s="365">
        <v>6895.35</v>
      </c>
      <c r="I1708" s="122">
        <f t="shared" si="95"/>
        <v>82744.2</v>
      </c>
    </row>
    <row r="1709" spans="1:9">
      <c r="A1709" s="23">
        <f t="shared" si="96"/>
        <v>161</v>
      </c>
      <c r="B1709" s="218"/>
      <c r="C1709" s="218"/>
      <c r="D1709" s="137">
        <v>42961</v>
      </c>
      <c r="E1709" s="137">
        <v>42975</v>
      </c>
      <c r="F1709" s="137">
        <v>42972</v>
      </c>
      <c r="G1709" s="25">
        <f t="shared" si="94"/>
        <v>11</v>
      </c>
      <c r="H1709" s="365">
        <v>10697.910000000002</v>
      </c>
      <c r="I1709" s="122">
        <f t="shared" si="95"/>
        <v>117677.01</v>
      </c>
    </row>
    <row r="1710" spans="1:9">
      <c r="A1710" s="23">
        <f t="shared" si="96"/>
        <v>162</v>
      </c>
      <c r="B1710" s="218"/>
      <c r="C1710" s="218"/>
      <c r="D1710" s="137">
        <v>42962</v>
      </c>
      <c r="E1710" s="137">
        <v>42975</v>
      </c>
      <c r="F1710" s="137">
        <v>42972</v>
      </c>
      <c r="G1710" s="25">
        <f t="shared" si="94"/>
        <v>10</v>
      </c>
      <c r="H1710" s="365">
        <v>10693.609999999999</v>
      </c>
      <c r="I1710" s="122">
        <f t="shared" si="95"/>
        <v>106936.1</v>
      </c>
    </row>
    <row r="1711" spans="1:9">
      <c r="A1711" s="23">
        <f t="shared" si="96"/>
        <v>163</v>
      </c>
      <c r="B1711" s="218" t="s">
        <v>241</v>
      </c>
      <c r="C1711" s="218" t="s">
        <v>602</v>
      </c>
      <c r="D1711" s="137">
        <v>42979</v>
      </c>
      <c r="E1711" s="137">
        <v>43003</v>
      </c>
      <c r="F1711" s="137">
        <v>43003</v>
      </c>
      <c r="G1711" s="25">
        <f t="shared" si="94"/>
        <v>24</v>
      </c>
      <c r="H1711" s="365">
        <v>3912.56</v>
      </c>
      <c r="I1711" s="122">
        <f t="shared" si="95"/>
        <v>93901.440000000002</v>
      </c>
    </row>
    <row r="1712" spans="1:9">
      <c r="A1712" s="23">
        <f t="shared" si="96"/>
        <v>164</v>
      </c>
      <c r="B1712" s="218"/>
      <c r="C1712" s="218"/>
      <c r="D1712" s="137">
        <v>42980</v>
      </c>
      <c r="E1712" s="137">
        <v>43003</v>
      </c>
      <c r="F1712" s="137">
        <v>43003</v>
      </c>
      <c r="G1712" s="25">
        <f t="shared" si="94"/>
        <v>23</v>
      </c>
      <c r="H1712" s="365">
        <v>7526.9299999999994</v>
      </c>
      <c r="I1712" s="122">
        <f t="shared" si="95"/>
        <v>173119.39</v>
      </c>
    </row>
    <row r="1713" spans="1:9">
      <c r="A1713" s="23">
        <f t="shared" si="96"/>
        <v>165</v>
      </c>
      <c r="B1713" s="218"/>
      <c r="C1713" s="218"/>
      <c r="D1713" s="137">
        <v>42982</v>
      </c>
      <c r="E1713" s="137">
        <v>43003</v>
      </c>
      <c r="F1713" s="137">
        <v>43003</v>
      </c>
      <c r="G1713" s="25">
        <f t="shared" si="94"/>
        <v>21</v>
      </c>
      <c r="H1713" s="365">
        <v>15025.099999999999</v>
      </c>
      <c r="I1713" s="122">
        <f t="shared" si="95"/>
        <v>315527.09999999998</v>
      </c>
    </row>
    <row r="1714" spans="1:9">
      <c r="A1714" s="23">
        <f t="shared" si="96"/>
        <v>166</v>
      </c>
      <c r="B1714" s="218"/>
      <c r="C1714" s="218"/>
      <c r="D1714" s="137">
        <v>42983</v>
      </c>
      <c r="E1714" s="137">
        <v>43003</v>
      </c>
      <c r="F1714" s="137">
        <v>43003</v>
      </c>
      <c r="G1714" s="25">
        <f t="shared" si="94"/>
        <v>20</v>
      </c>
      <c r="H1714" s="365">
        <v>3767.25</v>
      </c>
      <c r="I1714" s="122">
        <f t="shared" si="95"/>
        <v>75345</v>
      </c>
    </row>
    <row r="1715" spans="1:9">
      <c r="A1715" s="23">
        <f t="shared" si="96"/>
        <v>167</v>
      </c>
      <c r="B1715" s="218"/>
      <c r="C1715" s="218"/>
      <c r="D1715" s="137">
        <v>42984</v>
      </c>
      <c r="E1715" s="137">
        <v>43003</v>
      </c>
      <c r="F1715" s="137">
        <v>43003</v>
      </c>
      <c r="G1715" s="25">
        <f t="shared" si="94"/>
        <v>19</v>
      </c>
      <c r="H1715" s="365">
        <v>7691.92</v>
      </c>
      <c r="I1715" s="122">
        <f t="shared" si="95"/>
        <v>146146.48000000001</v>
      </c>
    </row>
    <row r="1716" spans="1:9">
      <c r="A1716" s="23">
        <f t="shared" si="96"/>
        <v>168</v>
      </c>
      <c r="B1716" s="218"/>
      <c r="C1716" s="218"/>
      <c r="D1716" s="137">
        <v>42985</v>
      </c>
      <c r="E1716" s="137">
        <v>43003</v>
      </c>
      <c r="F1716" s="137">
        <v>43003</v>
      </c>
      <c r="G1716" s="25">
        <f t="shared" si="94"/>
        <v>18</v>
      </c>
      <c r="H1716" s="365">
        <v>3880.76</v>
      </c>
      <c r="I1716" s="122">
        <f t="shared" si="95"/>
        <v>69853.679999999993</v>
      </c>
    </row>
    <row r="1717" spans="1:9">
      <c r="A1717" s="23">
        <f t="shared" si="96"/>
        <v>169</v>
      </c>
      <c r="B1717" s="218"/>
      <c r="C1717" s="218"/>
      <c r="D1717" s="137">
        <v>42988</v>
      </c>
      <c r="E1717" s="137">
        <v>43003</v>
      </c>
      <c r="F1717" s="137">
        <v>43003</v>
      </c>
      <c r="G1717" s="25">
        <f t="shared" si="94"/>
        <v>15</v>
      </c>
      <c r="H1717" s="365">
        <v>11301.75</v>
      </c>
      <c r="I1717" s="122">
        <f t="shared" si="95"/>
        <v>169526.25</v>
      </c>
    </row>
    <row r="1718" spans="1:9">
      <c r="A1718" s="23">
        <f t="shared" si="96"/>
        <v>170</v>
      </c>
      <c r="B1718" s="218"/>
      <c r="C1718" s="218"/>
      <c r="D1718" s="137">
        <v>42989</v>
      </c>
      <c r="E1718" s="137">
        <v>43003</v>
      </c>
      <c r="F1718" s="137">
        <v>43003</v>
      </c>
      <c r="G1718" s="25">
        <f t="shared" si="94"/>
        <v>14</v>
      </c>
      <c r="H1718" s="365">
        <v>3674.93</v>
      </c>
      <c r="I1718" s="122">
        <f t="shared" si="95"/>
        <v>51449.02</v>
      </c>
    </row>
    <row r="1719" spans="1:9">
      <c r="A1719" s="23">
        <f t="shared" si="96"/>
        <v>171</v>
      </c>
      <c r="B1719" s="218"/>
      <c r="C1719" s="218"/>
      <c r="D1719" s="137">
        <v>42991</v>
      </c>
      <c r="E1719" s="137">
        <v>43003</v>
      </c>
      <c r="F1719" s="137">
        <v>43003</v>
      </c>
      <c r="G1719" s="25">
        <f t="shared" si="94"/>
        <v>12</v>
      </c>
      <c r="H1719" s="365">
        <v>11498.509999999998</v>
      </c>
      <c r="I1719" s="122">
        <f t="shared" si="95"/>
        <v>137982.12</v>
      </c>
    </row>
    <row r="1720" spans="1:9">
      <c r="A1720" s="23">
        <f t="shared" si="96"/>
        <v>172</v>
      </c>
      <c r="B1720" s="218"/>
      <c r="C1720" s="218"/>
      <c r="D1720" s="137">
        <v>42992</v>
      </c>
      <c r="E1720" s="137">
        <v>43003</v>
      </c>
      <c r="F1720" s="137">
        <v>43003</v>
      </c>
      <c r="G1720" s="25">
        <f t="shared" si="94"/>
        <v>11</v>
      </c>
      <c r="H1720" s="365">
        <v>3933.74</v>
      </c>
      <c r="I1720" s="122">
        <f t="shared" si="95"/>
        <v>43271.14</v>
      </c>
    </row>
    <row r="1721" spans="1:9">
      <c r="A1721" s="23">
        <f t="shared" si="96"/>
        <v>173</v>
      </c>
      <c r="B1721" s="218" t="s">
        <v>241</v>
      </c>
      <c r="C1721" s="218" t="s">
        <v>603</v>
      </c>
      <c r="D1721" s="137">
        <v>43011</v>
      </c>
      <c r="E1721" s="137">
        <v>43032</v>
      </c>
      <c r="F1721" s="137">
        <v>43033</v>
      </c>
      <c r="G1721" s="25">
        <f t="shared" si="94"/>
        <v>22</v>
      </c>
      <c r="H1721" s="365">
        <v>3809.02</v>
      </c>
      <c r="I1721" s="122">
        <f t="shared" si="95"/>
        <v>83798.44</v>
      </c>
    </row>
    <row r="1722" spans="1:9">
      <c r="A1722" s="23">
        <f t="shared" si="96"/>
        <v>174</v>
      </c>
      <c r="B1722" s="218"/>
      <c r="C1722" s="218"/>
      <c r="D1722" s="137">
        <v>43013</v>
      </c>
      <c r="E1722" s="137">
        <v>43032</v>
      </c>
      <c r="F1722" s="137">
        <v>43033</v>
      </c>
      <c r="G1722" s="25">
        <f t="shared" si="94"/>
        <v>20</v>
      </c>
      <c r="H1722" s="365">
        <v>7857.1699999999992</v>
      </c>
      <c r="I1722" s="122">
        <f t="shared" si="95"/>
        <v>157143.4</v>
      </c>
    </row>
    <row r="1723" spans="1:9">
      <c r="A1723" s="23">
        <f t="shared" si="96"/>
        <v>175</v>
      </c>
      <c r="B1723" s="218"/>
      <c r="C1723" s="218"/>
      <c r="D1723" s="137">
        <v>43015</v>
      </c>
      <c r="E1723" s="137">
        <v>43032</v>
      </c>
      <c r="F1723" s="137">
        <v>43033</v>
      </c>
      <c r="G1723" s="25">
        <f t="shared" si="94"/>
        <v>18</v>
      </c>
      <c r="H1723" s="365">
        <v>3478.27</v>
      </c>
      <c r="I1723" s="122">
        <f t="shared" si="95"/>
        <v>62608.86</v>
      </c>
    </row>
    <row r="1724" spans="1:9">
      <c r="A1724" s="23">
        <f t="shared" si="96"/>
        <v>176</v>
      </c>
      <c r="B1724" s="218"/>
      <c r="C1724" s="218"/>
      <c r="D1724" s="137">
        <v>43016</v>
      </c>
      <c r="E1724" s="137">
        <v>43032</v>
      </c>
      <c r="F1724" s="137">
        <v>43033</v>
      </c>
      <c r="G1724" s="25">
        <f t="shared" si="94"/>
        <v>17</v>
      </c>
      <c r="H1724" s="365">
        <v>10537.300000000001</v>
      </c>
      <c r="I1724" s="122">
        <f t="shared" si="95"/>
        <v>179134.1</v>
      </c>
    </row>
    <row r="1725" spans="1:9">
      <c r="A1725" s="23">
        <f t="shared" si="96"/>
        <v>177</v>
      </c>
      <c r="B1725" s="218"/>
      <c r="C1725" s="218"/>
      <c r="D1725" s="137">
        <v>43017</v>
      </c>
      <c r="E1725" s="137">
        <v>43032</v>
      </c>
      <c r="F1725" s="137">
        <v>43033</v>
      </c>
      <c r="G1725" s="25">
        <f t="shared" si="94"/>
        <v>16</v>
      </c>
      <c r="H1725" s="365">
        <v>3203.43</v>
      </c>
      <c r="I1725" s="122">
        <f t="shared" si="95"/>
        <v>51254.879999999997</v>
      </c>
    </row>
    <row r="1726" spans="1:9">
      <c r="A1726" s="23">
        <f t="shared" si="96"/>
        <v>178</v>
      </c>
      <c r="B1726" s="218"/>
      <c r="C1726" s="218"/>
      <c r="D1726" s="137">
        <v>43018</v>
      </c>
      <c r="E1726" s="137">
        <v>43032</v>
      </c>
      <c r="F1726" s="137">
        <v>43033</v>
      </c>
      <c r="G1726" s="25">
        <f t="shared" si="94"/>
        <v>15</v>
      </c>
      <c r="H1726" s="365">
        <v>6838.53</v>
      </c>
      <c r="I1726" s="122">
        <f t="shared" si="95"/>
        <v>102577.95</v>
      </c>
    </row>
    <row r="1727" spans="1:9">
      <c r="A1727" s="23">
        <f t="shared" si="96"/>
        <v>179</v>
      </c>
      <c r="B1727" s="218"/>
      <c r="C1727" s="218"/>
      <c r="D1727" s="137">
        <v>43019</v>
      </c>
      <c r="E1727" s="137">
        <v>43032</v>
      </c>
      <c r="F1727" s="137">
        <v>43033</v>
      </c>
      <c r="G1727" s="25">
        <f t="shared" si="94"/>
        <v>14</v>
      </c>
      <c r="H1727" s="365">
        <v>3473.61</v>
      </c>
      <c r="I1727" s="122">
        <f t="shared" si="95"/>
        <v>48630.54</v>
      </c>
    </row>
    <row r="1728" spans="1:9">
      <c r="A1728" s="23">
        <f t="shared" si="96"/>
        <v>180</v>
      </c>
      <c r="B1728" s="218"/>
      <c r="C1728" s="218"/>
      <c r="D1728" s="137">
        <v>43020</v>
      </c>
      <c r="E1728" s="137">
        <v>43032</v>
      </c>
      <c r="F1728" s="137">
        <v>43033</v>
      </c>
      <c r="G1728" s="25">
        <f t="shared" si="94"/>
        <v>13</v>
      </c>
      <c r="H1728" s="365">
        <v>3692.56</v>
      </c>
      <c r="I1728" s="122">
        <f t="shared" si="95"/>
        <v>48003.28</v>
      </c>
    </row>
    <row r="1729" spans="1:9">
      <c r="A1729" s="23">
        <f t="shared" si="96"/>
        <v>181</v>
      </c>
      <c r="B1729" s="218"/>
      <c r="C1729" s="218"/>
      <c r="D1729" s="137">
        <v>43022</v>
      </c>
      <c r="E1729" s="137">
        <v>43032</v>
      </c>
      <c r="F1729" s="137">
        <v>43033</v>
      </c>
      <c r="G1729" s="25">
        <f t="shared" si="94"/>
        <v>11</v>
      </c>
      <c r="H1729" s="365">
        <v>3501.5600000000004</v>
      </c>
      <c r="I1729" s="122">
        <f t="shared" si="95"/>
        <v>38517.160000000003</v>
      </c>
    </row>
    <row r="1730" spans="1:9">
      <c r="B1730" s="217" t="s">
        <v>224</v>
      </c>
      <c r="C1730" s="217"/>
      <c r="H1730" s="368"/>
    </row>
    <row r="1731" spans="1:9">
      <c r="A1731" s="23">
        <f>A1729+1</f>
        <v>182</v>
      </c>
      <c r="B1731" s="218" t="s">
        <v>242</v>
      </c>
      <c r="C1731" s="218" t="s">
        <v>604</v>
      </c>
      <c r="D1731" s="137">
        <v>42766</v>
      </c>
      <c r="E1731" s="137">
        <v>42760</v>
      </c>
      <c r="F1731" s="137">
        <v>42760</v>
      </c>
      <c r="G1731" s="25">
        <f t="shared" ref="G1731:G1879" si="97">F1731-D1731</f>
        <v>-6</v>
      </c>
      <c r="H1731" s="365">
        <v>1015</v>
      </c>
      <c r="I1731" s="122">
        <f t="shared" ref="I1731:I1879" si="98">ROUND(G1731*H1731,2)</f>
        <v>-6090</v>
      </c>
    </row>
    <row r="1732" spans="1:9">
      <c r="A1732" s="23">
        <f>A1731+1</f>
        <v>183</v>
      </c>
      <c r="B1732" s="218"/>
      <c r="C1732" s="218"/>
      <c r="D1732" s="137">
        <v>42766</v>
      </c>
      <c r="E1732" s="137">
        <v>42760</v>
      </c>
      <c r="F1732" s="137">
        <v>42760</v>
      </c>
      <c r="G1732" s="25">
        <f t="shared" si="97"/>
        <v>-6</v>
      </c>
      <c r="H1732" s="365">
        <v>1505</v>
      </c>
      <c r="I1732" s="122">
        <f t="shared" si="98"/>
        <v>-9030</v>
      </c>
    </row>
    <row r="1733" spans="1:9">
      <c r="A1733" s="23">
        <f>A1732+1</f>
        <v>184</v>
      </c>
      <c r="B1733" s="218"/>
      <c r="C1733" s="218"/>
      <c r="D1733" s="137">
        <v>42760</v>
      </c>
      <c r="E1733" s="137">
        <v>42760</v>
      </c>
      <c r="F1733" s="137">
        <v>42760</v>
      </c>
      <c r="G1733" s="25">
        <f t="shared" si="97"/>
        <v>0</v>
      </c>
      <c r="H1733" s="365">
        <v>10542.95</v>
      </c>
      <c r="I1733" s="122">
        <f t="shared" si="98"/>
        <v>0</v>
      </c>
    </row>
    <row r="1734" spans="1:9">
      <c r="A1734" s="23">
        <f>A1733+1</f>
        <v>185</v>
      </c>
      <c r="B1734" s="218"/>
      <c r="C1734" s="218"/>
      <c r="D1734" s="137">
        <v>42744</v>
      </c>
      <c r="E1734" s="137">
        <v>42760</v>
      </c>
      <c r="F1734" s="137">
        <v>42760</v>
      </c>
      <c r="G1734" s="25">
        <f t="shared" si="97"/>
        <v>16</v>
      </c>
      <c r="H1734" s="365">
        <v>10999.04</v>
      </c>
      <c r="I1734" s="122">
        <f t="shared" si="98"/>
        <v>175984.64000000001</v>
      </c>
    </row>
    <row r="1735" spans="1:9">
      <c r="A1735" s="23">
        <f t="shared" ref="A1735:A1910" si="99">A1734+1</f>
        <v>186</v>
      </c>
      <c r="B1735" s="218"/>
      <c r="C1735" s="218"/>
      <c r="D1735" s="137">
        <v>42746</v>
      </c>
      <c r="E1735" s="137">
        <v>42760</v>
      </c>
      <c r="F1735" s="137">
        <v>42760</v>
      </c>
      <c r="G1735" s="25">
        <f t="shared" si="97"/>
        <v>14</v>
      </c>
      <c r="H1735" s="365">
        <v>10767.69</v>
      </c>
      <c r="I1735" s="122">
        <f t="shared" si="98"/>
        <v>150747.66</v>
      </c>
    </row>
    <row r="1736" spans="1:9">
      <c r="A1736" s="23">
        <f t="shared" si="99"/>
        <v>187</v>
      </c>
      <c r="B1736" s="218"/>
      <c r="C1736" s="218"/>
      <c r="D1736" s="137">
        <v>42747</v>
      </c>
      <c r="E1736" s="137">
        <v>42760</v>
      </c>
      <c r="F1736" s="137">
        <v>42760</v>
      </c>
      <c r="G1736" s="25">
        <f t="shared" si="97"/>
        <v>13</v>
      </c>
      <c r="H1736" s="365">
        <v>11005.65</v>
      </c>
      <c r="I1736" s="122">
        <f t="shared" si="98"/>
        <v>143073.45000000001</v>
      </c>
    </row>
    <row r="1737" spans="1:9">
      <c r="A1737" s="23">
        <f t="shared" si="99"/>
        <v>188</v>
      </c>
      <c r="B1737" s="218"/>
      <c r="C1737" s="218"/>
      <c r="D1737" s="137">
        <v>42748</v>
      </c>
      <c r="E1737" s="137">
        <v>42760</v>
      </c>
      <c r="F1737" s="137">
        <v>42760</v>
      </c>
      <c r="G1737" s="25">
        <f t="shared" si="97"/>
        <v>12</v>
      </c>
      <c r="H1737" s="365">
        <v>11058.53</v>
      </c>
      <c r="I1737" s="122">
        <f t="shared" si="98"/>
        <v>132702.35999999999</v>
      </c>
    </row>
    <row r="1738" spans="1:9">
      <c r="A1738" s="23">
        <f t="shared" si="99"/>
        <v>189</v>
      </c>
      <c r="B1738" s="218"/>
      <c r="C1738" s="218"/>
      <c r="D1738" s="137">
        <v>42749</v>
      </c>
      <c r="E1738" s="137">
        <v>42760</v>
      </c>
      <c r="F1738" s="137">
        <v>42760</v>
      </c>
      <c r="G1738" s="25">
        <f t="shared" si="97"/>
        <v>11</v>
      </c>
      <c r="H1738" s="365">
        <v>10939.55</v>
      </c>
      <c r="I1738" s="122">
        <f t="shared" si="98"/>
        <v>120335.05</v>
      </c>
    </row>
    <row r="1739" spans="1:9">
      <c r="A1739" s="23">
        <f t="shared" si="99"/>
        <v>190</v>
      </c>
      <c r="B1739" s="218"/>
      <c r="C1739" s="218"/>
      <c r="D1739" s="137">
        <v>42751</v>
      </c>
      <c r="E1739" s="137">
        <v>42760</v>
      </c>
      <c r="F1739" s="137">
        <v>42760</v>
      </c>
      <c r="G1739" s="25">
        <f t="shared" si="97"/>
        <v>9</v>
      </c>
      <c r="H1739" s="365">
        <v>10893.28</v>
      </c>
      <c r="I1739" s="122">
        <f t="shared" si="98"/>
        <v>98039.52</v>
      </c>
    </row>
    <row r="1740" spans="1:9">
      <c r="A1740" s="23">
        <f t="shared" si="99"/>
        <v>191</v>
      </c>
      <c r="B1740" s="218"/>
      <c r="C1740" s="218"/>
      <c r="D1740" s="137">
        <v>42755</v>
      </c>
      <c r="E1740" s="137">
        <v>42760</v>
      </c>
      <c r="F1740" s="137">
        <v>42760</v>
      </c>
      <c r="G1740" s="25">
        <f t="shared" si="97"/>
        <v>5</v>
      </c>
      <c r="H1740" s="365">
        <v>10238.89</v>
      </c>
      <c r="I1740" s="122">
        <f t="shared" si="98"/>
        <v>51194.45</v>
      </c>
    </row>
    <row r="1741" spans="1:9">
      <c r="A1741" s="23">
        <f t="shared" si="99"/>
        <v>192</v>
      </c>
      <c r="B1741" s="218"/>
      <c r="C1741" s="218"/>
      <c r="D1741" s="137">
        <v>42756</v>
      </c>
      <c r="E1741" s="137">
        <v>42760</v>
      </c>
      <c r="F1741" s="137">
        <v>42760</v>
      </c>
      <c r="G1741" s="25">
        <f t="shared" si="97"/>
        <v>4</v>
      </c>
      <c r="H1741" s="365">
        <v>10827.18</v>
      </c>
      <c r="I1741" s="122">
        <f t="shared" si="98"/>
        <v>43308.72</v>
      </c>
    </row>
    <row r="1742" spans="1:9">
      <c r="A1742" s="23">
        <f t="shared" si="99"/>
        <v>193</v>
      </c>
      <c r="B1742" s="218"/>
      <c r="C1742" s="218"/>
      <c r="D1742" s="137">
        <v>42758</v>
      </c>
      <c r="E1742" s="137">
        <v>42760</v>
      </c>
      <c r="F1742" s="137">
        <v>42760</v>
      </c>
      <c r="G1742" s="25">
        <f t="shared" si="97"/>
        <v>2</v>
      </c>
      <c r="H1742" s="365">
        <v>10714.81</v>
      </c>
      <c r="I1742" s="122">
        <f t="shared" si="98"/>
        <v>21429.62</v>
      </c>
    </row>
    <row r="1743" spans="1:9">
      <c r="A1743" s="23">
        <f t="shared" si="99"/>
        <v>194</v>
      </c>
      <c r="B1743" s="218"/>
      <c r="C1743" s="218"/>
      <c r="D1743" s="137">
        <v>42752</v>
      </c>
      <c r="E1743" s="137">
        <v>42760</v>
      </c>
      <c r="F1743" s="137">
        <v>42760</v>
      </c>
      <c r="G1743" s="25">
        <f t="shared" si="97"/>
        <v>8</v>
      </c>
      <c r="H1743" s="365">
        <v>10946.16</v>
      </c>
      <c r="I1743" s="122">
        <f t="shared" si="98"/>
        <v>87569.279999999999</v>
      </c>
    </row>
    <row r="1744" spans="1:9">
      <c r="A1744" s="23">
        <f t="shared" si="99"/>
        <v>195</v>
      </c>
      <c r="B1744" s="218"/>
      <c r="C1744" s="218"/>
      <c r="D1744" s="137">
        <v>42753</v>
      </c>
      <c r="E1744" s="137">
        <v>42760</v>
      </c>
      <c r="F1744" s="137">
        <v>42760</v>
      </c>
      <c r="G1744" s="25">
        <f t="shared" si="97"/>
        <v>7</v>
      </c>
      <c r="H1744" s="365">
        <v>10542.95</v>
      </c>
      <c r="I1744" s="122">
        <f t="shared" si="98"/>
        <v>73800.649999999994</v>
      </c>
    </row>
    <row r="1745" spans="1:9">
      <c r="A1745" s="23">
        <f t="shared" si="99"/>
        <v>196</v>
      </c>
      <c r="B1745" s="218"/>
      <c r="C1745" s="218"/>
      <c r="D1745" s="137">
        <v>42748</v>
      </c>
      <c r="E1745" s="137">
        <v>42760</v>
      </c>
      <c r="F1745" s="137">
        <v>42760</v>
      </c>
      <c r="G1745" s="25">
        <f t="shared" si="97"/>
        <v>12</v>
      </c>
      <c r="H1745" s="365">
        <v>11005.65</v>
      </c>
      <c r="I1745" s="122">
        <f t="shared" si="98"/>
        <v>132067.79999999999</v>
      </c>
    </row>
    <row r="1746" spans="1:9">
      <c r="A1746" s="23">
        <f t="shared" si="99"/>
        <v>197</v>
      </c>
      <c r="B1746" s="218"/>
      <c r="C1746" s="218"/>
      <c r="D1746" s="137">
        <v>42748</v>
      </c>
      <c r="E1746" s="137">
        <v>42760</v>
      </c>
      <c r="F1746" s="137">
        <v>42760</v>
      </c>
      <c r="G1746" s="25">
        <f t="shared" si="97"/>
        <v>12</v>
      </c>
      <c r="H1746" s="365">
        <v>10939.55</v>
      </c>
      <c r="I1746" s="122">
        <f t="shared" si="98"/>
        <v>131274.6</v>
      </c>
    </row>
    <row r="1747" spans="1:9">
      <c r="A1747" s="23">
        <f t="shared" si="99"/>
        <v>198</v>
      </c>
      <c r="B1747" s="218"/>
      <c r="C1747" s="218"/>
      <c r="D1747" s="137">
        <v>42745</v>
      </c>
      <c r="E1747" s="137">
        <v>42760</v>
      </c>
      <c r="F1747" s="137">
        <v>42760</v>
      </c>
      <c r="G1747" s="25">
        <f t="shared" si="97"/>
        <v>15</v>
      </c>
      <c r="H1747" s="365">
        <v>11038.7</v>
      </c>
      <c r="I1747" s="122">
        <f t="shared" si="98"/>
        <v>165580.5</v>
      </c>
    </row>
    <row r="1748" spans="1:9">
      <c r="A1748" s="23">
        <f t="shared" si="99"/>
        <v>199</v>
      </c>
      <c r="B1748" s="218"/>
      <c r="C1748" s="218"/>
      <c r="D1748" s="137">
        <v>42747</v>
      </c>
      <c r="E1748" s="137">
        <v>42760</v>
      </c>
      <c r="F1748" s="137">
        <v>42760</v>
      </c>
      <c r="G1748" s="25">
        <f t="shared" si="97"/>
        <v>13</v>
      </c>
      <c r="H1748" s="365">
        <v>10774.3</v>
      </c>
      <c r="I1748" s="122">
        <f t="shared" si="98"/>
        <v>140065.9</v>
      </c>
    </row>
    <row r="1749" spans="1:9">
      <c r="A1749" s="23">
        <f t="shared" si="99"/>
        <v>200</v>
      </c>
      <c r="B1749" s="218"/>
      <c r="C1749" s="218"/>
      <c r="D1749" s="137">
        <v>42751</v>
      </c>
      <c r="E1749" s="137">
        <v>42760</v>
      </c>
      <c r="F1749" s="137">
        <v>42760</v>
      </c>
      <c r="G1749" s="25">
        <f t="shared" si="97"/>
        <v>9</v>
      </c>
      <c r="H1749" s="365">
        <v>10939.55</v>
      </c>
      <c r="I1749" s="122">
        <f t="shared" si="98"/>
        <v>98455.95</v>
      </c>
    </row>
    <row r="1750" spans="1:9">
      <c r="A1750" s="23">
        <f t="shared" si="99"/>
        <v>201</v>
      </c>
      <c r="B1750" s="218"/>
      <c r="C1750" s="218"/>
      <c r="D1750" s="137">
        <v>42753</v>
      </c>
      <c r="E1750" s="137">
        <v>42760</v>
      </c>
      <c r="F1750" s="137">
        <v>42760</v>
      </c>
      <c r="G1750" s="25">
        <f t="shared" si="97"/>
        <v>7</v>
      </c>
      <c r="H1750" s="365">
        <v>10827.18</v>
      </c>
      <c r="I1750" s="122">
        <f t="shared" si="98"/>
        <v>75790.259999999995</v>
      </c>
    </row>
    <row r="1751" spans="1:9">
      <c r="A1751" s="23">
        <f t="shared" si="99"/>
        <v>202</v>
      </c>
      <c r="B1751" s="218"/>
      <c r="C1751" s="218"/>
      <c r="D1751" s="137">
        <v>42752</v>
      </c>
      <c r="E1751" s="137">
        <v>42760</v>
      </c>
      <c r="F1751" s="137">
        <v>42760</v>
      </c>
      <c r="G1751" s="25">
        <f t="shared" si="97"/>
        <v>8</v>
      </c>
      <c r="H1751" s="365">
        <v>11151.07</v>
      </c>
      <c r="I1751" s="122">
        <f t="shared" si="98"/>
        <v>89208.56</v>
      </c>
    </row>
    <row r="1752" spans="1:9">
      <c r="A1752" s="23">
        <f t="shared" si="99"/>
        <v>203</v>
      </c>
      <c r="B1752" s="218"/>
      <c r="C1752" s="218"/>
      <c r="D1752" s="137">
        <v>42754</v>
      </c>
      <c r="E1752" s="137">
        <v>42760</v>
      </c>
      <c r="F1752" s="137">
        <v>42760</v>
      </c>
      <c r="G1752" s="25">
        <f t="shared" si="97"/>
        <v>6</v>
      </c>
      <c r="H1752" s="365">
        <v>11270.05</v>
      </c>
      <c r="I1752" s="122">
        <f t="shared" si="98"/>
        <v>67620.3</v>
      </c>
    </row>
    <row r="1753" spans="1:9">
      <c r="A1753" s="23">
        <f t="shared" si="99"/>
        <v>204</v>
      </c>
      <c r="B1753" s="218" t="s">
        <v>242</v>
      </c>
      <c r="C1753" s="218" t="s">
        <v>605</v>
      </c>
      <c r="D1753" s="137">
        <v>42819</v>
      </c>
      <c r="E1753" s="137">
        <v>42842</v>
      </c>
      <c r="F1753" s="137">
        <v>42842</v>
      </c>
      <c r="G1753" s="25">
        <f t="shared" si="97"/>
        <v>23</v>
      </c>
      <c r="H1753" s="365">
        <v>170</v>
      </c>
      <c r="I1753" s="122">
        <f t="shared" si="98"/>
        <v>3910</v>
      </c>
    </row>
    <row r="1754" spans="1:9">
      <c r="A1754" s="23">
        <f t="shared" si="99"/>
        <v>205</v>
      </c>
      <c r="B1754" s="218"/>
      <c r="C1754" s="218"/>
      <c r="D1754" s="137">
        <v>42819</v>
      </c>
      <c r="E1754" s="137">
        <v>42842</v>
      </c>
      <c r="F1754" s="137">
        <v>42842</v>
      </c>
      <c r="G1754" s="25">
        <f t="shared" si="97"/>
        <v>23</v>
      </c>
      <c r="H1754" s="365">
        <v>500</v>
      </c>
      <c r="I1754" s="122">
        <f t="shared" si="98"/>
        <v>11500</v>
      </c>
    </row>
    <row r="1755" spans="1:9">
      <c r="A1755" s="23">
        <f t="shared" si="99"/>
        <v>206</v>
      </c>
      <c r="B1755" s="218"/>
      <c r="C1755" s="218"/>
      <c r="D1755" s="137">
        <v>42810</v>
      </c>
      <c r="E1755" s="137">
        <v>42842</v>
      </c>
      <c r="F1755" s="137">
        <v>42842</v>
      </c>
      <c r="G1755" s="25">
        <f t="shared" si="97"/>
        <v>32</v>
      </c>
      <c r="H1755" s="365">
        <v>10661.93</v>
      </c>
      <c r="I1755" s="122">
        <f t="shared" si="98"/>
        <v>341181.76</v>
      </c>
    </row>
    <row r="1756" spans="1:9">
      <c r="A1756" s="23">
        <f t="shared" si="99"/>
        <v>207</v>
      </c>
      <c r="B1756" s="218"/>
      <c r="C1756" s="218"/>
      <c r="D1756" s="137">
        <v>42810</v>
      </c>
      <c r="E1756" s="137">
        <v>42842</v>
      </c>
      <c r="F1756" s="137">
        <v>42842</v>
      </c>
      <c r="G1756" s="25">
        <f t="shared" si="97"/>
        <v>32</v>
      </c>
      <c r="H1756" s="365">
        <v>10827.18</v>
      </c>
      <c r="I1756" s="122">
        <f t="shared" si="98"/>
        <v>346469.76</v>
      </c>
    </row>
    <row r="1757" spans="1:9">
      <c r="A1757" s="23">
        <f t="shared" si="99"/>
        <v>208</v>
      </c>
      <c r="B1757" s="218"/>
      <c r="C1757" s="218"/>
      <c r="D1757" s="137">
        <v>42810</v>
      </c>
      <c r="E1757" s="137">
        <v>42842</v>
      </c>
      <c r="F1757" s="137">
        <v>42842</v>
      </c>
      <c r="G1757" s="25">
        <f t="shared" si="97"/>
        <v>32</v>
      </c>
      <c r="H1757" s="365">
        <v>11276.66</v>
      </c>
      <c r="I1757" s="122">
        <f t="shared" si="98"/>
        <v>360853.12</v>
      </c>
    </row>
    <row r="1758" spans="1:9">
      <c r="A1758" s="23">
        <f t="shared" si="99"/>
        <v>209</v>
      </c>
      <c r="B1758" s="218"/>
      <c r="C1758" s="218"/>
      <c r="D1758" s="137">
        <v>42814</v>
      </c>
      <c r="E1758" s="137">
        <v>42842</v>
      </c>
      <c r="F1758" s="137">
        <v>42842</v>
      </c>
      <c r="G1758" s="25">
        <f t="shared" si="97"/>
        <v>28</v>
      </c>
      <c r="H1758" s="365">
        <v>11058.53</v>
      </c>
      <c r="I1758" s="122">
        <f t="shared" si="98"/>
        <v>309638.84000000003</v>
      </c>
    </row>
    <row r="1759" spans="1:9">
      <c r="A1759" s="23">
        <f t="shared" si="99"/>
        <v>210</v>
      </c>
      <c r="B1759" s="218"/>
      <c r="C1759" s="218"/>
      <c r="D1759" s="137">
        <v>42815</v>
      </c>
      <c r="E1759" s="137">
        <v>42842</v>
      </c>
      <c r="F1759" s="137">
        <v>42842</v>
      </c>
      <c r="G1759" s="25">
        <f t="shared" si="97"/>
        <v>27</v>
      </c>
      <c r="H1759" s="365">
        <v>10767.69</v>
      </c>
      <c r="I1759" s="122">
        <f t="shared" si="98"/>
        <v>290727.63</v>
      </c>
    </row>
    <row r="1760" spans="1:9">
      <c r="A1760" s="23">
        <f t="shared" si="99"/>
        <v>211</v>
      </c>
      <c r="B1760" s="218"/>
      <c r="C1760" s="218"/>
      <c r="D1760" s="137">
        <v>42815</v>
      </c>
      <c r="E1760" s="137">
        <v>42842</v>
      </c>
      <c r="F1760" s="137">
        <v>42842</v>
      </c>
      <c r="G1760" s="25">
        <f t="shared" si="97"/>
        <v>27</v>
      </c>
      <c r="H1760" s="365">
        <v>10767.69</v>
      </c>
      <c r="I1760" s="122">
        <f t="shared" si="98"/>
        <v>290727.63</v>
      </c>
    </row>
    <row r="1761" spans="1:9">
      <c r="A1761" s="23">
        <f t="shared" si="99"/>
        <v>212</v>
      </c>
      <c r="B1761" s="218"/>
      <c r="C1761" s="218"/>
      <c r="D1761" s="137">
        <v>42816</v>
      </c>
      <c r="E1761" s="137">
        <v>42842</v>
      </c>
      <c r="F1761" s="137">
        <v>42842</v>
      </c>
      <c r="G1761" s="25">
        <f t="shared" si="97"/>
        <v>26</v>
      </c>
      <c r="H1761" s="365">
        <v>10767.69</v>
      </c>
      <c r="I1761" s="122">
        <f t="shared" si="98"/>
        <v>279959.94</v>
      </c>
    </row>
    <row r="1762" spans="1:9">
      <c r="A1762" s="23">
        <f t="shared" si="99"/>
        <v>213</v>
      </c>
      <c r="B1762" s="218"/>
      <c r="C1762" s="218"/>
      <c r="D1762" s="137">
        <v>42816</v>
      </c>
      <c r="E1762" s="137">
        <v>42842</v>
      </c>
      <c r="F1762" s="137">
        <v>42842</v>
      </c>
      <c r="G1762" s="25">
        <f t="shared" si="97"/>
        <v>26</v>
      </c>
      <c r="H1762" s="365">
        <v>11045.31</v>
      </c>
      <c r="I1762" s="122">
        <f t="shared" si="98"/>
        <v>287178.06</v>
      </c>
    </row>
    <row r="1763" spans="1:9">
      <c r="A1763" s="23">
        <f t="shared" si="99"/>
        <v>214</v>
      </c>
      <c r="B1763" s="218"/>
      <c r="C1763" s="218"/>
      <c r="D1763" s="137">
        <v>42816</v>
      </c>
      <c r="E1763" s="137">
        <v>42842</v>
      </c>
      <c r="F1763" s="137">
        <v>42842</v>
      </c>
      <c r="G1763" s="25">
        <f t="shared" si="97"/>
        <v>26</v>
      </c>
      <c r="H1763" s="365">
        <v>11045.31</v>
      </c>
      <c r="I1763" s="122">
        <f t="shared" si="98"/>
        <v>287178.06</v>
      </c>
    </row>
    <row r="1764" spans="1:9">
      <c r="A1764" s="23">
        <f t="shared" si="99"/>
        <v>215</v>
      </c>
      <c r="B1764" s="218"/>
      <c r="C1764" s="218"/>
      <c r="D1764" s="137">
        <v>42824</v>
      </c>
      <c r="E1764" s="137">
        <v>42842</v>
      </c>
      <c r="F1764" s="137">
        <v>42842</v>
      </c>
      <c r="G1764" s="25">
        <f t="shared" si="97"/>
        <v>18</v>
      </c>
      <c r="H1764" s="365">
        <v>10939.55</v>
      </c>
      <c r="I1764" s="122">
        <f t="shared" si="98"/>
        <v>196911.9</v>
      </c>
    </row>
    <row r="1765" spans="1:9">
      <c r="A1765" s="23">
        <f t="shared" si="99"/>
        <v>216</v>
      </c>
      <c r="B1765" s="218"/>
      <c r="C1765" s="218"/>
      <c r="D1765" s="137">
        <v>42810</v>
      </c>
      <c r="E1765" s="137">
        <v>42842</v>
      </c>
      <c r="F1765" s="137">
        <v>42842</v>
      </c>
      <c r="G1765" s="25">
        <f t="shared" si="97"/>
        <v>32</v>
      </c>
      <c r="H1765" s="365">
        <v>10939.55</v>
      </c>
      <c r="I1765" s="122">
        <f t="shared" si="98"/>
        <v>350065.6</v>
      </c>
    </row>
    <row r="1766" spans="1:9">
      <c r="A1766" s="23">
        <f t="shared" si="99"/>
        <v>217</v>
      </c>
      <c r="B1766" s="218"/>
      <c r="C1766" s="218"/>
      <c r="D1766" s="137">
        <v>42814</v>
      </c>
      <c r="E1766" s="137">
        <v>42842</v>
      </c>
      <c r="F1766" s="137">
        <v>42842</v>
      </c>
      <c r="G1766" s="25">
        <f t="shared" si="97"/>
        <v>28</v>
      </c>
      <c r="H1766" s="365">
        <v>11045.31</v>
      </c>
      <c r="I1766" s="122">
        <f t="shared" si="98"/>
        <v>309268.68</v>
      </c>
    </row>
    <row r="1767" spans="1:9">
      <c r="A1767" s="23">
        <f t="shared" si="99"/>
        <v>218</v>
      </c>
      <c r="B1767" s="218"/>
      <c r="C1767" s="218"/>
      <c r="D1767" s="137">
        <v>42815</v>
      </c>
      <c r="E1767" s="137">
        <v>42842</v>
      </c>
      <c r="F1767" s="137">
        <v>42842</v>
      </c>
      <c r="G1767" s="25">
        <f t="shared" si="97"/>
        <v>27</v>
      </c>
      <c r="H1767" s="365">
        <v>11045.31</v>
      </c>
      <c r="I1767" s="122">
        <f t="shared" si="98"/>
        <v>298223.37</v>
      </c>
    </row>
    <row r="1768" spans="1:9">
      <c r="A1768" s="23">
        <f t="shared" si="99"/>
        <v>219</v>
      </c>
      <c r="B1768" s="218"/>
      <c r="C1768" s="218"/>
      <c r="D1768" s="137">
        <v>42822</v>
      </c>
      <c r="E1768" s="137">
        <v>42842</v>
      </c>
      <c r="F1768" s="137">
        <v>42842</v>
      </c>
      <c r="G1768" s="25">
        <f t="shared" si="97"/>
        <v>20</v>
      </c>
      <c r="H1768" s="365">
        <v>10648.71</v>
      </c>
      <c r="I1768" s="122">
        <f t="shared" si="98"/>
        <v>212974.2</v>
      </c>
    </row>
    <row r="1769" spans="1:9">
      <c r="A1769" s="23">
        <f t="shared" si="99"/>
        <v>220</v>
      </c>
      <c r="B1769" s="218"/>
      <c r="C1769" s="218"/>
      <c r="D1769" s="137">
        <v>42823</v>
      </c>
      <c r="E1769" s="137">
        <v>42842</v>
      </c>
      <c r="F1769" s="137">
        <v>42842</v>
      </c>
      <c r="G1769" s="25">
        <f t="shared" si="97"/>
        <v>19</v>
      </c>
      <c r="H1769" s="365">
        <v>11270.05</v>
      </c>
      <c r="I1769" s="122">
        <f t="shared" si="98"/>
        <v>214130.95</v>
      </c>
    </row>
    <row r="1770" spans="1:9">
      <c r="A1770" s="23">
        <f t="shared" si="99"/>
        <v>221</v>
      </c>
      <c r="B1770" s="218"/>
      <c r="C1770" s="218"/>
      <c r="D1770" s="137">
        <v>42824</v>
      </c>
      <c r="E1770" s="137">
        <v>42842</v>
      </c>
      <c r="F1770" s="137">
        <v>42842</v>
      </c>
      <c r="G1770" s="25">
        <f t="shared" si="97"/>
        <v>18</v>
      </c>
      <c r="H1770" s="365">
        <v>10827.18</v>
      </c>
      <c r="I1770" s="122">
        <f t="shared" si="98"/>
        <v>194889.24</v>
      </c>
    </row>
    <row r="1771" spans="1:9">
      <c r="A1771" s="23">
        <f t="shared" si="99"/>
        <v>222</v>
      </c>
      <c r="B1771" s="218" t="s">
        <v>242</v>
      </c>
      <c r="C1771" s="218" t="s">
        <v>606</v>
      </c>
      <c r="D1771" s="137">
        <v>42875</v>
      </c>
      <c r="E1771" s="137">
        <v>42901</v>
      </c>
      <c r="F1771" s="137">
        <v>42901</v>
      </c>
      <c r="G1771" s="25">
        <f t="shared" si="97"/>
        <v>26</v>
      </c>
      <c r="H1771" s="365">
        <v>465</v>
      </c>
      <c r="I1771" s="122">
        <f t="shared" si="98"/>
        <v>12090</v>
      </c>
    </row>
    <row r="1772" spans="1:9">
      <c r="A1772" s="23">
        <f t="shared" si="99"/>
        <v>223</v>
      </c>
      <c r="B1772" s="218"/>
      <c r="C1772" s="218"/>
      <c r="D1772" s="137">
        <v>42875</v>
      </c>
      <c r="E1772" s="137">
        <v>42901</v>
      </c>
      <c r="F1772" s="137">
        <v>42901</v>
      </c>
      <c r="G1772" s="25">
        <f t="shared" si="97"/>
        <v>26</v>
      </c>
      <c r="H1772" s="365">
        <v>570</v>
      </c>
      <c r="I1772" s="122">
        <f t="shared" si="98"/>
        <v>14820</v>
      </c>
    </row>
    <row r="1773" spans="1:9">
      <c r="A1773" s="23">
        <f t="shared" si="99"/>
        <v>224</v>
      </c>
      <c r="B1773" s="218"/>
      <c r="C1773" s="218"/>
      <c r="D1773" s="137">
        <v>42871</v>
      </c>
      <c r="E1773" s="137">
        <v>42901</v>
      </c>
      <c r="F1773" s="137">
        <v>42901</v>
      </c>
      <c r="G1773" s="25">
        <f t="shared" si="97"/>
        <v>30</v>
      </c>
      <c r="H1773" s="365">
        <v>10661.93</v>
      </c>
      <c r="I1773" s="122">
        <f t="shared" si="98"/>
        <v>319857.90000000002</v>
      </c>
    </row>
    <row r="1774" spans="1:9">
      <c r="A1774" s="23">
        <f t="shared" si="99"/>
        <v>225</v>
      </c>
      <c r="B1774" s="218"/>
      <c r="C1774" s="218"/>
      <c r="D1774" s="137">
        <v>42871</v>
      </c>
      <c r="E1774" s="137">
        <v>42901</v>
      </c>
      <c r="F1774" s="137">
        <v>42901</v>
      </c>
      <c r="G1774" s="25">
        <f t="shared" si="97"/>
        <v>30</v>
      </c>
      <c r="H1774" s="365">
        <v>11170.9</v>
      </c>
      <c r="I1774" s="122">
        <f t="shared" si="98"/>
        <v>335127</v>
      </c>
    </row>
    <row r="1775" spans="1:9">
      <c r="A1775" s="23">
        <f t="shared" si="99"/>
        <v>226</v>
      </c>
      <c r="B1775" s="218"/>
      <c r="C1775" s="218"/>
      <c r="D1775" s="137">
        <v>42871</v>
      </c>
      <c r="E1775" s="137">
        <v>42901</v>
      </c>
      <c r="F1775" s="137">
        <v>42901</v>
      </c>
      <c r="G1775" s="25">
        <f t="shared" si="97"/>
        <v>30</v>
      </c>
      <c r="H1775" s="365">
        <v>10813.96</v>
      </c>
      <c r="I1775" s="122">
        <f t="shared" si="98"/>
        <v>324418.8</v>
      </c>
    </row>
    <row r="1776" spans="1:9">
      <c r="A1776" s="23">
        <f t="shared" si="99"/>
        <v>227</v>
      </c>
      <c r="B1776" s="218"/>
      <c r="C1776" s="218"/>
      <c r="D1776" s="137">
        <v>42873</v>
      </c>
      <c r="E1776" s="137">
        <v>42901</v>
      </c>
      <c r="F1776" s="137">
        <v>42901</v>
      </c>
      <c r="G1776" s="25">
        <f t="shared" si="97"/>
        <v>28</v>
      </c>
      <c r="H1776" s="365">
        <v>10827.18</v>
      </c>
      <c r="I1776" s="122">
        <f t="shared" si="98"/>
        <v>303161.03999999998</v>
      </c>
    </row>
    <row r="1777" spans="1:9">
      <c r="A1777" s="23">
        <f t="shared" si="99"/>
        <v>228</v>
      </c>
      <c r="B1777" s="218"/>
      <c r="C1777" s="218"/>
      <c r="D1777" s="137">
        <v>42873</v>
      </c>
      <c r="E1777" s="137">
        <v>42901</v>
      </c>
      <c r="F1777" s="137">
        <v>42901</v>
      </c>
      <c r="G1777" s="25">
        <f t="shared" si="97"/>
        <v>28</v>
      </c>
      <c r="H1777" s="365">
        <v>10939.55</v>
      </c>
      <c r="I1777" s="122">
        <f t="shared" si="98"/>
        <v>306307.40000000002</v>
      </c>
    </row>
    <row r="1778" spans="1:9">
      <c r="A1778" s="23">
        <f t="shared" si="99"/>
        <v>229</v>
      </c>
      <c r="B1778" s="218"/>
      <c r="C1778" s="218"/>
      <c r="D1778" s="137">
        <v>42877</v>
      </c>
      <c r="E1778" s="137">
        <v>42901</v>
      </c>
      <c r="F1778" s="137">
        <v>42901</v>
      </c>
      <c r="G1778" s="25">
        <f t="shared" si="97"/>
        <v>24</v>
      </c>
      <c r="H1778" s="365">
        <v>10827.18</v>
      </c>
      <c r="I1778" s="122">
        <f t="shared" si="98"/>
        <v>259852.32</v>
      </c>
    </row>
    <row r="1779" spans="1:9">
      <c r="A1779" s="23">
        <f t="shared" si="99"/>
        <v>230</v>
      </c>
      <c r="B1779" s="218"/>
      <c r="C1779" s="218"/>
      <c r="D1779" s="137">
        <v>42877</v>
      </c>
      <c r="E1779" s="137">
        <v>42901</v>
      </c>
      <c r="F1779" s="137">
        <v>42901</v>
      </c>
      <c r="G1779" s="25">
        <f t="shared" si="97"/>
        <v>24</v>
      </c>
      <c r="H1779" s="365">
        <v>10939.55</v>
      </c>
      <c r="I1779" s="122">
        <f t="shared" si="98"/>
        <v>262549.2</v>
      </c>
    </row>
    <row r="1780" spans="1:9">
      <c r="A1780" s="23">
        <f t="shared" si="99"/>
        <v>231</v>
      </c>
      <c r="B1780" s="218"/>
      <c r="C1780" s="218"/>
      <c r="D1780" s="137">
        <v>42880</v>
      </c>
      <c r="E1780" s="137">
        <v>42901</v>
      </c>
      <c r="F1780" s="137">
        <v>42901</v>
      </c>
      <c r="G1780" s="25">
        <f t="shared" si="97"/>
        <v>21</v>
      </c>
      <c r="H1780" s="365">
        <v>10932.94</v>
      </c>
      <c r="I1780" s="122">
        <f t="shared" si="98"/>
        <v>229591.74</v>
      </c>
    </row>
    <row r="1781" spans="1:9">
      <c r="A1781" s="23">
        <f t="shared" si="99"/>
        <v>232</v>
      </c>
      <c r="B1781" s="218"/>
      <c r="C1781" s="218"/>
      <c r="D1781" s="137">
        <v>42881</v>
      </c>
      <c r="E1781" s="137">
        <v>42901</v>
      </c>
      <c r="F1781" s="137">
        <v>42901</v>
      </c>
      <c r="G1781" s="25">
        <f t="shared" si="97"/>
        <v>20</v>
      </c>
      <c r="H1781" s="365">
        <v>10827.18</v>
      </c>
      <c r="I1781" s="122">
        <f t="shared" si="98"/>
        <v>216543.6</v>
      </c>
    </row>
    <row r="1782" spans="1:9">
      <c r="A1782" s="23">
        <f t="shared" si="99"/>
        <v>233</v>
      </c>
      <c r="B1782" s="218"/>
      <c r="C1782" s="218"/>
      <c r="D1782" s="137">
        <v>42881</v>
      </c>
      <c r="E1782" s="137">
        <v>42901</v>
      </c>
      <c r="F1782" s="137">
        <v>42901</v>
      </c>
      <c r="G1782" s="25">
        <f t="shared" si="97"/>
        <v>20</v>
      </c>
      <c r="H1782" s="365">
        <v>10939.55</v>
      </c>
      <c r="I1782" s="122">
        <f t="shared" si="98"/>
        <v>218791</v>
      </c>
    </row>
    <row r="1783" spans="1:9">
      <c r="A1783" s="23">
        <f t="shared" si="99"/>
        <v>234</v>
      </c>
      <c r="B1783" s="218"/>
      <c r="C1783" s="218"/>
      <c r="D1783" s="137">
        <v>42881</v>
      </c>
      <c r="E1783" s="137">
        <v>42901</v>
      </c>
      <c r="F1783" s="137">
        <v>42901</v>
      </c>
      <c r="G1783" s="25">
        <f t="shared" si="97"/>
        <v>20</v>
      </c>
      <c r="H1783" s="365">
        <v>10767.69</v>
      </c>
      <c r="I1783" s="122">
        <f t="shared" si="98"/>
        <v>215353.8</v>
      </c>
    </row>
    <row r="1784" spans="1:9">
      <c r="A1784" s="23">
        <f t="shared" si="99"/>
        <v>235</v>
      </c>
      <c r="B1784" s="218"/>
      <c r="C1784" s="218"/>
      <c r="D1784" s="137">
        <v>42871</v>
      </c>
      <c r="E1784" s="137">
        <v>42901</v>
      </c>
      <c r="F1784" s="137">
        <v>42901</v>
      </c>
      <c r="G1784" s="25">
        <f t="shared" si="97"/>
        <v>30</v>
      </c>
      <c r="H1784" s="365">
        <v>10767.69</v>
      </c>
      <c r="I1784" s="122">
        <f t="shared" si="98"/>
        <v>323030.7</v>
      </c>
    </row>
    <row r="1785" spans="1:9">
      <c r="A1785" s="23">
        <f t="shared" si="99"/>
        <v>236</v>
      </c>
      <c r="B1785" s="218"/>
      <c r="C1785" s="218"/>
      <c r="D1785" s="137">
        <v>42871</v>
      </c>
      <c r="E1785" s="137">
        <v>42901</v>
      </c>
      <c r="F1785" s="137">
        <v>42901</v>
      </c>
      <c r="G1785" s="25">
        <f t="shared" si="97"/>
        <v>30</v>
      </c>
      <c r="H1785" s="365">
        <v>10939.55</v>
      </c>
      <c r="I1785" s="122">
        <f t="shared" si="98"/>
        <v>328186.5</v>
      </c>
    </row>
    <row r="1786" spans="1:9">
      <c r="A1786" s="23">
        <f t="shared" si="99"/>
        <v>237</v>
      </c>
      <c r="B1786" s="218"/>
      <c r="C1786" s="218"/>
      <c r="D1786" s="137">
        <v>42873</v>
      </c>
      <c r="E1786" s="137">
        <v>42901</v>
      </c>
      <c r="F1786" s="137">
        <v>42901</v>
      </c>
      <c r="G1786" s="25">
        <f t="shared" si="97"/>
        <v>28</v>
      </c>
      <c r="H1786" s="365">
        <v>11111.41</v>
      </c>
      <c r="I1786" s="122">
        <f t="shared" si="98"/>
        <v>311119.48</v>
      </c>
    </row>
    <row r="1787" spans="1:9">
      <c r="A1787" s="23">
        <f t="shared" si="99"/>
        <v>238</v>
      </c>
      <c r="B1787" s="218"/>
      <c r="C1787" s="218"/>
      <c r="D1787" s="137">
        <v>42873</v>
      </c>
      <c r="E1787" s="137">
        <v>42901</v>
      </c>
      <c r="F1787" s="137">
        <v>42901</v>
      </c>
      <c r="G1787" s="25">
        <f t="shared" si="97"/>
        <v>28</v>
      </c>
      <c r="H1787" s="365">
        <v>11005.65</v>
      </c>
      <c r="I1787" s="122">
        <f t="shared" si="98"/>
        <v>308158.2</v>
      </c>
    </row>
    <row r="1788" spans="1:9">
      <c r="A1788" s="23">
        <f t="shared" si="99"/>
        <v>239</v>
      </c>
      <c r="B1788" s="218"/>
      <c r="C1788" s="218"/>
      <c r="D1788" s="137">
        <v>42878</v>
      </c>
      <c r="E1788" s="137">
        <v>42901</v>
      </c>
      <c r="F1788" s="137">
        <v>42901</v>
      </c>
      <c r="G1788" s="25">
        <f t="shared" si="97"/>
        <v>23</v>
      </c>
      <c r="H1788" s="365">
        <v>10946.16</v>
      </c>
      <c r="I1788" s="122">
        <f t="shared" si="98"/>
        <v>251761.68</v>
      </c>
    </row>
    <row r="1789" spans="1:9">
      <c r="A1789" s="23">
        <f t="shared" si="99"/>
        <v>240</v>
      </c>
      <c r="B1789" s="218"/>
      <c r="C1789" s="218"/>
      <c r="D1789" s="137">
        <v>42878</v>
      </c>
      <c r="E1789" s="137">
        <v>42901</v>
      </c>
      <c r="F1789" s="137">
        <v>42901</v>
      </c>
      <c r="G1789" s="25">
        <f t="shared" si="97"/>
        <v>23</v>
      </c>
      <c r="H1789" s="365">
        <v>10939.55</v>
      </c>
      <c r="I1789" s="122">
        <f t="shared" si="98"/>
        <v>251609.65</v>
      </c>
    </row>
    <row r="1790" spans="1:9">
      <c r="A1790" s="23">
        <f t="shared" si="99"/>
        <v>241</v>
      </c>
      <c r="B1790" s="218"/>
      <c r="C1790" s="218"/>
      <c r="D1790" s="137">
        <v>42880</v>
      </c>
      <c r="E1790" s="137">
        <v>42901</v>
      </c>
      <c r="F1790" s="137">
        <v>42901</v>
      </c>
      <c r="G1790" s="25">
        <f t="shared" si="97"/>
        <v>21</v>
      </c>
      <c r="H1790" s="365">
        <v>10774.3</v>
      </c>
      <c r="I1790" s="122">
        <f t="shared" si="98"/>
        <v>226260.3</v>
      </c>
    </row>
    <row r="1791" spans="1:9">
      <c r="A1791" s="23">
        <f t="shared" si="99"/>
        <v>242</v>
      </c>
      <c r="B1791" s="218"/>
      <c r="C1791" s="218"/>
      <c r="D1791" s="137">
        <v>42880</v>
      </c>
      <c r="E1791" s="137">
        <v>42901</v>
      </c>
      <c r="F1791" s="137">
        <v>42901</v>
      </c>
      <c r="G1791" s="25">
        <f t="shared" si="97"/>
        <v>21</v>
      </c>
      <c r="H1791" s="365">
        <v>10893.28</v>
      </c>
      <c r="I1791" s="122">
        <f t="shared" si="98"/>
        <v>228758.88</v>
      </c>
    </row>
    <row r="1792" spans="1:9">
      <c r="A1792" s="23">
        <f t="shared" si="99"/>
        <v>243</v>
      </c>
      <c r="B1792" s="218" t="s">
        <v>242</v>
      </c>
      <c r="C1792" s="218" t="s">
        <v>607</v>
      </c>
      <c r="D1792" s="137">
        <v>42889</v>
      </c>
      <c r="E1792" s="137">
        <v>42912</v>
      </c>
      <c r="F1792" s="137">
        <v>42912</v>
      </c>
      <c r="G1792" s="25">
        <f t="shared" si="97"/>
        <v>23</v>
      </c>
      <c r="H1792" s="365">
        <v>1080</v>
      </c>
      <c r="I1792" s="122">
        <f t="shared" si="98"/>
        <v>24840</v>
      </c>
    </row>
    <row r="1793" spans="1:9">
      <c r="A1793" s="23">
        <f t="shared" si="99"/>
        <v>244</v>
      </c>
      <c r="B1793" s="218"/>
      <c r="C1793" s="218"/>
      <c r="D1793" s="137">
        <v>42903</v>
      </c>
      <c r="E1793" s="137">
        <v>42912</v>
      </c>
      <c r="F1793" s="137">
        <v>42912</v>
      </c>
      <c r="G1793" s="25">
        <f t="shared" si="97"/>
        <v>9</v>
      </c>
      <c r="H1793" s="365">
        <v>435</v>
      </c>
      <c r="I1793" s="122">
        <f t="shared" si="98"/>
        <v>3915</v>
      </c>
    </row>
    <row r="1794" spans="1:9">
      <c r="A1794" s="23">
        <f t="shared" si="99"/>
        <v>245</v>
      </c>
      <c r="B1794" s="218"/>
      <c r="C1794" s="218"/>
      <c r="D1794" s="137">
        <v>42903</v>
      </c>
      <c r="E1794" s="137">
        <v>42912</v>
      </c>
      <c r="F1794" s="137">
        <v>42912</v>
      </c>
      <c r="G1794" s="25">
        <f t="shared" si="97"/>
        <v>9</v>
      </c>
      <c r="H1794" s="365">
        <v>420</v>
      </c>
      <c r="I1794" s="122">
        <f t="shared" si="98"/>
        <v>3780</v>
      </c>
    </row>
    <row r="1795" spans="1:9">
      <c r="A1795" s="23">
        <f t="shared" si="99"/>
        <v>246</v>
      </c>
      <c r="B1795" s="218"/>
      <c r="C1795" s="218"/>
      <c r="D1795" s="137">
        <v>42896</v>
      </c>
      <c r="E1795" s="137">
        <v>42912</v>
      </c>
      <c r="F1795" s="137">
        <v>42912</v>
      </c>
      <c r="G1795" s="25">
        <f t="shared" si="97"/>
        <v>16</v>
      </c>
      <c r="H1795" s="365">
        <v>495</v>
      </c>
      <c r="I1795" s="122">
        <f t="shared" si="98"/>
        <v>7920</v>
      </c>
    </row>
    <row r="1796" spans="1:9">
      <c r="A1796" s="23">
        <f t="shared" si="99"/>
        <v>247</v>
      </c>
      <c r="B1796" s="218"/>
      <c r="C1796" s="218"/>
      <c r="D1796" s="137">
        <v>42896</v>
      </c>
      <c r="E1796" s="137">
        <v>42912</v>
      </c>
      <c r="F1796" s="137">
        <v>42912</v>
      </c>
      <c r="G1796" s="25">
        <f t="shared" si="97"/>
        <v>16</v>
      </c>
      <c r="H1796" s="365">
        <v>405</v>
      </c>
      <c r="I1796" s="122">
        <f t="shared" si="98"/>
        <v>6480</v>
      </c>
    </row>
    <row r="1797" spans="1:9">
      <c r="A1797" s="23">
        <f t="shared" si="99"/>
        <v>248</v>
      </c>
      <c r="B1797" s="218"/>
      <c r="C1797" s="218"/>
      <c r="D1797" s="137">
        <v>42889</v>
      </c>
      <c r="E1797" s="137">
        <v>42912</v>
      </c>
      <c r="F1797" s="137">
        <v>42912</v>
      </c>
      <c r="G1797" s="25">
        <f t="shared" si="97"/>
        <v>23</v>
      </c>
      <c r="H1797" s="365">
        <v>1485</v>
      </c>
      <c r="I1797" s="122">
        <f t="shared" si="98"/>
        <v>34155</v>
      </c>
    </row>
    <row r="1798" spans="1:9">
      <c r="A1798" s="23">
        <f t="shared" si="99"/>
        <v>249</v>
      </c>
      <c r="B1798" s="218"/>
      <c r="C1798" s="218"/>
      <c r="D1798" s="137">
        <v>42901</v>
      </c>
      <c r="E1798" s="137">
        <v>42912</v>
      </c>
      <c r="F1798" s="137">
        <v>42912</v>
      </c>
      <c r="G1798" s="25">
        <f t="shared" si="97"/>
        <v>11</v>
      </c>
      <c r="H1798" s="365">
        <v>10827.18</v>
      </c>
      <c r="I1798" s="122">
        <f t="shared" si="98"/>
        <v>119098.98</v>
      </c>
    </row>
    <row r="1799" spans="1:9">
      <c r="A1799" s="23">
        <f t="shared" si="99"/>
        <v>250</v>
      </c>
      <c r="B1799" s="218"/>
      <c r="C1799" s="218"/>
      <c r="D1799" s="137">
        <v>42886</v>
      </c>
      <c r="E1799" s="137">
        <v>42912</v>
      </c>
      <c r="F1799" s="137">
        <v>42912</v>
      </c>
      <c r="G1799" s="25">
        <f t="shared" si="97"/>
        <v>26</v>
      </c>
      <c r="H1799" s="365">
        <v>10661.93</v>
      </c>
      <c r="I1799" s="122">
        <f t="shared" si="98"/>
        <v>277210.18</v>
      </c>
    </row>
    <row r="1800" spans="1:9">
      <c r="A1800" s="23">
        <f t="shared" si="99"/>
        <v>251</v>
      </c>
      <c r="B1800" s="218"/>
      <c r="C1800" s="218"/>
      <c r="D1800" s="137">
        <v>42886</v>
      </c>
      <c r="E1800" s="137">
        <v>42912</v>
      </c>
      <c r="F1800" s="137">
        <v>42912</v>
      </c>
      <c r="G1800" s="25">
        <f t="shared" si="97"/>
        <v>26</v>
      </c>
      <c r="H1800" s="365">
        <v>10939.55</v>
      </c>
      <c r="I1800" s="122">
        <f t="shared" si="98"/>
        <v>284428.3</v>
      </c>
    </row>
    <row r="1801" spans="1:9">
      <c r="A1801" s="23">
        <f t="shared" si="99"/>
        <v>252</v>
      </c>
      <c r="B1801" s="218"/>
      <c r="C1801" s="218"/>
      <c r="D1801" s="137">
        <v>42887</v>
      </c>
      <c r="E1801" s="137">
        <v>42912</v>
      </c>
      <c r="F1801" s="137">
        <v>42912</v>
      </c>
      <c r="G1801" s="25">
        <f t="shared" si="97"/>
        <v>25</v>
      </c>
      <c r="H1801" s="365">
        <v>10767.69</v>
      </c>
      <c r="I1801" s="122">
        <f t="shared" si="98"/>
        <v>269192.25</v>
      </c>
    </row>
    <row r="1802" spans="1:9">
      <c r="A1802" s="23">
        <f t="shared" si="99"/>
        <v>253</v>
      </c>
      <c r="B1802" s="218"/>
      <c r="C1802" s="218"/>
      <c r="D1802" s="137">
        <v>42887</v>
      </c>
      <c r="E1802" s="137">
        <v>42912</v>
      </c>
      <c r="F1802" s="137">
        <v>42912</v>
      </c>
      <c r="G1802" s="25">
        <f t="shared" si="97"/>
        <v>25</v>
      </c>
      <c r="H1802" s="365">
        <v>11270.05</v>
      </c>
      <c r="I1802" s="122">
        <f t="shared" si="98"/>
        <v>281751.25</v>
      </c>
    </row>
    <row r="1803" spans="1:9">
      <c r="A1803" s="23">
        <f t="shared" si="99"/>
        <v>254</v>
      </c>
      <c r="B1803" s="218"/>
      <c r="C1803" s="218"/>
      <c r="D1803" s="137">
        <v>42887</v>
      </c>
      <c r="E1803" s="137">
        <v>42912</v>
      </c>
      <c r="F1803" s="137">
        <v>42912</v>
      </c>
      <c r="G1803" s="25">
        <f t="shared" si="97"/>
        <v>25</v>
      </c>
      <c r="H1803" s="365">
        <v>11045.31</v>
      </c>
      <c r="I1803" s="122">
        <f t="shared" si="98"/>
        <v>276132.75</v>
      </c>
    </row>
    <row r="1804" spans="1:9">
      <c r="A1804" s="23">
        <f t="shared" si="99"/>
        <v>255</v>
      </c>
      <c r="B1804" s="218"/>
      <c r="C1804" s="218"/>
      <c r="D1804" s="137">
        <v>42892</v>
      </c>
      <c r="E1804" s="137">
        <v>42912</v>
      </c>
      <c r="F1804" s="137">
        <v>42912</v>
      </c>
      <c r="G1804" s="25">
        <f t="shared" si="97"/>
        <v>20</v>
      </c>
      <c r="H1804" s="365">
        <v>10595.83</v>
      </c>
      <c r="I1804" s="122">
        <f t="shared" si="98"/>
        <v>211916.6</v>
      </c>
    </row>
    <row r="1805" spans="1:9">
      <c r="A1805" s="23">
        <f t="shared" si="99"/>
        <v>256</v>
      </c>
      <c r="B1805" s="218"/>
      <c r="C1805" s="218"/>
      <c r="D1805" s="137">
        <v>42892</v>
      </c>
      <c r="E1805" s="137">
        <v>42912</v>
      </c>
      <c r="F1805" s="137">
        <v>42912</v>
      </c>
      <c r="G1805" s="25">
        <f t="shared" si="97"/>
        <v>20</v>
      </c>
      <c r="H1805" s="365">
        <v>11170.9</v>
      </c>
      <c r="I1805" s="122">
        <f t="shared" si="98"/>
        <v>223418</v>
      </c>
    </row>
    <row r="1806" spans="1:9">
      <c r="A1806" s="23">
        <f t="shared" si="99"/>
        <v>257</v>
      </c>
      <c r="B1806" s="218"/>
      <c r="C1806" s="218"/>
      <c r="D1806" s="137">
        <v>42893</v>
      </c>
      <c r="E1806" s="137">
        <v>42912</v>
      </c>
      <c r="F1806" s="137">
        <v>42912</v>
      </c>
      <c r="G1806" s="25">
        <f t="shared" si="97"/>
        <v>19</v>
      </c>
      <c r="H1806" s="365">
        <v>10952.77</v>
      </c>
      <c r="I1806" s="122">
        <f t="shared" si="98"/>
        <v>208102.63</v>
      </c>
    </row>
    <row r="1807" spans="1:9">
      <c r="A1807" s="23">
        <f t="shared" si="99"/>
        <v>258</v>
      </c>
      <c r="B1807" s="218"/>
      <c r="C1807" s="218"/>
      <c r="D1807" s="137">
        <v>42893</v>
      </c>
      <c r="E1807" s="137">
        <v>42912</v>
      </c>
      <c r="F1807" s="137">
        <v>42912</v>
      </c>
      <c r="G1807" s="25">
        <f t="shared" si="97"/>
        <v>19</v>
      </c>
      <c r="H1807" s="365">
        <v>10939.55</v>
      </c>
      <c r="I1807" s="122">
        <f t="shared" si="98"/>
        <v>207851.45</v>
      </c>
    </row>
    <row r="1808" spans="1:9">
      <c r="A1808" s="23">
        <f t="shared" si="99"/>
        <v>259</v>
      </c>
      <c r="B1808" s="218"/>
      <c r="C1808" s="218"/>
      <c r="D1808" s="137">
        <v>42894</v>
      </c>
      <c r="E1808" s="137">
        <v>42912</v>
      </c>
      <c r="F1808" s="137">
        <v>42912</v>
      </c>
      <c r="G1808" s="25">
        <f t="shared" si="97"/>
        <v>18</v>
      </c>
      <c r="H1808" s="365">
        <v>10880.06</v>
      </c>
      <c r="I1808" s="122">
        <f t="shared" si="98"/>
        <v>195841.08</v>
      </c>
    </row>
    <row r="1809" spans="1:9">
      <c r="A1809" s="23">
        <f t="shared" si="99"/>
        <v>260</v>
      </c>
      <c r="B1809" s="218"/>
      <c r="C1809" s="218"/>
      <c r="D1809" s="137">
        <v>42901</v>
      </c>
      <c r="E1809" s="137">
        <v>42912</v>
      </c>
      <c r="F1809" s="137">
        <v>42912</v>
      </c>
      <c r="G1809" s="25">
        <f t="shared" si="97"/>
        <v>11</v>
      </c>
      <c r="H1809" s="365">
        <v>10661.93</v>
      </c>
      <c r="I1809" s="122">
        <f t="shared" si="98"/>
        <v>117281.23</v>
      </c>
    </row>
    <row r="1810" spans="1:9">
      <c r="A1810" s="23">
        <f t="shared" si="99"/>
        <v>261</v>
      </c>
      <c r="B1810" s="218"/>
      <c r="C1810" s="218"/>
      <c r="D1810" s="137">
        <v>42901</v>
      </c>
      <c r="E1810" s="137">
        <v>42912</v>
      </c>
      <c r="F1810" s="137">
        <v>42912</v>
      </c>
      <c r="G1810" s="25">
        <f t="shared" si="97"/>
        <v>11</v>
      </c>
      <c r="H1810" s="365">
        <v>10932.94</v>
      </c>
      <c r="I1810" s="122">
        <f t="shared" si="98"/>
        <v>120262.34</v>
      </c>
    </row>
    <row r="1811" spans="1:9">
      <c r="A1811" s="23">
        <f t="shared" si="99"/>
        <v>262</v>
      </c>
      <c r="B1811" s="218"/>
      <c r="C1811" s="218"/>
      <c r="D1811" s="137">
        <v>42886</v>
      </c>
      <c r="E1811" s="137">
        <v>42912</v>
      </c>
      <c r="F1811" s="137">
        <v>42912</v>
      </c>
      <c r="G1811" s="25">
        <f t="shared" si="97"/>
        <v>26</v>
      </c>
      <c r="H1811" s="365">
        <v>11151.07</v>
      </c>
      <c r="I1811" s="122">
        <f t="shared" si="98"/>
        <v>289927.82</v>
      </c>
    </row>
    <row r="1812" spans="1:9">
      <c r="A1812" s="23">
        <f t="shared" si="99"/>
        <v>263</v>
      </c>
      <c r="B1812" s="218"/>
      <c r="C1812" s="218"/>
      <c r="D1812" s="137">
        <v>42886</v>
      </c>
      <c r="E1812" s="137">
        <v>42912</v>
      </c>
      <c r="F1812" s="137">
        <v>42912</v>
      </c>
      <c r="G1812" s="25">
        <f t="shared" si="97"/>
        <v>26</v>
      </c>
      <c r="H1812" s="365">
        <v>11164.29</v>
      </c>
      <c r="I1812" s="122">
        <f t="shared" si="98"/>
        <v>290271.53999999998</v>
      </c>
    </row>
    <row r="1813" spans="1:9">
      <c r="A1813" s="23">
        <f t="shared" si="99"/>
        <v>264</v>
      </c>
      <c r="B1813" s="218"/>
      <c r="C1813" s="218"/>
      <c r="D1813" s="137">
        <v>42887</v>
      </c>
      <c r="E1813" s="137">
        <v>42912</v>
      </c>
      <c r="F1813" s="137">
        <v>42912</v>
      </c>
      <c r="G1813" s="25">
        <f t="shared" si="97"/>
        <v>25</v>
      </c>
      <c r="H1813" s="365">
        <v>11164.29</v>
      </c>
      <c r="I1813" s="122">
        <f t="shared" si="98"/>
        <v>279107.25</v>
      </c>
    </row>
    <row r="1814" spans="1:9">
      <c r="A1814" s="23">
        <f t="shared" si="99"/>
        <v>265</v>
      </c>
      <c r="B1814" s="218"/>
      <c r="C1814" s="218"/>
      <c r="D1814" s="137">
        <v>42887</v>
      </c>
      <c r="E1814" s="137">
        <v>42912</v>
      </c>
      <c r="F1814" s="137">
        <v>42912</v>
      </c>
      <c r="G1814" s="25">
        <f t="shared" si="97"/>
        <v>25</v>
      </c>
      <c r="H1814" s="365">
        <v>10827.18</v>
      </c>
      <c r="I1814" s="122">
        <f t="shared" si="98"/>
        <v>270679.5</v>
      </c>
    </row>
    <row r="1815" spans="1:9">
      <c r="A1815" s="23">
        <f t="shared" si="99"/>
        <v>266</v>
      </c>
      <c r="B1815" s="218"/>
      <c r="C1815" s="218"/>
      <c r="D1815" s="137">
        <v>42892</v>
      </c>
      <c r="E1815" s="137">
        <v>42912</v>
      </c>
      <c r="F1815" s="137">
        <v>42912</v>
      </c>
      <c r="G1815" s="25">
        <f t="shared" si="97"/>
        <v>20</v>
      </c>
      <c r="H1815" s="365">
        <v>11045.31</v>
      </c>
      <c r="I1815" s="122">
        <f t="shared" si="98"/>
        <v>220906.2</v>
      </c>
    </row>
    <row r="1816" spans="1:9">
      <c r="A1816" s="23">
        <f t="shared" si="99"/>
        <v>267</v>
      </c>
      <c r="B1816" s="218"/>
      <c r="C1816" s="218"/>
      <c r="D1816" s="137">
        <v>42892</v>
      </c>
      <c r="E1816" s="137">
        <v>42912</v>
      </c>
      <c r="F1816" s="137">
        <v>42912</v>
      </c>
      <c r="G1816" s="25">
        <f t="shared" si="97"/>
        <v>20</v>
      </c>
      <c r="H1816" s="365">
        <v>11151.07</v>
      </c>
      <c r="I1816" s="122">
        <f t="shared" si="98"/>
        <v>223021.4</v>
      </c>
    </row>
    <row r="1817" spans="1:9">
      <c r="A1817" s="23">
        <f t="shared" si="99"/>
        <v>268</v>
      </c>
      <c r="B1817" s="218"/>
      <c r="C1817" s="218"/>
      <c r="D1817" s="137">
        <v>42894</v>
      </c>
      <c r="E1817" s="137">
        <v>42912</v>
      </c>
      <c r="F1817" s="137">
        <v>42912</v>
      </c>
      <c r="G1817" s="25">
        <f t="shared" si="97"/>
        <v>18</v>
      </c>
      <c r="H1817" s="365">
        <v>10932.94</v>
      </c>
      <c r="I1817" s="122">
        <f t="shared" si="98"/>
        <v>196792.92</v>
      </c>
    </row>
    <row r="1818" spans="1:9">
      <c r="A1818" s="23">
        <f t="shared" si="99"/>
        <v>269</v>
      </c>
      <c r="B1818" s="218"/>
      <c r="C1818" s="218"/>
      <c r="D1818" s="137">
        <v>42895</v>
      </c>
      <c r="E1818" s="137">
        <v>42912</v>
      </c>
      <c r="F1818" s="137">
        <v>42912</v>
      </c>
      <c r="G1818" s="25">
        <f t="shared" si="97"/>
        <v>17</v>
      </c>
      <c r="H1818" s="365">
        <v>10939.55</v>
      </c>
      <c r="I1818" s="122">
        <f t="shared" si="98"/>
        <v>185972.35</v>
      </c>
    </row>
    <row r="1819" spans="1:9">
      <c r="A1819" s="23">
        <f t="shared" si="99"/>
        <v>270</v>
      </c>
      <c r="B1819" s="218"/>
      <c r="C1819" s="218"/>
      <c r="D1819" s="137">
        <v>42899</v>
      </c>
      <c r="E1819" s="137">
        <v>42912</v>
      </c>
      <c r="F1819" s="137">
        <v>42912</v>
      </c>
      <c r="G1819" s="25">
        <f t="shared" si="97"/>
        <v>13</v>
      </c>
      <c r="H1819" s="365">
        <v>10668.54</v>
      </c>
      <c r="I1819" s="122">
        <f t="shared" si="98"/>
        <v>138691.01999999999</v>
      </c>
    </row>
    <row r="1820" spans="1:9">
      <c r="A1820" s="23">
        <f t="shared" si="99"/>
        <v>271</v>
      </c>
      <c r="B1820" s="218"/>
      <c r="C1820" s="218"/>
      <c r="D1820" s="137">
        <v>42899</v>
      </c>
      <c r="E1820" s="137">
        <v>42912</v>
      </c>
      <c r="F1820" s="137">
        <v>42912</v>
      </c>
      <c r="G1820" s="25">
        <f t="shared" si="97"/>
        <v>13</v>
      </c>
      <c r="H1820" s="365">
        <v>10939.55</v>
      </c>
      <c r="I1820" s="122">
        <f t="shared" si="98"/>
        <v>142214.15</v>
      </c>
    </row>
    <row r="1821" spans="1:9">
      <c r="A1821" s="23">
        <f t="shared" si="99"/>
        <v>272</v>
      </c>
      <c r="B1821" s="218"/>
      <c r="C1821" s="218"/>
      <c r="D1821" s="137">
        <v>42901</v>
      </c>
      <c r="E1821" s="137">
        <v>42912</v>
      </c>
      <c r="F1821" s="137">
        <v>42912</v>
      </c>
      <c r="G1821" s="25">
        <f t="shared" si="97"/>
        <v>11</v>
      </c>
      <c r="H1821" s="365">
        <v>11276.66</v>
      </c>
      <c r="I1821" s="122">
        <f t="shared" si="98"/>
        <v>124043.26</v>
      </c>
    </row>
    <row r="1822" spans="1:9">
      <c r="A1822" s="23">
        <f t="shared" si="99"/>
        <v>273</v>
      </c>
      <c r="B1822" s="218"/>
      <c r="C1822" s="218"/>
      <c r="D1822" s="137">
        <v>42901</v>
      </c>
      <c r="E1822" s="137">
        <v>42912</v>
      </c>
      <c r="F1822" s="137">
        <v>42912</v>
      </c>
      <c r="G1822" s="25">
        <f t="shared" si="97"/>
        <v>11</v>
      </c>
      <c r="H1822" s="365">
        <v>11164.29</v>
      </c>
      <c r="I1822" s="122">
        <f t="shared" si="98"/>
        <v>122807.19</v>
      </c>
    </row>
    <row r="1823" spans="1:9">
      <c r="A1823" s="23">
        <f t="shared" si="99"/>
        <v>274</v>
      </c>
      <c r="B1823" s="218" t="s">
        <v>242</v>
      </c>
      <c r="C1823" s="218" t="s">
        <v>608</v>
      </c>
      <c r="D1823" s="137">
        <v>42916</v>
      </c>
      <c r="E1823" s="137">
        <v>42933</v>
      </c>
      <c r="F1823" s="137">
        <v>42933</v>
      </c>
      <c r="G1823" s="25">
        <f t="shared" si="97"/>
        <v>17</v>
      </c>
      <c r="H1823" s="365">
        <v>730</v>
      </c>
      <c r="I1823" s="122">
        <f t="shared" si="98"/>
        <v>12410</v>
      </c>
    </row>
    <row r="1824" spans="1:9">
      <c r="A1824" s="23">
        <f t="shared" si="99"/>
        <v>275</v>
      </c>
      <c r="B1824" s="218"/>
      <c r="C1824" s="218"/>
      <c r="D1824" s="137">
        <v>42916</v>
      </c>
      <c r="E1824" s="137">
        <v>42933</v>
      </c>
      <c r="F1824" s="137">
        <v>42933</v>
      </c>
      <c r="G1824" s="25">
        <f t="shared" si="97"/>
        <v>17</v>
      </c>
      <c r="H1824" s="365">
        <v>910</v>
      </c>
      <c r="I1824" s="122">
        <f t="shared" si="98"/>
        <v>15470</v>
      </c>
    </row>
    <row r="1825" spans="1:9">
      <c r="A1825" s="23">
        <f t="shared" si="99"/>
        <v>276</v>
      </c>
      <c r="B1825" s="218"/>
      <c r="C1825" s="218"/>
      <c r="D1825" s="137">
        <v>42914</v>
      </c>
      <c r="E1825" s="137">
        <v>42933</v>
      </c>
      <c r="F1825" s="137">
        <v>42933</v>
      </c>
      <c r="G1825" s="25">
        <f t="shared" si="97"/>
        <v>19</v>
      </c>
      <c r="H1825" s="365">
        <v>10714.81</v>
      </c>
      <c r="I1825" s="122">
        <f t="shared" si="98"/>
        <v>203581.39</v>
      </c>
    </row>
    <row r="1826" spans="1:9">
      <c r="A1826" s="23">
        <f t="shared" si="99"/>
        <v>277</v>
      </c>
      <c r="B1826" s="218"/>
      <c r="C1826" s="218"/>
      <c r="D1826" s="137">
        <v>42914</v>
      </c>
      <c r="E1826" s="137">
        <v>42933</v>
      </c>
      <c r="F1826" s="137">
        <v>42933</v>
      </c>
      <c r="G1826" s="25">
        <f t="shared" si="97"/>
        <v>19</v>
      </c>
      <c r="H1826" s="365">
        <v>10893.28</v>
      </c>
      <c r="I1826" s="122">
        <f t="shared" si="98"/>
        <v>206972.32</v>
      </c>
    </row>
    <row r="1827" spans="1:9">
      <c r="A1827" s="23">
        <f t="shared" si="99"/>
        <v>278</v>
      </c>
      <c r="B1827" s="218"/>
      <c r="C1827" s="218"/>
      <c r="D1827" s="137">
        <v>42907</v>
      </c>
      <c r="E1827" s="137">
        <v>42933</v>
      </c>
      <c r="F1827" s="137">
        <v>42933</v>
      </c>
      <c r="G1827" s="25">
        <f t="shared" si="97"/>
        <v>26</v>
      </c>
      <c r="H1827" s="365">
        <v>10708.2</v>
      </c>
      <c r="I1827" s="122">
        <f t="shared" si="98"/>
        <v>278413.2</v>
      </c>
    </row>
    <row r="1828" spans="1:9">
      <c r="A1828" s="23">
        <f t="shared" si="99"/>
        <v>279</v>
      </c>
      <c r="B1828" s="218"/>
      <c r="C1828" s="218"/>
      <c r="D1828" s="137">
        <v>42902</v>
      </c>
      <c r="E1828" s="137">
        <v>42933</v>
      </c>
      <c r="F1828" s="137">
        <v>42933</v>
      </c>
      <c r="G1828" s="25">
        <f t="shared" si="97"/>
        <v>31</v>
      </c>
      <c r="H1828" s="365">
        <v>10827.18</v>
      </c>
      <c r="I1828" s="122">
        <f t="shared" si="98"/>
        <v>335642.58</v>
      </c>
    </row>
    <row r="1829" spans="1:9">
      <c r="A1829" s="23">
        <f t="shared" si="99"/>
        <v>280</v>
      </c>
      <c r="B1829" s="218"/>
      <c r="C1829" s="218"/>
      <c r="D1829" s="137">
        <v>42908</v>
      </c>
      <c r="E1829" s="137">
        <v>42933</v>
      </c>
      <c r="F1829" s="137">
        <v>42933</v>
      </c>
      <c r="G1829" s="25">
        <f t="shared" si="97"/>
        <v>25</v>
      </c>
      <c r="H1829" s="365">
        <v>10589.22</v>
      </c>
      <c r="I1829" s="122">
        <f t="shared" si="98"/>
        <v>264730.5</v>
      </c>
    </row>
    <row r="1830" spans="1:9">
      <c r="A1830" s="23">
        <f t="shared" si="99"/>
        <v>281</v>
      </c>
      <c r="B1830" s="218"/>
      <c r="C1830" s="218"/>
      <c r="D1830" s="137">
        <v>42916</v>
      </c>
      <c r="E1830" s="137">
        <v>42933</v>
      </c>
      <c r="F1830" s="137">
        <v>42933</v>
      </c>
      <c r="G1830" s="25">
        <f t="shared" si="97"/>
        <v>17</v>
      </c>
      <c r="H1830" s="365">
        <v>10827.18</v>
      </c>
      <c r="I1830" s="122">
        <f t="shared" si="98"/>
        <v>184062.06</v>
      </c>
    </row>
    <row r="1831" spans="1:9">
      <c r="A1831" s="23">
        <f t="shared" si="99"/>
        <v>282</v>
      </c>
      <c r="B1831" s="218"/>
      <c r="C1831" s="218"/>
      <c r="D1831" s="137">
        <v>42915</v>
      </c>
      <c r="E1831" s="137">
        <v>42933</v>
      </c>
      <c r="F1831" s="137">
        <v>42933</v>
      </c>
      <c r="G1831" s="25">
        <f t="shared" si="97"/>
        <v>18</v>
      </c>
      <c r="H1831" s="365">
        <v>10589.22</v>
      </c>
      <c r="I1831" s="122">
        <f t="shared" si="98"/>
        <v>190605.96</v>
      </c>
    </row>
    <row r="1832" spans="1:9">
      <c r="A1832" s="23">
        <f t="shared" si="99"/>
        <v>283</v>
      </c>
      <c r="B1832" s="218"/>
      <c r="C1832" s="218"/>
      <c r="D1832" s="137">
        <v>42915</v>
      </c>
      <c r="E1832" s="137">
        <v>42933</v>
      </c>
      <c r="F1832" s="137">
        <v>42933</v>
      </c>
      <c r="G1832" s="25">
        <f t="shared" si="97"/>
        <v>18</v>
      </c>
      <c r="H1832" s="365">
        <v>10774.3</v>
      </c>
      <c r="I1832" s="122">
        <f t="shared" si="98"/>
        <v>193937.4</v>
      </c>
    </row>
    <row r="1833" spans="1:9">
      <c r="A1833" s="23">
        <f t="shared" si="99"/>
        <v>284</v>
      </c>
      <c r="B1833" s="218"/>
      <c r="C1833" s="218"/>
      <c r="D1833" s="137">
        <v>42914</v>
      </c>
      <c r="E1833" s="137">
        <v>42933</v>
      </c>
      <c r="F1833" s="137">
        <v>42933</v>
      </c>
      <c r="G1833" s="25">
        <f t="shared" si="97"/>
        <v>19</v>
      </c>
      <c r="H1833" s="365">
        <v>10648.71</v>
      </c>
      <c r="I1833" s="122">
        <f t="shared" si="98"/>
        <v>202325.49</v>
      </c>
    </row>
    <row r="1834" spans="1:9">
      <c r="A1834" s="23">
        <f t="shared" si="99"/>
        <v>285</v>
      </c>
      <c r="B1834" s="218"/>
      <c r="C1834" s="218"/>
      <c r="D1834" s="137">
        <v>42909</v>
      </c>
      <c r="E1834" s="137">
        <v>42933</v>
      </c>
      <c r="F1834" s="137">
        <v>42933</v>
      </c>
      <c r="G1834" s="25">
        <f t="shared" si="97"/>
        <v>24</v>
      </c>
      <c r="H1834" s="365">
        <v>11058.53</v>
      </c>
      <c r="I1834" s="122">
        <f t="shared" si="98"/>
        <v>265404.71999999997</v>
      </c>
    </row>
    <row r="1835" spans="1:9">
      <c r="A1835" s="23">
        <f t="shared" si="99"/>
        <v>286</v>
      </c>
      <c r="B1835" s="218"/>
      <c r="C1835" s="218"/>
      <c r="D1835" s="137">
        <v>42907</v>
      </c>
      <c r="E1835" s="137">
        <v>42933</v>
      </c>
      <c r="F1835" s="137">
        <v>42933</v>
      </c>
      <c r="G1835" s="25">
        <f t="shared" si="97"/>
        <v>26</v>
      </c>
      <c r="H1835" s="365">
        <v>10932.94</v>
      </c>
      <c r="I1835" s="122">
        <f t="shared" si="98"/>
        <v>284256.44</v>
      </c>
    </row>
    <row r="1836" spans="1:9">
      <c r="A1836" s="23">
        <f t="shared" si="99"/>
        <v>287</v>
      </c>
      <c r="B1836" s="218"/>
      <c r="C1836" s="218"/>
      <c r="D1836" s="137">
        <v>42909</v>
      </c>
      <c r="E1836" s="137">
        <v>42933</v>
      </c>
      <c r="F1836" s="137">
        <v>42933</v>
      </c>
      <c r="G1836" s="25">
        <f t="shared" si="97"/>
        <v>24</v>
      </c>
      <c r="H1836" s="365">
        <v>10880.06</v>
      </c>
      <c r="I1836" s="122">
        <f t="shared" si="98"/>
        <v>261121.44</v>
      </c>
    </row>
    <row r="1837" spans="1:9">
      <c r="A1837" s="23">
        <f t="shared" si="99"/>
        <v>288</v>
      </c>
      <c r="B1837" s="218"/>
      <c r="C1837" s="218"/>
      <c r="D1837" s="137">
        <v>42915</v>
      </c>
      <c r="E1837" s="137">
        <v>42933</v>
      </c>
      <c r="F1837" s="137">
        <v>42933</v>
      </c>
      <c r="G1837" s="25">
        <f t="shared" si="97"/>
        <v>18</v>
      </c>
      <c r="H1837" s="365">
        <v>10661.93</v>
      </c>
      <c r="I1837" s="122">
        <f t="shared" si="98"/>
        <v>191914.74</v>
      </c>
    </row>
    <row r="1838" spans="1:9">
      <c r="A1838" s="23">
        <f t="shared" si="99"/>
        <v>289</v>
      </c>
      <c r="B1838" s="218"/>
      <c r="C1838" s="218"/>
      <c r="D1838" s="137">
        <v>42914</v>
      </c>
      <c r="E1838" s="137">
        <v>42933</v>
      </c>
      <c r="F1838" s="137">
        <v>42933</v>
      </c>
      <c r="G1838" s="25">
        <f t="shared" si="97"/>
        <v>19</v>
      </c>
      <c r="H1838" s="365">
        <v>11151.07</v>
      </c>
      <c r="I1838" s="122">
        <f t="shared" si="98"/>
        <v>211870.33</v>
      </c>
    </row>
    <row r="1839" spans="1:9">
      <c r="A1839" s="23">
        <f t="shared" si="99"/>
        <v>290</v>
      </c>
      <c r="B1839" s="218"/>
      <c r="C1839" s="218"/>
      <c r="D1839" s="137">
        <v>42907</v>
      </c>
      <c r="E1839" s="137">
        <v>42933</v>
      </c>
      <c r="F1839" s="137">
        <v>42933</v>
      </c>
      <c r="G1839" s="25">
        <f t="shared" si="97"/>
        <v>26</v>
      </c>
      <c r="H1839" s="365">
        <v>10774.3</v>
      </c>
      <c r="I1839" s="122">
        <f t="shared" si="98"/>
        <v>280131.8</v>
      </c>
    </row>
    <row r="1840" spans="1:9">
      <c r="A1840" s="23">
        <f t="shared" si="99"/>
        <v>291</v>
      </c>
      <c r="B1840" s="218" t="s">
        <v>242</v>
      </c>
      <c r="C1840" s="218" t="s">
        <v>609</v>
      </c>
      <c r="D1840" s="137">
        <v>42973</v>
      </c>
      <c r="E1840" s="137">
        <v>42993</v>
      </c>
      <c r="F1840" s="137">
        <v>42993</v>
      </c>
      <c r="G1840" s="25">
        <f t="shared" si="97"/>
        <v>20</v>
      </c>
      <c r="H1840" s="365">
        <v>1740</v>
      </c>
      <c r="I1840" s="122">
        <f t="shared" si="98"/>
        <v>34800</v>
      </c>
    </row>
    <row r="1841" spans="1:9">
      <c r="A1841" s="23">
        <f t="shared" si="99"/>
        <v>292</v>
      </c>
      <c r="B1841" s="218"/>
      <c r="C1841" s="218"/>
      <c r="D1841" s="137">
        <v>42973</v>
      </c>
      <c r="E1841" s="137">
        <v>42993</v>
      </c>
      <c r="F1841" s="137">
        <v>42993</v>
      </c>
      <c r="G1841" s="25">
        <f t="shared" si="97"/>
        <v>20</v>
      </c>
      <c r="H1841" s="365">
        <v>1560</v>
      </c>
      <c r="I1841" s="122">
        <f t="shared" si="98"/>
        <v>31200</v>
      </c>
    </row>
    <row r="1842" spans="1:9">
      <c r="A1842" s="23">
        <f t="shared" si="99"/>
        <v>293</v>
      </c>
      <c r="B1842" s="218"/>
      <c r="C1842" s="218"/>
      <c r="D1842" s="137">
        <v>42965</v>
      </c>
      <c r="E1842" s="137">
        <v>42993</v>
      </c>
      <c r="F1842" s="137">
        <v>42993</v>
      </c>
      <c r="G1842" s="25">
        <f t="shared" si="97"/>
        <v>28</v>
      </c>
      <c r="H1842" s="365">
        <v>10827.18</v>
      </c>
      <c r="I1842" s="122">
        <f t="shared" si="98"/>
        <v>303161.03999999998</v>
      </c>
    </row>
    <row r="1843" spans="1:9">
      <c r="A1843" s="23">
        <f t="shared" si="99"/>
        <v>294</v>
      </c>
      <c r="B1843" s="218"/>
      <c r="C1843" s="218"/>
      <c r="D1843" s="137">
        <v>42975</v>
      </c>
      <c r="E1843" s="137">
        <v>42993</v>
      </c>
      <c r="F1843" s="137">
        <v>42993</v>
      </c>
      <c r="G1843" s="25">
        <f t="shared" si="97"/>
        <v>18</v>
      </c>
      <c r="H1843" s="365">
        <v>10542.95</v>
      </c>
      <c r="I1843" s="122">
        <f t="shared" si="98"/>
        <v>189773.1</v>
      </c>
    </row>
    <row r="1844" spans="1:9">
      <c r="A1844" s="23">
        <f t="shared" si="99"/>
        <v>295</v>
      </c>
      <c r="B1844" s="218"/>
      <c r="C1844" s="218"/>
      <c r="D1844" s="137">
        <v>42962</v>
      </c>
      <c r="E1844" s="137">
        <v>42993</v>
      </c>
      <c r="F1844" s="137">
        <v>42993</v>
      </c>
      <c r="G1844" s="25">
        <f t="shared" si="97"/>
        <v>31</v>
      </c>
      <c r="H1844" s="365">
        <v>10939.55</v>
      </c>
      <c r="I1844" s="122">
        <f t="shared" si="98"/>
        <v>339126.05</v>
      </c>
    </row>
    <row r="1845" spans="1:9">
      <c r="A1845" s="23">
        <f t="shared" si="99"/>
        <v>296</v>
      </c>
      <c r="B1845" s="218"/>
      <c r="C1845" s="218"/>
      <c r="D1845" s="137">
        <v>42977</v>
      </c>
      <c r="E1845" s="137">
        <v>42993</v>
      </c>
      <c r="F1845" s="137">
        <v>42993</v>
      </c>
      <c r="G1845" s="25">
        <f t="shared" si="97"/>
        <v>16</v>
      </c>
      <c r="H1845" s="365">
        <v>10946.16</v>
      </c>
      <c r="I1845" s="122">
        <f t="shared" si="98"/>
        <v>175138.56</v>
      </c>
    </row>
    <row r="1846" spans="1:9">
      <c r="A1846" s="23">
        <f t="shared" si="99"/>
        <v>297</v>
      </c>
      <c r="B1846" s="218"/>
      <c r="C1846" s="218"/>
      <c r="D1846" s="137">
        <v>42972</v>
      </c>
      <c r="E1846" s="137">
        <v>42993</v>
      </c>
      <c r="F1846" s="137">
        <v>42993</v>
      </c>
      <c r="G1846" s="25">
        <f t="shared" si="97"/>
        <v>21</v>
      </c>
      <c r="H1846" s="365">
        <v>10661.93</v>
      </c>
      <c r="I1846" s="122">
        <f t="shared" si="98"/>
        <v>223900.53</v>
      </c>
    </row>
    <row r="1847" spans="1:9">
      <c r="A1847" s="23">
        <f t="shared" si="99"/>
        <v>298</v>
      </c>
      <c r="B1847" s="218"/>
      <c r="C1847" s="218"/>
      <c r="D1847" s="137">
        <v>42970</v>
      </c>
      <c r="E1847" s="137">
        <v>42993</v>
      </c>
      <c r="F1847" s="137">
        <v>42993</v>
      </c>
      <c r="G1847" s="25">
        <f t="shared" si="97"/>
        <v>23</v>
      </c>
      <c r="H1847" s="365">
        <v>10542.95</v>
      </c>
      <c r="I1847" s="122">
        <f t="shared" si="98"/>
        <v>242487.85</v>
      </c>
    </row>
    <row r="1848" spans="1:9">
      <c r="A1848" s="23">
        <f t="shared" si="99"/>
        <v>299</v>
      </c>
      <c r="B1848" s="218"/>
      <c r="C1848" s="218"/>
      <c r="D1848" s="137">
        <v>42965</v>
      </c>
      <c r="E1848" s="137">
        <v>42993</v>
      </c>
      <c r="F1848" s="137">
        <v>42993</v>
      </c>
      <c r="G1848" s="25">
        <f t="shared" si="97"/>
        <v>28</v>
      </c>
      <c r="H1848" s="365">
        <v>10827.18</v>
      </c>
      <c r="I1848" s="122">
        <f t="shared" si="98"/>
        <v>303161.03999999998</v>
      </c>
    </row>
    <row r="1849" spans="1:9">
      <c r="A1849" s="23">
        <f t="shared" si="99"/>
        <v>300</v>
      </c>
      <c r="B1849" s="218"/>
      <c r="C1849" s="218"/>
      <c r="D1849" s="137">
        <v>42977</v>
      </c>
      <c r="E1849" s="137">
        <v>42993</v>
      </c>
      <c r="F1849" s="137">
        <v>42993</v>
      </c>
      <c r="G1849" s="25">
        <f t="shared" si="97"/>
        <v>16</v>
      </c>
      <c r="H1849" s="365">
        <v>10813.96</v>
      </c>
      <c r="I1849" s="122">
        <f t="shared" si="98"/>
        <v>173023.35999999999</v>
      </c>
    </row>
    <row r="1850" spans="1:9">
      <c r="A1850" s="23">
        <f t="shared" si="99"/>
        <v>301</v>
      </c>
      <c r="B1850" s="218"/>
      <c r="C1850" s="218"/>
      <c r="D1850" s="137">
        <v>42971</v>
      </c>
      <c r="E1850" s="137">
        <v>42993</v>
      </c>
      <c r="F1850" s="137">
        <v>42993</v>
      </c>
      <c r="G1850" s="25">
        <f t="shared" si="97"/>
        <v>22</v>
      </c>
      <c r="H1850" s="365">
        <v>11005.65</v>
      </c>
      <c r="I1850" s="122">
        <f t="shared" si="98"/>
        <v>242124.3</v>
      </c>
    </row>
    <row r="1851" spans="1:9">
      <c r="A1851" s="23">
        <f t="shared" si="99"/>
        <v>302</v>
      </c>
      <c r="B1851" s="218"/>
      <c r="C1851" s="218"/>
      <c r="D1851" s="137">
        <v>42970</v>
      </c>
      <c r="E1851" s="137">
        <v>42993</v>
      </c>
      <c r="F1851" s="137">
        <v>42993</v>
      </c>
      <c r="G1851" s="25">
        <f t="shared" si="97"/>
        <v>23</v>
      </c>
      <c r="H1851" s="365">
        <v>10827.18</v>
      </c>
      <c r="I1851" s="122">
        <f t="shared" si="98"/>
        <v>249025.14</v>
      </c>
    </row>
    <row r="1852" spans="1:9">
      <c r="A1852" s="23">
        <f t="shared" si="99"/>
        <v>303</v>
      </c>
      <c r="B1852" s="218"/>
      <c r="C1852" s="218"/>
      <c r="D1852" s="137">
        <v>42975</v>
      </c>
      <c r="E1852" s="137">
        <v>42993</v>
      </c>
      <c r="F1852" s="137">
        <v>42993</v>
      </c>
      <c r="G1852" s="25">
        <f t="shared" si="97"/>
        <v>18</v>
      </c>
      <c r="H1852" s="365">
        <v>10542.95</v>
      </c>
      <c r="I1852" s="122">
        <f t="shared" si="98"/>
        <v>189773.1</v>
      </c>
    </row>
    <row r="1853" spans="1:9">
      <c r="A1853" s="23">
        <f t="shared" si="99"/>
        <v>304</v>
      </c>
      <c r="B1853" s="218"/>
      <c r="C1853" s="218"/>
      <c r="D1853" s="137">
        <v>42972</v>
      </c>
      <c r="E1853" s="137">
        <v>42993</v>
      </c>
      <c r="F1853" s="137">
        <v>42993</v>
      </c>
      <c r="G1853" s="25">
        <f t="shared" si="97"/>
        <v>21</v>
      </c>
      <c r="H1853" s="365">
        <v>10939.55</v>
      </c>
      <c r="I1853" s="122">
        <f t="shared" si="98"/>
        <v>229730.55</v>
      </c>
    </row>
    <row r="1854" spans="1:9">
      <c r="A1854" s="23">
        <f t="shared" si="99"/>
        <v>305</v>
      </c>
      <c r="B1854" s="218"/>
      <c r="C1854" s="218"/>
      <c r="D1854" s="137">
        <v>42964</v>
      </c>
      <c r="E1854" s="137">
        <v>42993</v>
      </c>
      <c r="F1854" s="137">
        <v>42993</v>
      </c>
      <c r="G1854" s="25">
        <f t="shared" si="97"/>
        <v>29</v>
      </c>
      <c r="H1854" s="365">
        <v>10708.2</v>
      </c>
      <c r="I1854" s="122">
        <f t="shared" si="98"/>
        <v>310537.8</v>
      </c>
    </row>
    <row r="1855" spans="1:9">
      <c r="A1855" s="23">
        <f t="shared" si="99"/>
        <v>306</v>
      </c>
      <c r="B1855" s="218"/>
      <c r="C1855" s="218"/>
      <c r="D1855" s="137">
        <v>42975</v>
      </c>
      <c r="E1855" s="137">
        <v>42993</v>
      </c>
      <c r="F1855" s="137">
        <v>42993</v>
      </c>
      <c r="G1855" s="25">
        <f t="shared" si="97"/>
        <v>18</v>
      </c>
      <c r="H1855" s="365">
        <v>11058.53</v>
      </c>
      <c r="I1855" s="122">
        <f t="shared" si="98"/>
        <v>199053.54</v>
      </c>
    </row>
    <row r="1856" spans="1:9">
      <c r="A1856" s="23">
        <f t="shared" si="99"/>
        <v>307</v>
      </c>
      <c r="B1856" s="218"/>
      <c r="C1856" s="218"/>
      <c r="D1856" s="137">
        <v>42962</v>
      </c>
      <c r="E1856" s="137">
        <v>42993</v>
      </c>
      <c r="F1856" s="137">
        <v>42993</v>
      </c>
      <c r="G1856" s="25">
        <f t="shared" si="97"/>
        <v>31</v>
      </c>
      <c r="H1856" s="365">
        <v>11058.53</v>
      </c>
      <c r="I1856" s="122">
        <f t="shared" si="98"/>
        <v>342814.43</v>
      </c>
    </row>
    <row r="1857" spans="1:9">
      <c r="A1857" s="23">
        <f t="shared" si="99"/>
        <v>308</v>
      </c>
      <c r="B1857" s="218"/>
      <c r="C1857" s="218"/>
      <c r="D1857" s="137">
        <v>42964</v>
      </c>
      <c r="E1857" s="137">
        <v>42993</v>
      </c>
      <c r="F1857" s="137">
        <v>42993</v>
      </c>
      <c r="G1857" s="25">
        <f t="shared" si="97"/>
        <v>29</v>
      </c>
      <c r="H1857" s="365">
        <v>10708.2</v>
      </c>
      <c r="I1857" s="122">
        <f t="shared" si="98"/>
        <v>310537.8</v>
      </c>
    </row>
    <row r="1858" spans="1:9">
      <c r="A1858" s="23">
        <f t="shared" si="99"/>
        <v>309</v>
      </c>
      <c r="B1858" s="218"/>
      <c r="C1858" s="218"/>
      <c r="D1858" s="137">
        <v>42977</v>
      </c>
      <c r="E1858" s="137">
        <v>42993</v>
      </c>
      <c r="F1858" s="137">
        <v>42993</v>
      </c>
      <c r="G1858" s="25">
        <f t="shared" si="97"/>
        <v>16</v>
      </c>
      <c r="H1858" s="365">
        <v>10542.95</v>
      </c>
      <c r="I1858" s="122">
        <f t="shared" si="98"/>
        <v>168687.2</v>
      </c>
    </row>
    <row r="1859" spans="1:9">
      <c r="A1859" s="23">
        <f t="shared" si="99"/>
        <v>310</v>
      </c>
      <c r="B1859" s="218"/>
      <c r="C1859" s="218"/>
      <c r="D1859" s="137">
        <v>42969</v>
      </c>
      <c r="E1859" s="137">
        <v>42993</v>
      </c>
      <c r="F1859" s="137">
        <v>42993</v>
      </c>
      <c r="G1859" s="25">
        <f t="shared" si="97"/>
        <v>24</v>
      </c>
      <c r="H1859" s="365">
        <v>10932.94</v>
      </c>
      <c r="I1859" s="122">
        <f t="shared" si="98"/>
        <v>262390.56</v>
      </c>
    </row>
    <row r="1860" spans="1:9">
      <c r="A1860" s="23">
        <f t="shared" si="99"/>
        <v>311</v>
      </c>
      <c r="B1860" s="218"/>
      <c r="C1860" s="218"/>
      <c r="D1860" s="137">
        <v>42962</v>
      </c>
      <c r="E1860" s="137">
        <v>42993</v>
      </c>
      <c r="F1860" s="137">
        <v>42993</v>
      </c>
      <c r="G1860" s="25">
        <f t="shared" si="97"/>
        <v>31</v>
      </c>
      <c r="H1860" s="365">
        <v>10767.69</v>
      </c>
      <c r="I1860" s="122">
        <f t="shared" si="98"/>
        <v>333798.39</v>
      </c>
    </row>
    <row r="1861" spans="1:9">
      <c r="A1861" s="23">
        <f t="shared" si="99"/>
        <v>312</v>
      </c>
      <c r="B1861" s="218"/>
      <c r="C1861" s="218"/>
      <c r="D1861" s="137">
        <v>42969</v>
      </c>
      <c r="E1861" s="137">
        <v>42993</v>
      </c>
      <c r="F1861" s="137">
        <v>42993</v>
      </c>
      <c r="G1861" s="25">
        <f t="shared" si="97"/>
        <v>24</v>
      </c>
      <c r="H1861" s="365">
        <v>11151.07</v>
      </c>
      <c r="I1861" s="122">
        <f t="shared" si="98"/>
        <v>267625.68</v>
      </c>
    </row>
    <row r="1862" spans="1:9">
      <c r="A1862" s="23">
        <f t="shared" si="99"/>
        <v>313</v>
      </c>
      <c r="B1862" s="218"/>
      <c r="C1862" s="218"/>
      <c r="D1862" s="137">
        <v>42972</v>
      </c>
      <c r="E1862" s="137">
        <v>42993</v>
      </c>
      <c r="F1862" s="137">
        <v>42993</v>
      </c>
      <c r="G1862" s="25">
        <f t="shared" si="97"/>
        <v>21</v>
      </c>
      <c r="H1862" s="365">
        <v>10774.3</v>
      </c>
      <c r="I1862" s="122">
        <f t="shared" si="98"/>
        <v>226260.3</v>
      </c>
    </row>
    <row r="1863" spans="1:9">
      <c r="A1863" s="23">
        <f t="shared" si="99"/>
        <v>314</v>
      </c>
      <c r="B1863" s="218"/>
      <c r="C1863" s="218"/>
      <c r="D1863" s="137">
        <v>42975</v>
      </c>
      <c r="E1863" s="137">
        <v>42993</v>
      </c>
      <c r="F1863" s="137">
        <v>42993</v>
      </c>
      <c r="G1863" s="25">
        <f t="shared" si="97"/>
        <v>18</v>
      </c>
      <c r="H1863" s="365">
        <v>10595.83</v>
      </c>
      <c r="I1863" s="122">
        <f t="shared" si="98"/>
        <v>190724.94</v>
      </c>
    </row>
    <row r="1864" spans="1:9">
      <c r="A1864" s="23">
        <f t="shared" si="99"/>
        <v>315</v>
      </c>
      <c r="B1864" s="218"/>
      <c r="C1864" s="218"/>
      <c r="D1864" s="137">
        <v>42978</v>
      </c>
      <c r="E1864" s="137">
        <v>42993</v>
      </c>
      <c r="F1864" s="137">
        <v>42993</v>
      </c>
      <c r="G1864" s="25">
        <f t="shared" si="97"/>
        <v>15</v>
      </c>
      <c r="H1864" s="365">
        <v>10827.18</v>
      </c>
      <c r="I1864" s="122">
        <f t="shared" si="98"/>
        <v>162407.70000000001</v>
      </c>
    </row>
    <row r="1865" spans="1:9">
      <c r="A1865" s="23">
        <f t="shared" si="99"/>
        <v>316</v>
      </c>
      <c r="B1865" s="218" t="s">
        <v>242</v>
      </c>
      <c r="C1865" s="218" t="s">
        <v>610</v>
      </c>
      <c r="D1865" s="137">
        <v>42986</v>
      </c>
      <c r="E1865" s="137">
        <v>43003</v>
      </c>
      <c r="F1865" s="137">
        <v>43003</v>
      </c>
      <c r="G1865" s="25">
        <f t="shared" si="97"/>
        <v>17</v>
      </c>
      <c r="H1865" s="365">
        <v>280</v>
      </c>
      <c r="I1865" s="122">
        <f t="shared" si="98"/>
        <v>4760</v>
      </c>
    </row>
    <row r="1866" spans="1:9">
      <c r="A1866" s="23">
        <f t="shared" si="99"/>
        <v>317</v>
      </c>
      <c r="B1866" s="218"/>
      <c r="C1866" s="218"/>
      <c r="D1866" s="137">
        <v>42986</v>
      </c>
      <c r="E1866" s="137">
        <v>43003</v>
      </c>
      <c r="F1866" s="137">
        <v>43003</v>
      </c>
      <c r="G1866" s="25">
        <f t="shared" si="97"/>
        <v>17</v>
      </c>
      <c r="H1866" s="365">
        <v>280</v>
      </c>
      <c r="I1866" s="122">
        <f t="shared" si="98"/>
        <v>4760</v>
      </c>
    </row>
    <row r="1867" spans="1:9">
      <c r="A1867" s="23">
        <f t="shared" si="99"/>
        <v>318</v>
      </c>
      <c r="B1867" s="218"/>
      <c r="C1867" s="218"/>
      <c r="D1867" s="137">
        <v>42993</v>
      </c>
      <c r="E1867" s="137">
        <v>43003</v>
      </c>
      <c r="F1867" s="137">
        <v>43003</v>
      </c>
      <c r="G1867" s="25">
        <f t="shared" si="97"/>
        <v>10</v>
      </c>
      <c r="H1867" s="365">
        <v>495</v>
      </c>
      <c r="I1867" s="122">
        <f t="shared" si="98"/>
        <v>4950</v>
      </c>
    </row>
    <row r="1868" spans="1:9">
      <c r="A1868" s="23">
        <f t="shared" si="99"/>
        <v>319</v>
      </c>
      <c r="B1868" s="218"/>
      <c r="C1868" s="218"/>
      <c r="D1868" s="137">
        <v>42993</v>
      </c>
      <c r="E1868" s="137">
        <v>43003</v>
      </c>
      <c r="F1868" s="137">
        <v>43003</v>
      </c>
      <c r="G1868" s="25">
        <f t="shared" si="97"/>
        <v>10</v>
      </c>
      <c r="H1868" s="365">
        <v>405</v>
      </c>
      <c r="I1868" s="122">
        <f t="shared" si="98"/>
        <v>4050</v>
      </c>
    </row>
    <row r="1869" spans="1:9">
      <c r="A1869" s="23">
        <f t="shared" si="99"/>
        <v>320</v>
      </c>
      <c r="B1869" s="218"/>
      <c r="C1869" s="218"/>
      <c r="D1869" s="137">
        <v>42993</v>
      </c>
      <c r="E1869" s="137">
        <v>43003</v>
      </c>
      <c r="F1869" s="137">
        <v>43003</v>
      </c>
      <c r="G1869" s="25">
        <f t="shared" si="97"/>
        <v>10</v>
      </c>
      <c r="H1869" s="365">
        <v>10311.6</v>
      </c>
      <c r="I1869" s="122">
        <f t="shared" si="98"/>
        <v>103116</v>
      </c>
    </row>
    <row r="1870" spans="1:9">
      <c r="A1870" s="23">
        <f t="shared" si="99"/>
        <v>321</v>
      </c>
      <c r="B1870" s="218"/>
      <c r="C1870" s="218"/>
      <c r="D1870" s="137">
        <v>42986</v>
      </c>
      <c r="E1870" s="137">
        <v>43003</v>
      </c>
      <c r="F1870" s="137">
        <v>43003</v>
      </c>
      <c r="G1870" s="25">
        <f t="shared" si="97"/>
        <v>17</v>
      </c>
      <c r="H1870" s="365">
        <v>11058.53</v>
      </c>
      <c r="I1870" s="122">
        <f t="shared" si="98"/>
        <v>187995.01</v>
      </c>
    </row>
    <row r="1871" spans="1:9">
      <c r="A1871" s="23">
        <f t="shared" si="99"/>
        <v>322</v>
      </c>
      <c r="B1871" s="218"/>
      <c r="C1871" s="218"/>
      <c r="D1871" s="137">
        <v>42986</v>
      </c>
      <c r="E1871" s="137">
        <v>43003</v>
      </c>
      <c r="F1871" s="137">
        <v>43003</v>
      </c>
      <c r="G1871" s="25">
        <f t="shared" si="97"/>
        <v>17</v>
      </c>
      <c r="H1871" s="365">
        <v>10939.55</v>
      </c>
      <c r="I1871" s="122">
        <f t="shared" si="98"/>
        <v>185972.35</v>
      </c>
    </row>
    <row r="1872" spans="1:9">
      <c r="A1872" s="23">
        <f t="shared" si="99"/>
        <v>323</v>
      </c>
      <c r="B1872" s="218"/>
      <c r="C1872" s="218"/>
      <c r="D1872" s="137">
        <v>42992</v>
      </c>
      <c r="E1872" s="137">
        <v>43003</v>
      </c>
      <c r="F1872" s="137">
        <v>43003</v>
      </c>
      <c r="G1872" s="25">
        <f t="shared" si="97"/>
        <v>11</v>
      </c>
      <c r="H1872" s="365">
        <v>10668.54</v>
      </c>
      <c r="I1872" s="122">
        <f t="shared" si="98"/>
        <v>117353.94</v>
      </c>
    </row>
    <row r="1873" spans="1:9">
      <c r="A1873" s="23">
        <f t="shared" si="99"/>
        <v>324</v>
      </c>
      <c r="B1873" s="218"/>
      <c r="C1873" s="218"/>
      <c r="D1873" s="137">
        <v>42986</v>
      </c>
      <c r="E1873" s="137">
        <v>43003</v>
      </c>
      <c r="F1873" s="137">
        <v>43003</v>
      </c>
      <c r="G1873" s="25">
        <f t="shared" si="97"/>
        <v>17</v>
      </c>
      <c r="H1873" s="365">
        <v>10774.3</v>
      </c>
      <c r="I1873" s="122">
        <f t="shared" si="98"/>
        <v>183163.1</v>
      </c>
    </row>
    <row r="1874" spans="1:9">
      <c r="A1874" s="23">
        <f t="shared" si="99"/>
        <v>325</v>
      </c>
      <c r="B1874" s="218"/>
      <c r="C1874" s="218"/>
      <c r="D1874" s="137">
        <v>42992</v>
      </c>
      <c r="E1874" s="137">
        <v>43003</v>
      </c>
      <c r="F1874" s="137">
        <v>43003</v>
      </c>
      <c r="G1874" s="25">
        <f t="shared" si="97"/>
        <v>11</v>
      </c>
      <c r="H1874" s="365">
        <v>10932.94</v>
      </c>
      <c r="I1874" s="122">
        <f t="shared" si="98"/>
        <v>120262.34</v>
      </c>
    </row>
    <row r="1875" spans="1:9">
      <c r="A1875" s="23">
        <f t="shared" si="99"/>
        <v>326</v>
      </c>
      <c r="B1875" s="218"/>
      <c r="C1875" s="218"/>
      <c r="D1875" s="137">
        <v>42993</v>
      </c>
      <c r="E1875" s="137">
        <v>43003</v>
      </c>
      <c r="F1875" s="137">
        <v>43003</v>
      </c>
      <c r="G1875" s="25">
        <f t="shared" si="97"/>
        <v>10</v>
      </c>
      <c r="H1875" s="365">
        <v>11058.53</v>
      </c>
      <c r="I1875" s="122">
        <f t="shared" si="98"/>
        <v>110585.3</v>
      </c>
    </row>
    <row r="1876" spans="1:9">
      <c r="A1876" s="23">
        <f t="shared" si="99"/>
        <v>327</v>
      </c>
      <c r="B1876" s="218"/>
      <c r="C1876" s="218"/>
      <c r="D1876" s="137">
        <v>42986</v>
      </c>
      <c r="E1876" s="137">
        <v>43003</v>
      </c>
      <c r="F1876" s="137">
        <v>43003</v>
      </c>
      <c r="G1876" s="25">
        <f t="shared" si="97"/>
        <v>17</v>
      </c>
      <c r="H1876" s="365">
        <v>10708.2</v>
      </c>
      <c r="I1876" s="122">
        <f t="shared" si="98"/>
        <v>182039.4</v>
      </c>
    </row>
    <row r="1877" spans="1:9">
      <c r="A1877" s="23">
        <f t="shared" si="99"/>
        <v>328</v>
      </c>
      <c r="B1877" s="218"/>
      <c r="C1877" s="218"/>
      <c r="D1877" s="137">
        <v>42986</v>
      </c>
      <c r="E1877" s="137">
        <v>43003</v>
      </c>
      <c r="F1877" s="137">
        <v>43003</v>
      </c>
      <c r="G1877" s="25">
        <f t="shared" si="97"/>
        <v>17</v>
      </c>
      <c r="H1877" s="365">
        <v>10939.55</v>
      </c>
      <c r="I1877" s="122">
        <f t="shared" si="98"/>
        <v>185972.35</v>
      </c>
    </row>
    <row r="1878" spans="1:9">
      <c r="A1878" s="23">
        <f t="shared" si="99"/>
        <v>329</v>
      </c>
      <c r="B1878" s="218"/>
      <c r="C1878" s="218"/>
      <c r="D1878" s="137">
        <v>42993</v>
      </c>
      <c r="E1878" s="137">
        <v>43003</v>
      </c>
      <c r="F1878" s="137">
        <v>43003</v>
      </c>
      <c r="G1878" s="25">
        <f t="shared" si="97"/>
        <v>10</v>
      </c>
      <c r="H1878" s="365">
        <v>10932.94</v>
      </c>
      <c r="I1878" s="122">
        <f t="shared" si="98"/>
        <v>109329.4</v>
      </c>
    </row>
    <row r="1879" spans="1:9">
      <c r="A1879" s="23">
        <f t="shared" si="99"/>
        <v>330</v>
      </c>
      <c r="B1879" s="218"/>
      <c r="C1879" s="218"/>
      <c r="D1879" s="137">
        <v>42990</v>
      </c>
      <c r="E1879" s="137">
        <v>43003</v>
      </c>
      <c r="F1879" s="137">
        <v>43003</v>
      </c>
      <c r="G1879" s="25">
        <f t="shared" si="97"/>
        <v>13</v>
      </c>
      <c r="H1879" s="365">
        <v>10767.69</v>
      </c>
      <c r="I1879" s="122">
        <f t="shared" si="98"/>
        <v>139979.97</v>
      </c>
    </row>
    <row r="1880" spans="1:9">
      <c r="A1880" s="23">
        <f t="shared" si="99"/>
        <v>331</v>
      </c>
      <c r="B1880" s="218"/>
      <c r="C1880" s="218"/>
      <c r="D1880" s="137">
        <v>42985</v>
      </c>
      <c r="E1880" s="137">
        <v>43003</v>
      </c>
      <c r="F1880" s="137">
        <v>43003</v>
      </c>
      <c r="G1880" s="25">
        <f t="shared" ref="G1880:G1910" si="100">F1880-D1880</f>
        <v>18</v>
      </c>
      <c r="H1880" s="365">
        <v>10774.3</v>
      </c>
      <c r="I1880" s="122">
        <f t="shared" ref="I1880:I1910" si="101">ROUND(G1880*H1880,2)</f>
        <v>193937.4</v>
      </c>
    </row>
    <row r="1881" spans="1:9">
      <c r="A1881" s="23">
        <f t="shared" si="99"/>
        <v>332</v>
      </c>
      <c r="B1881" s="218"/>
      <c r="C1881" s="218"/>
      <c r="D1881" s="137">
        <v>42993</v>
      </c>
      <c r="E1881" s="137">
        <v>43003</v>
      </c>
      <c r="F1881" s="137">
        <v>43003</v>
      </c>
      <c r="G1881" s="25">
        <f t="shared" si="100"/>
        <v>10</v>
      </c>
      <c r="H1881" s="365">
        <v>10932.94</v>
      </c>
      <c r="I1881" s="122">
        <f t="shared" si="101"/>
        <v>109329.4</v>
      </c>
    </row>
    <row r="1882" spans="1:9">
      <c r="A1882" s="23">
        <f t="shared" si="99"/>
        <v>333</v>
      </c>
      <c r="B1882" s="218"/>
      <c r="C1882" s="218"/>
      <c r="D1882" s="137">
        <v>42985</v>
      </c>
      <c r="E1882" s="137">
        <v>43003</v>
      </c>
      <c r="F1882" s="137">
        <v>43003</v>
      </c>
      <c r="G1882" s="25">
        <f t="shared" si="100"/>
        <v>18</v>
      </c>
      <c r="H1882" s="365">
        <v>10946.16</v>
      </c>
      <c r="I1882" s="122">
        <f t="shared" si="101"/>
        <v>197030.88</v>
      </c>
    </row>
    <row r="1883" spans="1:9">
      <c r="A1883" s="23">
        <f t="shared" si="99"/>
        <v>334</v>
      </c>
      <c r="B1883" s="218"/>
      <c r="C1883" s="218"/>
      <c r="D1883" s="137">
        <v>42985</v>
      </c>
      <c r="E1883" s="137">
        <v>43003</v>
      </c>
      <c r="F1883" s="137">
        <v>43003</v>
      </c>
      <c r="G1883" s="25">
        <f t="shared" si="100"/>
        <v>18</v>
      </c>
      <c r="H1883" s="365">
        <v>11045.31</v>
      </c>
      <c r="I1883" s="122">
        <f t="shared" si="101"/>
        <v>198815.58</v>
      </c>
    </row>
    <row r="1884" spans="1:9">
      <c r="A1884" s="23">
        <f t="shared" si="99"/>
        <v>335</v>
      </c>
      <c r="B1884" s="218"/>
      <c r="C1884" s="218"/>
      <c r="D1884" s="137">
        <v>42991</v>
      </c>
      <c r="E1884" s="137">
        <v>43003</v>
      </c>
      <c r="F1884" s="137">
        <v>43003</v>
      </c>
      <c r="G1884" s="25">
        <f t="shared" si="100"/>
        <v>12</v>
      </c>
      <c r="H1884" s="365">
        <v>10939.55</v>
      </c>
      <c r="I1884" s="122">
        <f t="shared" si="101"/>
        <v>131274.6</v>
      </c>
    </row>
    <row r="1885" spans="1:9">
      <c r="A1885" s="23">
        <f t="shared" si="99"/>
        <v>336</v>
      </c>
      <c r="B1885" s="218"/>
      <c r="C1885" s="218"/>
      <c r="D1885" s="137">
        <v>42985</v>
      </c>
      <c r="E1885" s="137">
        <v>43003</v>
      </c>
      <c r="F1885" s="137">
        <v>43003</v>
      </c>
      <c r="G1885" s="25">
        <f t="shared" si="100"/>
        <v>18</v>
      </c>
      <c r="H1885" s="365">
        <v>10827.18</v>
      </c>
      <c r="I1885" s="122">
        <f t="shared" si="101"/>
        <v>194889.24</v>
      </c>
    </row>
    <row r="1886" spans="1:9">
      <c r="A1886" s="23">
        <f t="shared" si="99"/>
        <v>337</v>
      </c>
      <c r="B1886" s="218" t="s">
        <v>242</v>
      </c>
      <c r="C1886" s="218" t="s">
        <v>611</v>
      </c>
      <c r="D1886" s="137">
        <v>43022</v>
      </c>
      <c r="E1886" s="137">
        <v>43033</v>
      </c>
      <c r="F1886" s="137">
        <v>43033</v>
      </c>
      <c r="G1886" s="25">
        <f t="shared" si="100"/>
        <v>11</v>
      </c>
      <c r="H1886" s="365">
        <v>680</v>
      </c>
      <c r="I1886" s="122">
        <f t="shared" si="101"/>
        <v>7480</v>
      </c>
    </row>
    <row r="1887" spans="1:9">
      <c r="A1887" s="23">
        <f t="shared" si="99"/>
        <v>338</v>
      </c>
      <c r="B1887" s="218"/>
      <c r="C1887" s="218"/>
      <c r="D1887" s="137">
        <v>43022</v>
      </c>
      <c r="E1887" s="137">
        <v>43033</v>
      </c>
      <c r="F1887" s="137">
        <v>43033</v>
      </c>
      <c r="G1887" s="25">
        <f t="shared" si="100"/>
        <v>11</v>
      </c>
      <c r="H1887" s="365">
        <v>2000</v>
      </c>
      <c r="I1887" s="122">
        <f t="shared" si="101"/>
        <v>22000</v>
      </c>
    </row>
    <row r="1888" spans="1:9">
      <c r="A1888" s="23">
        <f t="shared" si="99"/>
        <v>339</v>
      </c>
      <c r="B1888" s="218"/>
      <c r="C1888" s="218"/>
      <c r="D1888" s="137">
        <v>43020</v>
      </c>
      <c r="E1888" s="137">
        <v>43033</v>
      </c>
      <c r="F1888" s="137">
        <v>43033</v>
      </c>
      <c r="G1888" s="25">
        <f t="shared" si="100"/>
        <v>13</v>
      </c>
      <c r="H1888" s="365">
        <v>10827.18</v>
      </c>
      <c r="I1888" s="122">
        <f t="shared" si="101"/>
        <v>140753.34</v>
      </c>
    </row>
    <row r="1889" spans="1:9">
      <c r="A1889" s="23">
        <f t="shared" si="99"/>
        <v>340</v>
      </c>
      <c r="B1889" s="218"/>
      <c r="C1889" s="218"/>
      <c r="D1889" s="137">
        <v>43020</v>
      </c>
      <c r="E1889" s="137">
        <v>43033</v>
      </c>
      <c r="F1889" s="137">
        <v>43033</v>
      </c>
      <c r="G1889" s="25">
        <f t="shared" si="100"/>
        <v>13</v>
      </c>
      <c r="H1889" s="365">
        <v>10708.2</v>
      </c>
      <c r="I1889" s="122">
        <f t="shared" si="101"/>
        <v>139206.6</v>
      </c>
    </row>
    <row r="1890" spans="1:9">
      <c r="A1890" s="23">
        <f t="shared" si="99"/>
        <v>341</v>
      </c>
      <c r="B1890" s="218"/>
      <c r="C1890" s="218"/>
      <c r="D1890" s="137">
        <v>43011</v>
      </c>
      <c r="E1890" s="137">
        <v>43033</v>
      </c>
      <c r="F1890" s="137">
        <v>43033</v>
      </c>
      <c r="G1890" s="25">
        <f t="shared" si="100"/>
        <v>22</v>
      </c>
      <c r="H1890" s="365">
        <v>10813.96</v>
      </c>
      <c r="I1890" s="122">
        <f t="shared" si="101"/>
        <v>237907.12</v>
      </c>
    </row>
    <row r="1891" spans="1:9">
      <c r="A1891" s="23">
        <f t="shared" si="99"/>
        <v>342</v>
      </c>
      <c r="B1891" s="218"/>
      <c r="C1891" s="218"/>
      <c r="D1891" s="137">
        <v>43020</v>
      </c>
      <c r="E1891" s="137">
        <v>43033</v>
      </c>
      <c r="F1891" s="137">
        <v>43033</v>
      </c>
      <c r="G1891" s="25">
        <f t="shared" si="100"/>
        <v>13</v>
      </c>
      <c r="H1891" s="365">
        <v>10827.18</v>
      </c>
      <c r="I1891" s="122">
        <f t="shared" si="101"/>
        <v>140753.34</v>
      </c>
    </row>
    <row r="1892" spans="1:9">
      <c r="A1892" s="23">
        <f t="shared" si="99"/>
        <v>343</v>
      </c>
      <c r="B1892" s="218"/>
      <c r="C1892" s="218"/>
      <c r="D1892" s="137">
        <v>43011</v>
      </c>
      <c r="E1892" s="137">
        <v>43033</v>
      </c>
      <c r="F1892" s="137">
        <v>43033</v>
      </c>
      <c r="G1892" s="25">
        <f t="shared" si="100"/>
        <v>22</v>
      </c>
      <c r="H1892" s="365">
        <v>10919.72</v>
      </c>
      <c r="I1892" s="122">
        <f t="shared" si="101"/>
        <v>240233.84</v>
      </c>
    </row>
    <row r="1893" spans="1:9">
      <c r="A1893" s="23">
        <f t="shared" si="99"/>
        <v>344</v>
      </c>
      <c r="B1893" s="218"/>
      <c r="C1893" s="218"/>
      <c r="D1893" s="137">
        <v>43021</v>
      </c>
      <c r="E1893" s="137">
        <v>43033</v>
      </c>
      <c r="F1893" s="137">
        <v>43033</v>
      </c>
      <c r="G1893" s="25">
        <f t="shared" si="100"/>
        <v>12</v>
      </c>
      <c r="H1893" s="365">
        <v>10708.2</v>
      </c>
      <c r="I1893" s="122">
        <f t="shared" si="101"/>
        <v>128498.4</v>
      </c>
    </row>
    <row r="1894" spans="1:9">
      <c r="A1894" s="23">
        <f t="shared" si="99"/>
        <v>345</v>
      </c>
      <c r="B1894" s="218"/>
      <c r="C1894" s="218"/>
      <c r="D1894" s="137">
        <v>43021</v>
      </c>
      <c r="E1894" s="137">
        <v>43033</v>
      </c>
      <c r="F1894" s="137">
        <v>43033</v>
      </c>
      <c r="G1894" s="25">
        <f t="shared" si="100"/>
        <v>12</v>
      </c>
      <c r="H1894" s="365">
        <v>10694.98</v>
      </c>
      <c r="I1894" s="122">
        <f t="shared" si="101"/>
        <v>128339.76</v>
      </c>
    </row>
    <row r="1895" spans="1:9">
      <c r="A1895" s="23">
        <f t="shared" si="99"/>
        <v>346</v>
      </c>
      <c r="B1895" s="218"/>
      <c r="C1895" s="218"/>
      <c r="D1895" s="137">
        <v>43011</v>
      </c>
      <c r="E1895" s="137">
        <v>43033</v>
      </c>
      <c r="F1895" s="137">
        <v>43033</v>
      </c>
      <c r="G1895" s="25">
        <f t="shared" si="100"/>
        <v>22</v>
      </c>
      <c r="H1895" s="365">
        <v>10813.96</v>
      </c>
      <c r="I1895" s="122">
        <f t="shared" si="101"/>
        <v>237907.12</v>
      </c>
    </row>
    <row r="1896" spans="1:9">
      <c r="A1896" s="23">
        <f t="shared" si="99"/>
        <v>347</v>
      </c>
      <c r="B1896" s="218"/>
      <c r="C1896" s="218"/>
      <c r="D1896" s="137">
        <v>43013</v>
      </c>
      <c r="E1896" s="137">
        <v>43033</v>
      </c>
      <c r="F1896" s="137">
        <v>43033</v>
      </c>
      <c r="G1896" s="25">
        <f t="shared" si="100"/>
        <v>20</v>
      </c>
      <c r="H1896" s="365">
        <v>10357.870000000001</v>
      </c>
      <c r="I1896" s="122">
        <f t="shared" si="101"/>
        <v>207157.4</v>
      </c>
    </row>
    <row r="1897" spans="1:9">
      <c r="A1897" s="23">
        <f t="shared" si="99"/>
        <v>348</v>
      </c>
      <c r="B1897" s="218"/>
      <c r="C1897" s="218"/>
      <c r="D1897" s="137">
        <v>43020</v>
      </c>
      <c r="E1897" s="137">
        <v>43033</v>
      </c>
      <c r="F1897" s="137">
        <v>43033</v>
      </c>
      <c r="G1897" s="25">
        <f t="shared" si="100"/>
        <v>13</v>
      </c>
      <c r="H1897" s="365">
        <v>10774.3</v>
      </c>
      <c r="I1897" s="122">
        <f t="shared" si="101"/>
        <v>140065.9</v>
      </c>
    </row>
    <row r="1898" spans="1:9">
      <c r="A1898" s="23">
        <f t="shared" si="99"/>
        <v>349</v>
      </c>
      <c r="B1898" s="218"/>
      <c r="C1898" s="218"/>
      <c r="D1898" s="137">
        <v>43014</v>
      </c>
      <c r="E1898" s="137">
        <v>43033</v>
      </c>
      <c r="F1898" s="137">
        <v>43033</v>
      </c>
      <c r="G1898" s="25">
        <f t="shared" si="100"/>
        <v>19</v>
      </c>
      <c r="H1898" s="365">
        <v>10476.85</v>
      </c>
      <c r="I1898" s="122">
        <f t="shared" si="101"/>
        <v>199060.15</v>
      </c>
    </row>
    <row r="1899" spans="1:9">
      <c r="A1899" s="23">
        <f t="shared" si="99"/>
        <v>350</v>
      </c>
      <c r="B1899" s="218"/>
      <c r="C1899" s="218"/>
      <c r="D1899" s="137">
        <v>43019</v>
      </c>
      <c r="E1899" s="137">
        <v>43033</v>
      </c>
      <c r="F1899" s="137">
        <v>43033</v>
      </c>
      <c r="G1899" s="25">
        <f t="shared" si="100"/>
        <v>14</v>
      </c>
      <c r="H1899" s="365">
        <v>10932.94</v>
      </c>
      <c r="I1899" s="122">
        <f t="shared" si="101"/>
        <v>153061.16</v>
      </c>
    </row>
    <row r="1900" spans="1:9">
      <c r="A1900" s="23">
        <f t="shared" si="99"/>
        <v>351</v>
      </c>
      <c r="B1900" s="218"/>
      <c r="C1900" s="218"/>
      <c r="D1900" s="137">
        <v>43011</v>
      </c>
      <c r="E1900" s="137">
        <v>43033</v>
      </c>
      <c r="F1900" s="137">
        <v>43033</v>
      </c>
      <c r="G1900" s="25">
        <f t="shared" si="100"/>
        <v>22</v>
      </c>
      <c r="H1900" s="365">
        <v>10589.22</v>
      </c>
      <c r="I1900" s="122">
        <f t="shared" si="101"/>
        <v>232962.84</v>
      </c>
    </row>
    <row r="1901" spans="1:9">
      <c r="A1901" s="23">
        <f t="shared" si="99"/>
        <v>352</v>
      </c>
      <c r="B1901" s="218"/>
      <c r="C1901" s="218"/>
      <c r="D1901" s="137">
        <v>43020</v>
      </c>
      <c r="E1901" s="137">
        <v>43033</v>
      </c>
      <c r="F1901" s="137">
        <v>43033</v>
      </c>
      <c r="G1901" s="25">
        <f t="shared" si="100"/>
        <v>13</v>
      </c>
      <c r="H1901" s="365">
        <v>10813.96</v>
      </c>
      <c r="I1901" s="122">
        <f t="shared" si="101"/>
        <v>140581.48000000001</v>
      </c>
    </row>
    <row r="1902" spans="1:9">
      <c r="A1902" s="23">
        <f t="shared" si="99"/>
        <v>353</v>
      </c>
      <c r="B1902" s="218"/>
      <c r="C1902" s="218"/>
      <c r="D1902" s="137">
        <v>43012</v>
      </c>
      <c r="E1902" s="137">
        <v>43033</v>
      </c>
      <c r="F1902" s="137">
        <v>43033</v>
      </c>
      <c r="G1902" s="25">
        <f t="shared" si="100"/>
        <v>21</v>
      </c>
      <c r="H1902" s="365">
        <v>10589.22</v>
      </c>
      <c r="I1902" s="122">
        <f t="shared" si="101"/>
        <v>222373.62</v>
      </c>
    </row>
    <row r="1903" spans="1:9">
      <c r="A1903" s="23">
        <f t="shared" si="99"/>
        <v>354</v>
      </c>
      <c r="B1903" s="218" t="s">
        <v>242</v>
      </c>
      <c r="C1903" s="218" t="s">
        <v>612</v>
      </c>
      <c r="D1903" s="137">
        <v>43043</v>
      </c>
      <c r="E1903" s="137">
        <v>43055</v>
      </c>
      <c r="F1903" s="137">
        <v>43066</v>
      </c>
      <c r="G1903" s="25">
        <f t="shared" si="100"/>
        <v>23</v>
      </c>
      <c r="H1903" s="365">
        <v>300</v>
      </c>
      <c r="I1903" s="122">
        <f t="shared" si="101"/>
        <v>6900</v>
      </c>
    </row>
    <row r="1904" spans="1:9">
      <c r="A1904" s="23">
        <f t="shared" si="99"/>
        <v>355</v>
      </c>
      <c r="B1904" s="218"/>
      <c r="C1904" s="218"/>
      <c r="D1904" s="137">
        <v>43043</v>
      </c>
      <c r="E1904" s="137">
        <v>43055</v>
      </c>
      <c r="F1904" s="137">
        <v>43066</v>
      </c>
      <c r="G1904" s="25">
        <f t="shared" si="100"/>
        <v>23</v>
      </c>
      <c r="H1904" s="365">
        <v>600</v>
      </c>
      <c r="I1904" s="122">
        <f t="shared" si="101"/>
        <v>13800</v>
      </c>
    </row>
    <row r="1905" spans="1:9">
      <c r="A1905" s="23">
        <f t="shared" si="99"/>
        <v>356</v>
      </c>
      <c r="B1905" s="218"/>
      <c r="C1905" s="218"/>
      <c r="D1905" s="137">
        <v>43039</v>
      </c>
      <c r="E1905" s="137">
        <v>43055</v>
      </c>
      <c r="F1905" s="137">
        <v>43066</v>
      </c>
      <c r="G1905" s="25">
        <f t="shared" si="100"/>
        <v>27</v>
      </c>
      <c r="H1905" s="365">
        <v>11111.41</v>
      </c>
      <c r="I1905" s="122">
        <f t="shared" si="101"/>
        <v>300008.07</v>
      </c>
    </row>
    <row r="1906" spans="1:9">
      <c r="A1906" s="23">
        <f t="shared" si="99"/>
        <v>357</v>
      </c>
      <c r="B1906" s="218"/>
      <c r="C1906" s="218"/>
      <c r="D1906" s="137">
        <v>43041</v>
      </c>
      <c r="E1906" s="137">
        <v>43055</v>
      </c>
      <c r="F1906" s="137">
        <v>43066</v>
      </c>
      <c r="G1906" s="25">
        <f t="shared" si="100"/>
        <v>25</v>
      </c>
      <c r="H1906" s="365">
        <v>10708.2</v>
      </c>
      <c r="I1906" s="122">
        <f t="shared" si="101"/>
        <v>267705</v>
      </c>
    </row>
    <row r="1907" spans="1:9">
      <c r="A1907" s="23">
        <f t="shared" si="99"/>
        <v>358</v>
      </c>
      <c r="B1907" s="218"/>
      <c r="C1907" s="218"/>
      <c r="D1907" s="137">
        <v>43041</v>
      </c>
      <c r="E1907" s="137">
        <v>43055</v>
      </c>
      <c r="F1907" s="137">
        <v>43066</v>
      </c>
      <c r="G1907" s="25">
        <f t="shared" si="100"/>
        <v>25</v>
      </c>
      <c r="H1907" s="365">
        <v>10589.22</v>
      </c>
      <c r="I1907" s="122">
        <f t="shared" si="101"/>
        <v>264730.5</v>
      </c>
    </row>
    <row r="1908" spans="1:9">
      <c r="A1908" s="23">
        <f t="shared" si="99"/>
        <v>359</v>
      </c>
      <c r="B1908" s="218"/>
      <c r="C1908" s="218"/>
      <c r="D1908" s="137">
        <v>43039</v>
      </c>
      <c r="E1908" s="137">
        <v>43055</v>
      </c>
      <c r="F1908" s="137">
        <v>43066</v>
      </c>
      <c r="G1908" s="25">
        <f t="shared" si="100"/>
        <v>27</v>
      </c>
      <c r="H1908" s="365">
        <v>10827.18</v>
      </c>
      <c r="I1908" s="122">
        <f t="shared" si="101"/>
        <v>292333.86</v>
      </c>
    </row>
    <row r="1909" spans="1:9">
      <c r="A1909" s="23">
        <f t="shared" si="99"/>
        <v>360</v>
      </c>
      <c r="B1909" s="218"/>
      <c r="C1909" s="218"/>
      <c r="D1909" s="137">
        <v>43041</v>
      </c>
      <c r="E1909" s="137">
        <v>43055</v>
      </c>
      <c r="F1909" s="137">
        <v>43066</v>
      </c>
      <c r="G1909" s="25">
        <f t="shared" si="100"/>
        <v>25</v>
      </c>
      <c r="H1909" s="365">
        <v>10919.72</v>
      </c>
      <c r="I1909" s="122">
        <f t="shared" si="101"/>
        <v>272993</v>
      </c>
    </row>
    <row r="1910" spans="1:9">
      <c r="A1910" s="23">
        <f t="shared" si="99"/>
        <v>361</v>
      </c>
      <c r="B1910" s="218"/>
      <c r="C1910" s="218"/>
      <c r="D1910" s="137">
        <v>43039</v>
      </c>
      <c r="E1910" s="137">
        <v>43055</v>
      </c>
      <c r="F1910" s="137">
        <v>43066</v>
      </c>
      <c r="G1910" s="25">
        <f t="shared" si="100"/>
        <v>27</v>
      </c>
      <c r="H1910" s="365">
        <v>10648.71</v>
      </c>
      <c r="I1910" s="122">
        <f t="shared" si="101"/>
        <v>287515.17</v>
      </c>
    </row>
    <row r="1911" spans="1:9">
      <c r="B1911" s="217" t="s">
        <v>225</v>
      </c>
      <c r="C1911" s="217"/>
      <c r="H1911" s="368"/>
    </row>
    <row r="1912" spans="1:9">
      <c r="A1912" s="23">
        <f>A1910+1</f>
        <v>362</v>
      </c>
      <c r="B1912" s="218" t="s">
        <v>243</v>
      </c>
      <c r="C1912" s="218" t="s">
        <v>374</v>
      </c>
      <c r="D1912" s="137">
        <v>42795</v>
      </c>
      <c r="E1912" s="137">
        <v>42839</v>
      </c>
      <c r="F1912" s="137">
        <v>42838</v>
      </c>
      <c r="G1912" s="25">
        <f t="shared" ref="G1912:G1943" si="102">F1912-D1912</f>
        <v>43</v>
      </c>
      <c r="H1912" s="365">
        <v>8797.4964000000018</v>
      </c>
      <c r="I1912" s="122">
        <f t="shared" ref="I1912:I1943" si="103">ROUND(G1912*H1912,2)</f>
        <v>378292.35</v>
      </c>
    </row>
    <row r="1913" spans="1:9">
      <c r="A1913" s="23">
        <f t="shared" ref="A1913:A1966" si="104">A1912+1</f>
        <v>363</v>
      </c>
      <c r="B1913" s="218"/>
      <c r="C1913" s="218"/>
      <c r="D1913" s="137">
        <v>42796</v>
      </c>
      <c r="E1913" s="137">
        <v>42839</v>
      </c>
      <c r="F1913" s="137">
        <v>42838</v>
      </c>
      <c r="G1913" s="25">
        <f t="shared" si="102"/>
        <v>42</v>
      </c>
      <c r="H1913" s="365">
        <v>8815.1976000000013</v>
      </c>
      <c r="I1913" s="122">
        <f t="shared" si="103"/>
        <v>370238.3</v>
      </c>
    </row>
    <row r="1914" spans="1:9">
      <c r="A1914" s="23">
        <f t="shared" si="104"/>
        <v>364</v>
      </c>
      <c r="B1914" s="218"/>
      <c r="C1914" s="218"/>
      <c r="D1914" s="137">
        <v>42797</v>
      </c>
      <c r="E1914" s="137">
        <v>42839</v>
      </c>
      <c r="F1914" s="137">
        <v>42838</v>
      </c>
      <c r="G1914" s="25">
        <f t="shared" si="102"/>
        <v>41</v>
      </c>
      <c r="H1914" s="365">
        <v>8995.1095999999998</v>
      </c>
      <c r="I1914" s="122">
        <f t="shared" si="103"/>
        <v>368799.49</v>
      </c>
    </row>
    <row r="1915" spans="1:9">
      <c r="A1915" s="23">
        <f t="shared" si="104"/>
        <v>365</v>
      </c>
      <c r="B1915" s="218"/>
      <c r="C1915" s="218"/>
      <c r="D1915" s="137">
        <v>42800</v>
      </c>
      <c r="E1915" s="137">
        <v>42839</v>
      </c>
      <c r="F1915" s="137">
        <v>42838</v>
      </c>
      <c r="G1915" s="25">
        <f t="shared" si="102"/>
        <v>38</v>
      </c>
      <c r="H1915" s="365">
        <v>8717.8410000000003</v>
      </c>
      <c r="I1915" s="122">
        <f t="shared" si="103"/>
        <v>331277.96000000002</v>
      </c>
    </row>
    <row r="1916" spans="1:9">
      <c r="A1916" s="23">
        <f t="shared" si="104"/>
        <v>366</v>
      </c>
      <c r="B1916" s="218"/>
      <c r="C1916" s="218"/>
      <c r="D1916" s="137">
        <v>42801</v>
      </c>
      <c r="E1916" s="137">
        <v>42839</v>
      </c>
      <c r="F1916" s="137">
        <v>42838</v>
      </c>
      <c r="G1916" s="25">
        <f t="shared" si="102"/>
        <v>37</v>
      </c>
      <c r="H1916" s="365">
        <v>8744.3927999999996</v>
      </c>
      <c r="I1916" s="122">
        <f t="shared" si="103"/>
        <v>323542.53000000003</v>
      </c>
    </row>
    <row r="1917" spans="1:9">
      <c r="A1917" s="23">
        <f t="shared" si="104"/>
        <v>367</v>
      </c>
      <c r="B1917" s="218"/>
      <c r="C1917" s="218"/>
      <c r="D1917" s="137">
        <v>42804</v>
      </c>
      <c r="E1917" s="137">
        <v>42839</v>
      </c>
      <c r="F1917" s="137">
        <v>42838</v>
      </c>
      <c r="G1917" s="25">
        <f t="shared" si="102"/>
        <v>34</v>
      </c>
      <c r="H1917" s="365">
        <v>9076.8000000000011</v>
      </c>
      <c r="I1917" s="122">
        <f t="shared" si="103"/>
        <v>308611.20000000001</v>
      </c>
    </row>
    <row r="1918" spans="1:9">
      <c r="A1918" s="23">
        <f t="shared" si="104"/>
        <v>368</v>
      </c>
      <c r="B1918" s="218"/>
      <c r="C1918" s="218"/>
      <c r="D1918" s="137">
        <v>42808</v>
      </c>
      <c r="E1918" s="137">
        <v>42839</v>
      </c>
      <c r="F1918" s="137">
        <v>42838</v>
      </c>
      <c r="G1918" s="25">
        <f t="shared" si="102"/>
        <v>30</v>
      </c>
      <c r="H1918" s="365">
        <v>8828.4785000000011</v>
      </c>
      <c r="I1918" s="122">
        <f t="shared" si="103"/>
        <v>264854.36</v>
      </c>
    </row>
    <row r="1919" spans="1:9">
      <c r="A1919" s="23">
        <f t="shared" si="104"/>
        <v>369</v>
      </c>
      <c r="B1919" s="218"/>
      <c r="C1919" s="218"/>
      <c r="D1919" s="137">
        <v>42809</v>
      </c>
      <c r="E1919" s="137">
        <v>42839</v>
      </c>
      <c r="F1919" s="137">
        <v>42838</v>
      </c>
      <c r="G1919" s="25">
        <f t="shared" si="102"/>
        <v>29</v>
      </c>
      <c r="H1919" s="365">
        <v>8828.4785000000011</v>
      </c>
      <c r="I1919" s="122">
        <f t="shared" si="103"/>
        <v>256025.88</v>
      </c>
    </row>
    <row r="1920" spans="1:9">
      <c r="A1920" s="23">
        <f t="shared" si="104"/>
        <v>370</v>
      </c>
      <c r="B1920" s="218"/>
      <c r="C1920" s="218"/>
      <c r="D1920" s="137">
        <v>42810</v>
      </c>
      <c r="E1920" s="137">
        <v>42839</v>
      </c>
      <c r="F1920" s="137">
        <v>42838</v>
      </c>
      <c r="G1920" s="25">
        <f t="shared" si="102"/>
        <v>28</v>
      </c>
      <c r="H1920" s="365">
        <v>17420.221400000002</v>
      </c>
      <c r="I1920" s="122">
        <f t="shared" si="103"/>
        <v>487766.2</v>
      </c>
    </row>
    <row r="1921" spans="1:9">
      <c r="A1921" s="23">
        <f t="shared" si="104"/>
        <v>371</v>
      </c>
      <c r="B1921" s="218"/>
      <c r="C1921" s="218"/>
      <c r="D1921" s="137">
        <v>42811</v>
      </c>
      <c r="E1921" s="137">
        <v>42839</v>
      </c>
      <c r="F1921" s="137">
        <v>42838</v>
      </c>
      <c r="G1921" s="25">
        <f t="shared" si="102"/>
        <v>27</v>
      </c>
      <c r="H1921" s="365">
        <v>8762.094000000001</v>
      </c>
      <c r="I1921" s="122">
        <f t="shared" si="103"/>
        <v>236576.54</v>
      </c>
    </row>
    <row r="1922" spans="1:9">
      <c r="A1922" s="23">
        <f t="shared" si="104"/>
        <v>372</v>
      </c>
      <c r="B1922" s="218"/>
      <c r="C1922" s="218"/>
      <c r="D1922" s="137">
        <v>42814</v>
      </c>
      <c r="E1922" s="137">
        <v>42839</v>
      </c>
      <c r="F1922" s="137">
        <v>42838</v>
      </c>
      <c r="G1922" s="25">
        <f t="shared" si="102"/>
        <v>24</v>
      </c>
      <c r="H1922" s="365">
        <v>8850.6</v>
      </c>
      <c r="I1922" s="122">
        <f t="shared" si="103"/>
        <v>212414.4</v>
      </c>
    </row>
    <row r="1923" spans="1:9">
      <c r="A1923" s="23">
        <f t="shared" si="104"/>
        <v>373</v>
      </c>
      <c r="B1923" s="218"/>
      <c r="C1923" s="218"/>
      <c r="D1923" s="137">
        <v>42815</v>
      </c>
      <c r="E1923" s="137">
        <v>42839</v>
      </c>
      <c r="F1923" s="137">
        <v>42838</v>
      </c>
      <c r="G1923" s="25">
        <f t="shared" si="102"/>
        <v>23</v>
      </c>
      <c r="H1923" s="365">
        <v>17618.462100000001</v>
      </c>
      <c r="I1923" s="122">
        <f t="shared" si="103"/>
        <v>405224.63</v>
      </c>
    </row>
    <row r="1924" spans="1:9">
      <c r="A1924" s="23">
        <f t="shared" si="104"/>
        <v>374</v>
      </c>
      <c r="B1924" s="218"/>
      <c r="C1924" s="218"/>
      <c r="D1924" s="137">
        <v>42816</v>
      </c>
      <c r="E1924" s="137">
        <v>42839</v>
      </c>
      <c r="F1924" s="137">
        <v>42838</v>
      </c>
      <c r="G1924" s="25">
        <f t="shared" si="102"/>
        <v>22</v>
      </c>
      <c r="H1924" s="365">
        <v>8832.898799999999</v>
      </c>
      <c r="I1924" s="122">
        <f t="shared" si="103"/>
        <v>194323.77</v>
      </c>
    </row>
    <row r="1925" spans="1:9">
      <c r="A1925" s="23">
        <f t="shared" si="104"/>
        <v>375</v>
      </c>
      <c r="B1925" s="218"/>
      <c r="C1925" s="218"/>
      <c r="D1925" s="137">
        <v>42817</v>
      </c>
      <c r="E1925" s="137">
        <v>42839</v>
      </c>
      <c r="F1925" s="137">
        <v>42838</v>
      </c>
      <c r="G1925" s="25">
        <f t="shared" si="102"/>
        <v>21</v>
      </c>
      <c r="H1925" s="365">
        <v>17560.928200000002</v>
      </c>
      <c r="I1925" s="122">
        <f t="shared" si="103"/>
        <v>368779.49</v>
      </c>
    </row>
    <row r="1926" spans="1:9">
      <c r="A1926" s="23">
        <f t="shared" si="104"/>
        <v>376</v>
      </c>
      <c r="B1926" s="218"/>
      <c r="C1926" s="218"/>
      <c r="D1926" s="137">
        <v>42821</v>
      </c>
      <c r="E1926" s="137">
        <v>42839</v>
      </c>
      <c r="F1926" s="137">
        <v>42838</v>
      </c>
      <c r="G1926" s="25">
        <f t="shared" si="102"/>
        <v>17</v>
      </c>
      <c r="H1926" s="365">
        <v>8872.7314999999999</v>
      </c>
      <c r="I1926" s="122">
        <f t="shared" si="103"/>
        <v>150836.44</v>
      </c>
    </row>
    <row r="1927" spans="1:9">
      <c r="A1927" s="23">
        <f t="shared" si="104"/>
        <v>377</v>
      </c>
      <c r="B1927" s="218"/>
      <c r="C1927" s="218"/>
      <c r="D1927" s="137">
        <v>42822</v>
      </c>
      <c r="E1927" s="137">
        <v>42839</v>
      </c>
      <c r="F1927" s="137">
        <v>42838</v>
      </c>
      <c r="G1927" s="25">
        <f t="shared" si="102"/>
        <v>16</v>
      </c>
      <c r="H1927" s="365">
        <v>8868.3011999999999</v>
      </c>
      <c r="I1927" s="122">
        <f t="shared" si="103"/>
        <v>141892.82</v>
      </c>
    </row>
    <row r="1928" spans="1:9">
      <c r="A1928" s="23">
        <f t="shared" si="104"/>
        <v>378</v>
      </c>
      <c r="B1928" s="218"/>
      <c r="C1928" s="218"/>
      <c r="D1928" s="137">
        <v>42823</v>
      </c>
      <c r="E1928" s="137">
        <v>42839</v>
      </c>
      <c r="F1928" s="137">
        <v>42838</v>
      </c>
      <c r="G1928" s="25">
        <f t="shared" si="102"/>
        <v>15</v>
      </c>
      <c r="H1928" s="365">
        <v>8815.1976000000013</v>
      </c>
      <c r="I1928" s="122">
        <f t="shared" si="103"/>
        <v>132227.96</v>
      </c>
    </row>
    <row r="1929" spans="1:9">
      <c r="A1929" s="23">
        <f t="shared" si="104"/>
        <v>379</v>
      </c>
      <c r="B1929" s="218"/>
      <c r="C1929" s="218"/>
      <c r="D1929" s="137">
        <v>42824</v>
      </c>
      <c r="E1929" s="137">
        <v>42839</v>
      </c>
      <c r="F1929" s="137">
        <v>42838</v>
      </c>
      <c r="G1929" s="25">
        <f t="shared" si="102"/>
        <v>14</v>
      </c>
      <c r="H1929" s="365">
        <v>17591.562799999996</v>
      </c>
      <c r="I1929" s="122">
        <f t="shared" si="103"/>
        <v>246281.88</v>
      </c>
    </row>
    <row r="1930" spans="1:9">
      <c r="A1930" s="23">
        <f t="shared" si="104"/>
        <v>380</v>
      </c>
      <c r="B1930" s="218" t="s">
        <v>243</v>
      </c>
      <c r="C1930" s="218" t="s">
        <v>375</v>
      </c>
      <c r="D1930" s="137">
        <v>42856</v>
      </c>
      <c r="E1930" s="137">
        <v>42905</v>
      </c>
      <c r="F1930" s="137">
        <v>42909</v>
      </c>
      <c r="G1930" s="25">
        <f t="shared" si="102"/>
        <v>53</v>
      </c>
      <c r="H1930" s="365">
        <v>9775.3274999999994</v>
      </c>
      <c r="I1930" s="122">
        <f t="shared" si="103"/>
        <v>518092.36</v>
      </c>
    </row>
    <row r="1931" spans="1:9">
      <c r="A1931" s="23">
        <f t="shared" si="104"/>
        <v>381</v>
      </c>
      <c r="B1931" s="218"/>
      <c r="C1931" s="218"/>
      <c r="D1931" s="137">
        <v>42857</v>
      </c>
      <c r="E1931" s="137">
        <v>42905</v>
      </c>
      <c r="F1931" s="137">
        <v>42909</v>
      </c>
      <c r="G1931" s="25">
        <f t="shared" si="102"/>
        <v>52</v>
      </c>
      <c r="H1931" s="365">
        <v>9107.4462999999996</v>
      </c>
      <c r="I1931" s="122">
        <f t="shared" si="103"/>
        <v>473587.21</v>
      </c>
    </row>
    <row r="1932" spans="1:9">
      <c r="A1932" s="23">
        <f t="shared" si="104"/>
        <v>382</v>
      </c>
      <c r="B1932" s="218"/>
      <c r="C1932" s="218"/>
      <c r="D1932" s="137">
        <v>42858</v>
      </c>
      <c r="E1932" s="137">
        <v>42905</v>
      </c>
      <c r="F1932" s="137">
        <v>42909</v>
      </c>
      <c r="G1932" s="25">
        <f t="shared" si="102"/>
        <v>51</v>
      </c>
      <c r="H1932" s="365">
        <v>9125.8354999999992</v>
      </c>
      <c r="I1932" s="122">
        <f t="shared" si="103"/>
        <v>465417.61</v>
      </c>
    </row>
    <row r="1933" spans="1:9">
      <c r="A1933" s="23">
        <f t="shared" si="104"/>
        <v>383</v>
      </c>
      <c r="B1933" s="218"/>
      <c r="C1933" s="218"/>
      <c r="D1933" s="137">
        <v>42859</v>
      </c>
      <c r="E1933" s="137">
        <v>42905</v>
      </c>
      <c r="F1933" s="137">
        <v>42909</v>
      </c>
      <c r="G1933" s="25">
        <f t="shared" si="102"/>
        <v>50</v>
      </c>
      <c r="H1933" s="365">
        <v>9139.6324000000004</v>
      </c>
      <c r="I1933" s="122">
        <f t="shared" si="103"/>
        <v>456981.62</v>
      </c>
    </row>
    <row r="1934" spans="1:9">
      <c r="A1934" s="23">
        <f t="shared" si="104"/>
        <v>384</v>
      </c>
      <c r="B1934" s="218"/>
      <c r="C1934" s="218"/>
      <c r="D1934" s="137">
        <v>42860</v>
      </c>
      <c r="E1934" s="137">
        <v>42905</v>
      </c>
      <c r="F1934" s="137">
        <v>42909</v>
      </c>
      <c r="G1934" s="25">
        <f t="shared" si="102"/>
        <v>49</v>
      </c>
      <c r="H1934" s="365">
        <v>18006.066000000003</v>
      </c>
      <c r="I1934" s="122">
        <f t="shared" si="103"/>
        <v>882297.23</v>
      </c>
    </row>
    <row r="1935" spans="1:9">
      <c r="A1935" s="23">
        <f t="shared" si="104"/>
        <v>385</v>
      </c>
      <c r="B1935" s="218"/>
      <c r="C1935" s="218"/>
      <c r="D1935" s="137">
        <v>42864</v>
      </c>
      <c r="E1935" s="137">
        <v>42905</v>
      </c>
      <c r="F1935" s="137">
        <v>42909</v>
      </c>
      <c r="G1935" s="25">
        <f t="shared" si="102"/>
        <v>45</v>
      </c>
      <c r="H1935" s="365">
        <v>17982.283500000001</v>
      </c>
      <c r="I1935" s="122">
        <f t="shared" si="103"/>
        <v>809202.76</v>
      </c>
    </row>
    <row r="1936" spans="1:9">
      <c r="A1936" s="23">
        <f t="shared" si="104"/>
        <v>386</v>
      </c>
      <c r="B1936" s="218"/>
      <c r="C1936" s="218"/>
      <c r="D1936" s="137">
        <v>42865</v>
      </c>
      <c r="E1936" s="137">
        <v>42905</v>
      </c>
      <c r="F1936" s="137">
        <v>42909</v>
      </c>
      <c r="G1936" s="25">
        <f t="shared" si="102"/>
        <v>44</v>
      </c>
      <c r="H1936" s="365">
        <v>9144.2347000000009</v>
      </c>
      <c r="I1936" s="122">
        <f t="shared" si="103"/>
        <v>402346.33</v>
      </c>
    </row>
    <row r="1937" spans="1:9">
      <c r="A1937" s="23">
        <f t="shared" si="104"/>
        <v>387</v>
      </c>
      <c r="B1937" s="218"/>
      <c r="C1937" s="218"/>
      <c r="D1937" s="137">
        <v>42866</v>
      </c>
      <c r="E1937" s="137">
        <v>42905</v>
      </c>
      <c r="F1937" s="137">
        <v>42909</v>
      </c>
      <c r="G1937" s="25">
        <f t="shared" si="102"/>
        <v>43</v>
      </c>
      <c r="H1937" s="365">
        <v>17987.470799999999</v>
      </c>
      <c r="I1937" s="122">
        <f t="shared" si="103"/>
        <v>773461.24</v>
      </c>
    </row>
    <row r="1938" spans="1:9">
      <c r="A1938" s="23">
        <f t="shared" si="104"/>
        <v>388</v>
      </c>
      <c r="B1938" s="218"/>
      <c r="C1938" s="218"/>
      <c r="D1938" s="137">
        <v>42867</v>
      </c>
      <c r="E1938" s="137">
        <v>42905</v>
      </c>
      <c r="F1938" s="137">
        <v>42909</v>
      </c>
      <c r="G1938" s="25">
        <f t="shared" si="102"/>
        <v>42</v>
      </c>
      <c r="H1938" s="365">
        <v>9102.8539999999994</v>
      </c>
      <c r="I1938" s="122">
        <f t="shared" si="103"/>
        <v>382319.87</v>
      </c>
    </row>
    <row r="1939" spans="1:9">
      <c r="A1939" s="23">
        <f t="shared" si="104"/>
        <v>389</v>
      </c>
      <c r="B1939" s="218"/>
      <c r="C1939" s="218"/>
      <c r="D1939" s="137">
        <v>42870</v>
      </c>
      <c r="E1939" s="137">
        <v>42905</v>
      </c>
      <c r="F1939" s="137">
        <v>42909</v>
      </c>
      <c r="G1939" s="25">
        <f t="shared" si="102"/>
        <v>39</v>
      </c>
      <c r="H1939" s="365">
        <v>9346.6252000000004</v>
      </c>
      <c r="I1939" s="122">
        <f t="shared" si="103"/>
        <v>364518.38</v>
      </c>
    </row>
    <row r="1940" spans="1:9">
      <c r="A1940" s="23">
        <f t="shared" si="104"/>
        <v>390</v>
      </c>
      <c r="B1940" s="218"/>
      <c r="C1940" s="218"/>
      <c r="D1940" s="137">
        <v>42871</v>
      </c>
      <c r="E1940" s="137">
        <v>42905</v>
      </c>
      <c r="F1940" s="137">
        <v>42909</v>
      </c>
      <c r="G1940" s="25">
        <f t="shared" si="102"/>
        <v>38</v>
      </c>
      <c r="H1940" s="365">
        <v>9052.2786999999989</v>
      </c>
      <c r="I1940" s="122">
        <f t="shared" si="103"/>
        <v>343986.59</v>
      </c>
    </row>
    <row r="1941" spans="1:9">
      <c r="A1941" s="23">
        <f t="shared" si="104"/>
        <v>391</v>
      </c>
      <c r="B1941" s="218"/>
      <c r="C1941" s="218"/>
      <c r="D1941" s="137">
        <v>42872</v>
      </c>
      <c r="E1941" s="137">
        <v>42905</v>
      </c>
      <c r="F1941" s="137">
        <v>42909</v>
      </c>
      <c r="G1941" s="25">
        <f t="shared" si="102"/>
        <v>37</v>
      </c>
      <c r="H1941" s="365">
        <v>9020.0925999999999</v>
      </c>
      <c r="I1941" s="122">
        <f t="shared" si="103"/>
        <v>333743.43</v>
      </c>
    </row>
    <row r="1942" spans="1:9">
      <c r="A1942" s="23">
        <f t="shared" si="104"/>
        <v>392</v>
      </c>
      <c r="B1942" s="218"/>
      <c r="C1942" s="218"/>
      <c r="D1942" s="137">
        <v>42873</v>
      </c>
      <c r="E1942" s="137">
        <v>42905</v>
      </c>
      <c r="F1942" s="137">
        <v>42909</v>
      </c>
      <c r="G1942" s="25">
        <f t="shared" si="102"/>
        <v>36</v>
      </c>
      <c r="H1942" s="365">
        <v>18195.421999999999</v>
      </c>
      <c r="I1942" s="122">
        <f t="shared" si="103"/>
        <v>655035.18999999994</v>
      </c>
    </row>
    <row r="1943" spans="1:9">
      <c r="A1943" s="23">
        <f t="shared" si="104"/>
        <v>393</v>
      </c>
      <c r="B1943" s="218"/>
      <c r="C1943" s="218"/>
      <c r="D1943" s="137">
        <v>42874</v>
      </c>
      <c r="E1943" s="137">
        <v>42905</v>
      </c>
      <c r="F1943" s="137">
        <v>42909</v>
      </c>
      <c r="G1943" s="25">
        <f t="shared" si="102"/>
        <v>35</v>
      </c>
      <c r="H1943" s="365">
        <v>9021.5694999999996</v>
      </c>
      <c r="I1943" s="122">
        <f t="shared" si="103"/>
        <v>315754.93</v>
      </c>
    </row>
    <row r="1944" spans="1:9">
      <c r="A1944" s="23">
        <f t="shared" si="104"/>
        <v>394</v>
      </c>
      <c r="B1944" s="218"/>
      <c r="C1944" s="218"/>
      <c r="D1944" s="137">
        <v>42877</v>
      </c>
      <c r="E1944" s="137">
        <v>42905</v>
      </c>
      <c r="F1944" s="137">
        <v>42909</v>
      </c>
      <c r="G1944" s="25">
        <f t="shared" ref="G1944:G1975" si="105">F1944-D1944</f>
        <v>32</v>
      </c>
      <c r="H1944" s="365">
        <v>9285.3763000000017</v>
      </c>
      <c r="I1944" s="122">
        <f t="shared" ref="I1944:I1975" si="106">ROUND(G1944*H1944,2)</f>
        <v>297132.03999999998</v>
      </c>
    </row>
    <row r="1945" spans="1:9">
      <c r="A1945" s="23">
        <f t="shared" si="104"/>
        <v>395</v>
      </c>
      <c r="B1945" s="218"/>
      <c r="C1945" s="218"/>
      <c r="D1945" s="137">
        <v>42878</v>
      </c>
      <c r="E1945" s="137">
        <v>42905</v>
      </c>
      <c r="F1945" s="137">
        <v>42909</v>
      </c>
      <c r="G1945" s="25">
        <f t="shared" si="105"/>
        <v>31</v>
      </c>
      <c r="H1945" s="365">
        <v>17923.550599999999</v>
      </c>
      <c r="I1945" s="122">
        <f t="shared" si="106"/>
        <v>555630.06999999995</v>
      </c>
    </row>
    <row r="1946" spans="1:9">
      <c r="A1946" s="23">
        <f t="shared" si="104"/>
        <v>396</v>
      </c>
      <c r="B1946" s="218"/>
      <c r="C1946" s="218"/>
      <c r="D1946" s="137">
        <v>42879</v>
      </c>
      <c r="E1946" s="137">
        <v>42905</v>
      </c>
      <c r="F1946" s="137">
        <v>42909</v>
      </c>
      <c r="G1946" s="25">
        <f t="shared" si="105"/>
        <v>30</v>
      </c>
      <c r="H1946" s="365">
        <v>9107.4462999999996</v>
      </c>
      <c r="I1946" s="122">
        <f t="shared" si="106"/>
        <v>273223.39</v>
      </c>
    </row>
    <row r="1947" spans="1:9">
      <c r="A1947" s="23">
        <f t="shared" si="104"/>
        <v>397</v>
      </c>
      <c r="B1947" s="218"/>
      <c r="C1947" s="218"/>
      <c r="D1947" s="137">
        <v>42880</v>
      </c>
      <c r="E1947" s="137">
        <v>42905</v>
      </c>
      <c r="F1947" s="137">
        <v>42909</v>
      </c>
      <c r="G1947" s="25">
        <f t="shared" si="105"/>
        <v>29</v>
      </c>
      <c r="H1947" s="365">
        <v>17951.2474</v>
      </c>
      <c r="I1947" s="122">
        <f t="shared" si="106"/>
        <v>520586.17</v>
      </c>
    </row>
    <row r="1948" spans="1:9">
      <c r="A1948" s="23">
        <f t="shared" si="104"/>
        <v>398</v>
      </c>
      <c r="B1948" s="218"/>
      <c r="C1948" s="218"/>
      <c r="D1948" s="137">
        <v>42881</v>
      </c>
      <c r="E1948" s="137">
        <v>42905</v>
      </c>
      <c r="F1948" s="137">
        <v>42909</v>
      </c>
      <c r="G1948" s="25">
        <f t="shared" si="105"/>
        <v>28</v>
      </c>
      <c r="H1948" s="365">
        <v>18025.153199999997</v>
      </c>
      <c r="I1948" s="122">
        <f t="shared" si="106"/>
        <v>504704.29</v>
      </c>
    </row>
    <row r="1949" spans="1:9">
      <c r="A1949" s="23">
        <f t="shared" si="104"/>
        <v>399</v>
      </c>
      <c r="B1949" s="218"/>
      <c r="C1949" s="218"/>
      <c r="D1949" s="137">
        <v>42884</v>
      </c>
      <c r="E1949" s="137">
        <v>42905</v>
      </c>
      <c r="F1949" s="137">
        <v>42909</v>
      </c>
      <c r="G1949" s="25">
        <f t="shared" si="105"/>
        <v>25</v>
      </c>
      <c r="H1949" s="365">
        <v>9356.0457999999999</v>
      </c>
      <c r="I1949" s="122">
        <f t="shared" si="106"/>
        <v>233901.15</v>
      </c>
    </row>
    <row r="1950" spans="1:9">
      <c r="A1950" s="23">
        <f t="shared" si="104"/>
        <v>400</v>
      </c>
      <c r="B1950" s="218"/>
      <c r="C1950" s="218"/>
      <c r="D1950" s="137">
        <v>42885</v>
      </c>
      <c r="E1950" s="137">
        <v>42905</v>
      </c>
      <c r="F1950" s="137">
        <v>42909</v>
      </c>
      <c r="G1950" s="25">
        <f t="shared" si="105"/>
        <v>24</v>
      </c>
      <c r="H1950" s="365">
        <v>17978.482200000002</v>
      </c>
      <c r="I1950" s="122">
        <f t="shared" si="106"/>
        <v>431483.57</v>
      </c>
    </row>
    <row r="1951" spans="1:9">
      <c r="A1951" s="23">
        <f t="shared" si="104"/>
        <v>401</v>
      </c>
      <c r="B1951" s="218"/>
      <c r="C1951" s="218"/>
      <c r="D1951" s="137">
        <v>42886</v>
      </c>
      <c r="E1951" s="137">
        <v>42905</v>
      </c>
      <c r="F1951" s="137">
        <v>42909</v>
      </c>
      <c r="G1951" s="25">
        <f t="shared" si="105"/>
        <v>23</v>
      </c>
      <c r="H1951" s="365">
        <v>9079.8625000000011</v>
      </c>
      <c r="I1951" s="122">
        <f t="shared" si="106"/>
        <v>208836.84</v>
      </c>
    </row>
    <row r="1952" spans="1:9">
      <c r="A1952" s="23">
        <f t="shared" si="104"/>
        <v>402</v>
      </c>
      <c r="B1952" s="218" t="s">
        <v>243</v>
      </c>
      <c r="C1952" s="218" t="s">
        <v>376</v>
      </c>
      <c r="D1952" s="137">
        <v>42948</v>
      </c>
      <c r="E1952" s="137">
        <v>42993</v>
      </c>
      <c r="F1952" s="137">
        <v>42993</v>
      </c>
      <c r="G1952" s="25">
        <f t="shared" si="105"/>
        <v>45</v>
      </c>
      <c r="H1952" s="365">
        <v>21187.389599999995</v>
      </c>
      <c r="I1952" s="122">
        <f t="shared" si="106"/>
        <v>953432.53</v>
      </c>
    </row>
    <row r="1953" spans="1:9">
      <c r="A1953" s="23">
        <f t="shared" si="104"/>
        <v>403</v>
      </c>
      <c r="B1953" s="218"/>
      <c r="C1953" s="218"/>
      <c r="D1953" s="137">
        <v>42949</v>
      </c>
      <c r="E1953" s="137">
        <v>42993</v>
      </c>
      <c r="F1953" s="137">
        <v>42993</v>
      </c>
      <c r="G1953" s="25">
        <f t="shared" si="105"/>
        <v>44</v>
      </c>
      <c r="H1953" s="365">
        <v>14107.112099999998</v>
      </c>
      <c r="I1953" s="122">
        <f t="shared" si="106"/>
        <v>620712.93000000005</v>
      </c>
    </row>
    <row r="1954" spans="1:9">
      <c r="A1954" s="23">
        <f t="shared" si="104"/>
        <v>404</v>
      </c>
      <c r="B1954" s="218"/>
      <c r="C1954" s="218"/>
      <c r="D1954" s="137">
        <v>42950</v>
      </c>
      <c r="E1954" s="137">
        <v>42993</v>
      </c>
      <c r="F1954" s="137">
        <v>42993</v>
      </c>
      <c r="G1954" s="25">
        <f t="shared" si="105"/>
        <v>43</v>
      </c>
      <c r="H1954" s="365">
        <v>14135.909799999999</v>
      </c>
      <c r="I1954" s="122">
        <f t="shared" si="106"/>
        <v>607844.12</v>
      </c>
    </row>
    <row r="1955" spans="1:9">
      <c r="A1955" s="23">
        <f t="shared" si="104"/>
        <v>405</v>
      </c>
      <c r="B1955" s="218"/>
      <c r="C1955" s="218"/>
      <c r="D1955" s="137">
        <v>42954</v>
      </c>
      <c r="E1955" s="137">
        <v>42993</v>
      </c>
      <c r="F1955" s="137">
        <v>42993</v>
      </c>
      <c r="G1955" s="25">
        <f t="shared" si="105"/>
        <v>39</v>
      </c>
      <c r="H1955" s="365">
        <v>13920.726699999999</v>
      </c>
      <c r="I1955" s="122">
        <f t="shared" si="106"/>
        <v>542908.34</v>
      </c>
    </row>
    <row r="1956" spans="1:9">
      <c r="A1956" s="23">
        <f t="shared" si="104"/>
        <v>406</v>
      </c>
      <c r="B1956" s="218"/>
      <c r="C1956" s="218"/>
      <c r="D1956" s="137">
        <v>42955</v>
      </c>
      <c r="E1956" s="137">
        <v>42993</v>
      </c>
      <c r="F1956" s="137">
        <v>42993</v>
      </c>
      <c r="G1956" s="25">
        <f t="shared" si="105"/>
        <v>38</v>
      </c>
      <c r="H1956" s="365">
        <v>14018.170700000001</v>
      </c>
      <c r="I1956" s="122">
        <f t="shared" si="106"/>
        <v>532690.49</v>
      </c>
    </row>
    <row r="1957" spans="1:9">
      <c r="A1957" s="23">
        <f t="shared" si="104"/>
        <v>407</v>
      </c>
      <c r="B1957" s="218"/>
      <c r="C1957" s="218"/>
      <c r="D1957" s="137">
        <v>42956</v>
      </c>
      <c r="E1957" s="137">
        <v>42993</v>
      </c>
      <c r="F1957" s="137">
        <v>42993</v>
      </c>
      <c r="G1957" s="25">
        <f t="shared" si="105"/>
        <v>37</v>
      </c>
      <c r="H1957" s="365">
        <v>7067.8404</v>
      </c>
      <c r="I1957" s="122">
        <f t="shared" si="106"/>
        <v>261510.09</v>
      </c>
    </row>
    <row r="1958" spans="1:9">
      <c r="A1958" s="23">
        <f t="shared" si="104"/>
        <v>408</v>
      </c>
      <c r="B1958" s="218"/>
      <c r="C1958" s="218"/>
      <c r="D1958" s="137">
        <v>42957</v>
      </c>
      <c r="E1958" s="137">
        <v>42993</v>
      </c>
      <c r="F1958" s="137">
        <v>42993</v>
      </c>
      <c r="G1958" s="25">
        <f t="shared" si="105"/>
        <v>36</v>
      </c>
      <c r="H1958" s="365">
        <v>13988.924599999998</v>
      </c>
      <c r="I1958" s="122">
        <f t="shared" si="106"/>
        <v>503601.29</v>
      </c>
    </row>
    <row r="1959" spans="1:9">
      <c r="A1959" s="23">
        <f t="shared" si="104"/>
        <v>409</v>
      </c>
      <c r="B1959" s="218"/>
      <c r="C1959" s="218"/>
      <c r="D1959" s="137">
        <v>42961</v>
      </c>
      <c r="E1959" s="137">
        <v>42993</v>
      </c>
      <c r="F1959" s="137">
        <v>42993</v>
      </c>
      <c r="G1959" s="25">
        <f t="shared" si="105"/>
        <v>32</v>
      </c>
      <c r="H1959" s="365">
        <v>21416.3678</v>
      </c>
      <c r="I1959" s="122">
        <f t="shared" si="106"/>
        <v>685323.77</v>
      </c>
    </row>
    <row r="1960" spans="1:9">
      <c r="A1960" s="23">
        <f t="shared" si="104"/>
        <v>410</v>
      </c>
      <c r="B1960" s="218"/>
      <c r="C1960" s="218"/>
      <c r="D1960" s="137">
        <v>42962</v>
      </c>
      <c r="E1960" s="137">
        <v>42993</v>
      </c>
      <c r="F1960" s="137">
        <v>42993</v>
      </c>
      <c r="G1960" s="25">
        <f t="shared" si="105"/>
        <v>31</v>
      </c>
      <c r="H1960" s="365">
        <v>7075.0168000000003</v>
      </c>
      <c r="I1960" s="122">
        <f t="shared" si="106"/>
        <v>219325.52</v>
      </c>
    </row>
    <row r="1961" spans="1:9">
      <c r="A1961" s="23">
        <f t="shared" si="104"/>
        <v>411</v>
      </c>
      <c r="B1961" s="218"/>
      <c r="C1961" s="218"/>
      <c r="D1961" s="137">
        <v>42963</v>
      </c>
      <c r="E1961" s="137">
        <v>42993</v>
      </c>
      <c r="F1961" s="137">
        <v>42993</v>
      </c>
      <c r="G1961" s="25">
        <f t="shared" si="105"/>
        <v>30</v>
      </c>
      <c r="H1961" s="365">
        <v>14095.582800000002</v>
      </c>
      <c r="I1961" s="122">
        <f t="shared" si="106"/>
        <v>422867.48</v>
      </c>
    </row>
    <row r="1962" spans="1:9">
      <c r="A1962" s="23">
        <f t="shared" si="104"/>
        <v>412</v>
      </c>
      <c r="B1962" s="218"/>
      <c r="C1962" s="218"/>
      <c r="D1962" s="137">
        <v>42964</v>
      </c>
      <c r="E1962" s="137">
        <v>42993</v>
      </c>
      <c r="F1962" s="137">
        <v>42993</v>
      </c>
      <c r="G1962" s="25">
        <f t="shared" si="105"/>
        <v>29</v>
      </c>
      <c r="H1962" s="365">
        <v>14121.3328</v>
      </c>
      <c r="I1962" s="122">
        <f t="shared" si="106"/>
        <v>409518.65</v>
      </c>
    </row>
    <row r="1963" spans="1:9">
      <c r="A1963" s="23">
        <f t="shared" si="104"/>
        <v>413</v>
      </c>
      <c r="B1963" s="218"/>
      <c r="C1963" s="218"/>
      <c r="D1963" s="137">
        <v>42968</v>
      </c>
      <c r="E1963" s="137">
        <v>42993</v>
      </c>
      <c r="F1963" s="137">
        <v>42993</v>
      </c>
      <c r="G1963" s="25">
        <f t="shared" si="105"/>
        <v>25</v>
      </c>
      <c r="H1963" s="365">
        <v>14105.991100000001</v>
      </c>
      <c r="I1963" s="122">
        <f t="shared" si="106"/>
        <v>352649.78</v>
      </c>
    </row>
    <row r="1964" spans="1:9">
      <c r="A1964" s="23">
        <f t="shared" si="104"/>
        <v>414</v>
      </c>
      <c r="B1964" s="218"/>
      <c r="C1964" s="218"/>
      <c r="D1964" s="137">
        <v>42969</v>
      </c>
      <c r="E1964" s="137">
        <v>42993</v>
      </c>
      <c r="F1964" s="137">
        <v>42993</v>
      </c>
      <c r="G1964" s="25">
        <f t="shared" si="105"/>
        <v>24</v>
      </c>
      <c r="H1964" s="365">
        <v>14066.570900000001</v>
      </c>
      <c r="I1964" s="122">
        <f t="shared" si="106"/>
        <v>337597.7</v>
      </c>
    </row>
    <row r="1965" spans="1:9">
      <c r="A1965" s="23">
        <f t="shared" si="104"/>
        <v>415</v>
      </c>
      <c r="B1965" s="218"/>
      <c r="C1965" s="218"/>
      <c r="D1965" s="137">
        <v>42970</v>
      </c>
      <c r="E1965" s="137">
        <v>42993</v>
      </c>
      <c r="F1965" s="137">
        <v>42993</v>
      </c>
      <c r="G1965" s="25">
        <f t="shared" si="105"/>
        <v>23</v>
      </c>
      <c r="H1965" s="365">
        <v>14081.127900000001</v>
      </c>
      <c r="I1965" s="122">
        <f t="shared" si="106"/>
        <v>323865.94</v>
      </c>
    </row>
    <row r="1966" spans="1:9">
      <c r="A1966" s="23">
        <f t="shared" si="104"/>
        <v>416</v>
      </c>
      <c r="B1966" s="218"/>
      <c r="C1966" s="218"/>
      <c r="D1966" s="137">
        <v>42971</v>
      </c>
      <c r="E1966" s="137">
        <v>42993</v>
      </c>
      <c r="F1966" s="137">
        <v>42993</v>
      </c>
      <c r="G1966" s="25">
        <f t="shared" si="105"/>
        <v>22</v>
      </c>
      <c r="H1966" s="365">
        <v>14132.209499999997</v>
      </c>
      <c r="I1966" s="122">
        <f t="shared" si="106"/>
        <v>310908.61</v>
      </c>
    </row>
    <row r="1967" spans="1:9">
      <c r="A1967" s="23">
        <f t="shared" ref="A1967:A2011" si="107">A1966+1</f>
        <v>417</v>
      </c>
      <c r="B1967" s="218"/>
      <c r="C1967" s="218"/>
      <c r="D1967" s="137">
        <v>42975</v>
      </c>
      <c r="E1967" s="137">
        <v>42993</v>
      </c>
      <c r="F1967" s="137">
        <v>42993</v>
      </c>
      <c r="G1967" s="25">
        <f t="shared" si="105"/>
        <v>18</v>
      </c>
      <c r="H1967" s="365">
        <v>14077.886000000002</v>
      </c>
      <c r="I1967" s="122">
        <f t="shared" si="106"/>
        <v>253401.95</v>
      </c>
    </row>
    <row r="1968" spans="1:9">
      <c r="A1968" s="23">
        <f t="shared" si="107"/>
        <v>418</v>
      </c>
      <c r="B1968" s="218"/>
      <c r="C1968" s="218"/>
      <c r="D1968" s="137">
        <v>42976</v>
      </c>
      <c r="E1968" s="137">
        <v>42993</v>
      </c>
      <c r="F1968" s="137">
        <v>42993</v>
      </c>
      <c r="G1968" s="25">
        <f t="shared" si="105"/>
        <v>17</v>
      </c>
      <c r="H1968" s="365">
        <v>7067.8404</v>
      </c>
      <c r="I1968" s="122">
        <f t="shared" si="106"/>
        <v>120153.29</v>
      </c>
    </row>
    <row r="1969" spans="1:9">
      <c r="A1969" s="23">
        <f t="shared" si="107"/>
        <v>419</v>
      </c>
      <c r="B1969" s="218"/>
      <c r="C1969" s="218"/>
      <c r="D1969" s="137">
        <v>42977</v>
      </c>
      <c r="E1969" s="137">
        <v>42993</v>
      </c>
      <c r="F1969" s="137">
        <v>42993</v>
      </c>
      <c r="G1969" s="25">
        <f t="shared" si="105"/>
        <v>16</v>
      </c>
      <c r="H1969" s="365">
        <v>14213.311900000002</v>
      </c>
      <c r="I1969" s="122">
        <f t="shared" si="106"/>
        <v>227412.99</v>
      </c>
    </row>
    <row r="1970" spans="1:9">
      <c r="A1970" s="23">
        <f t="shared" si="107"/>
        <v>420</v>
      </c>
      <c r="B1970" s="218"/>
      <c r="C1970" s="218"/>
      <c r="D1970" s="137">
        <v>42978</v>
      </c>
      <c r="E1970" s="137">
        <v>42993</v>
      </c>
      <c r="F1970" s="137">
        <v>42993</v>
      </c>
      <c r="G1970" s="25">
        <f t="shared" si="105"/>
        <v>15</v>
      </c>
      <c r="H1970" s="365">
        <v>14220.142000000003</v>
      </c>
      <c r="I1970" s="122">
        <f t="shared" si="106"/>
        <v>213302.13</v>
      </c>
    </row>
    <row r="1971" spans="1:9">
      <c r="A1971" s="23">
        <f t="shared" si="107"/>
        <v>421</v>
      </c>
      <c r="B1971" s="218" t="s">
        <v>243</v>
      </c>
      <c r="C1971" s="218" t="s">
        <v>377</v>
      </c>
      <c r="D1971" s="137">
        <v>43010</v>
      </c>
      <c r="E1971" s="137">
        <v>43053</v>
      </c>
      <c r="F1971" s="137">
        <v>43054</v>
      </c>
      <c r="G1971" s="25">
        <f t="shared" si="105"/>
        <v>44</v>
      </c>
      <c r="H1971" s="365">
        <v>13931.5149</v>
      </c>
      <c r="I1971" s="122">
        <f t="shared" si="106"/>
        <v>612986.66</v>
      </c>
    </row>
    <row r="1972" spans="1:9">
      <c r="A1972" s="23">
        <f t="shared" si="107"/>
        <v>422</v>
      </c>
      <c r="B1972" s="218"/>
      <c r="C1972" s="218"/>
      <c r="D1972" s="137">
        <v>43011</v>
      </c>
      <c r="E1972" s="137">
        <v>43053</v>
      </c>
      <c r="F1972" s="137">
        <v>43054</v>
      </c>
      <c r="G1972" s="25">
        <f t="shared" si="105"/>
        <v>43</v>
      </c>
      <c r="H1972" s="365">
        <v>6875.3464999999997</v>
      </c>
      <c r="I1972" s="122">
        <f t="shared" si="106"/>
        <v>295639.90000000002</v>
      </c>
    </row>
    <row r="1973" spans="1:9">
      <c r="A1973" s="23">
        <f t="shared" si="107"/>
        <v>423</v>
      </c>
      <c r="B1973" s="218"/>
      <c r="C1973" s="218"/>
      <c r="D1973" s="137">
        <v>43012</v>
      </c>
      <c r="E1973" s="137">
        <v>43053</v>
      </c>
      <c r="F1973" s="137">
        <v>43054</v>
      </c>
      <c r="G1973" s="25">
        <f t="shared" si="105"/>
        <v>42</v>
      </c>
      <c r="H1973" s="365">
        <v>6959.7536999999993</v>
      </c>
      <c r="I1973" s="122">
        <f t="shared" si="106"/>
        <v>292309.65999999997</v>
      </c>
    </row>
    <row r="1974" spans="1:9">
      <c r="A1974" s="23">
        <f t="shared" si="107"/>
        <v>424</v>
      </c>
      <c r="B1974" s="218"/>
      <c r="C1974" s="218"/>
      <c r="D1974" s="137">
        <v>43017</v>
      </c>
      <c r="E1974" s="137">
        <v>43053</v>
      </c>
      <c r="F1974" s="137">
        <v>43054</v>
      </c>
      <c r="G1974" s="25">
        <f t="shared" si="105"/>
        <v>37</v>
      </c>
      <c r="H1974" s="365">
        <v>7112.4332000000004</v>
      </c>
      <c r="I1974" s="122">
        <f t="shared" si="106"/>
        <v>263160.03000000003</v>
      </c>
    </row>
    <row r="1975" spans="1:9">
      <c r="A1975" s="23">
        <f t="shared" si="107"/>
        <v>425</v>
      </c>
      <c r="B1975" s="218"/>
      <c r="C1975" s="218"/>
      <c r="D1975" s="137">
        <v>43018</v>
      </c>
      <c r="E1975" s="137">
        <v>43053</v>
      </c>
      <c r="F1975" s="137">
        <v>43054</v>
      </c>
      <c r="G1975" s="25">
        <f t="shared" si="105"/>
        <v>36</v>
      </c>
      <c r="H1975" s="365">
        <v>6805.0105000000003</v>
      </c>
      <c r="I1975" s="122">
        <f t="shared" si="106"/>
        <v>244980.38</v>
      </c>
    </row>
    <row r="1976" spans="1:9">
      <c r="A1976" s="23">
        <f t="shared" si="107"/>
        <v>426</v>
      </c>
      <c r="B1976" s="218"/>
      <c r="C1976" s="218"/>
      <c r="D1976" s="137">
        <v>43019</v>
      </c>
      <c r="E1976" s="137">
        <v>43053</v>
      </c>
      <c r="F1976" s="137">
        <v>43054</v>
      </c>
      <c r="G1976" s="25">
        <f t="shared" ref="G1976:G2007" si="108">F1976-D1976</f>
        <v>35</v>
      </c>
      <c r="H1976" s="365">
        <v>6977.3351999999995</v>
      </c>
      <c r="I1976" s="122">
        <f t="shared" ref="I1976:I2007" si="109">ROUND(G1976*H1976,2)</f>
        <v>244206.73</v>
      </c>
    </row>
    <row r="1977" spans="1:9">
      <c r="A1977" s="23">
        <f t="shared" si="107"/>
        <v>427</v>
      </c>
      <c r="B1977" s="218"/>
      <c r="C1977" s="218"/>
      <c r="D1977" s="137">
        <v>43020</v>
      </c>
      <c r="E1977" s="137">
        <v>43053</v>
      </c>
      <c r="F1977" s="137">
        <v>43054</v>
      </c>
      <c r="G1977" s="25">
        <f t="shared" si="108"/>
        <v>34</v>
      </c>
      <c r="H1977" s="365">
        <v>14004.545499999998</v>
      </c>
      <c r="I1977" s="122">
        <f t="shared" si="109"/>
        <v>476154.55</v>
      </c>
    </row>
    <row r="1978" spans="1:9">
      <c r="A1978" s="23">
        <f t="shared" si="107"/>
        <v>428</v>
      </c>
      <c r="B1978" s="218"/>
      <c r="C1978" s="218"/>
      <c r="D1978" s="137">
        <v>43023</v>
      </c>
      <c r="E1978" s="137">
        <v>43053</v>
      </c>
      <c r="F1978" s="137">
        <v>43054</v>
      </c>
      <c r="G1978" s="25">
        <f t="shared" si="108"/>
        <v>31</v>
      </c>
      <c r="H1978" s="365">
        <v>7195.9773999999998</v>
      </c>
      <c r="I1978" s="122">
        <f t="shared" si="109"/>
        <v>223075.3</v>
      </c>
    </row>
    <row r="1979" spans="1:9">
      <c r="A1979" s="23">
        <f t="shared" si="107"/>
        <v>429</v>
      </c>
      <c r="B1979" s="218"/>
      <c r="C1979" s="218"/>
      <c r="D1979" s="137">
        <v>43024</v>
      </c>
      <c r="E1979" s="137">
        <v>43053</v>
      </c>
      <c r="F1979" s="137">
        <v>43054</v>
      </c>
      <c r="G1979" s="25">
        <f t="shared" si="108"/>
        <v>30</v>
      </c>
      <c r="H1979" s="365">
        <v>6942.1621999999998</v>
      </c>
      <c r="I1979" s="122">
        <f t="shared" si="109"/>
        <v>208264.87</v>
      </c>
    </row>
    <row r="1980" spans="1:9">
      <c r="A1980" s="23">
        <f t="shared" si="107"/>
        <v>430</v>
      </c>
      <c r="B1980" s="218"/>
      <c r="C1980" s="218"/>
      <c r="D1980" s="137">
        <v>43025</v>
      </c>
      <c r="E1980" s="137">
        <v>43053</v>
      </c>
      <c r="F1980" s="137">
        <v>43054</v>
      </c>
      <c r="G1980" s="25">
        <f t="shared" si="108"/>
        <v>29</v>
      </c>
      <c r="H1980" s="365">
        <v>7012.4982</v>
      </c>
      <c r="I1980" s="122">
        <f t="shared" si="109"/>
        <v>203362.45</v>
      </c>
    </row>
    <row r="1981" spans="1:9">
      <c r="A1981" s="23">
        <f t="shared" si="107"/>
        <v>431</v>
      </c>
      <c r="B1981" s="218"/>
      <c r="C1981" s="218"/>
      <c r="D1981" s="137">
        <v>43026</v>
      </c>
      <c r="E1981" s="137">
        <v>43053</v>
      </c>
      <c r="F1981" s="137">
        <v>43054</v>
      </c>
      <c r="G1981" s="25">
        <f t="shared" si="108"/>
        <v>28</v>
      </c>
      <c r="H1981" s="365">
        <v>6917.5401000000002</v>
      </c>
      <c r="I1981" s="122">
        <f t="shared" si="109"/>
        <v>193691.12</v>
      </c>
    </row>
    <row r="1982" spans="1:9">
      <c r="A1982" s="23">
        <f t="shared" si="107"/>
        <v>432</v>
      </c>
      <c r="B1982" s="218"/>
      <c r="C1982" s="218"/>
      <c r="D1982" s="137">
        <v>43027</v>
      </c>
      <c r="E1982" s="137">
        <v>43053</v>
      </c>
      <c r="F1982" s="137">
        <v>43054</v>
      </c>
      <c r="G1982" s="25">
        <f t="shared" si="108"/>
        <v>27</v>
      </c>
      <c r="H1982" s="365">
        <v>7112.4332000000004</v>
      </c>
      <c r="I1982" s="122">
        <f t="shared" si="109"/>
        <v>192035.7</v>
      </c>
    </row>
    <row r="1983" spans="1:9">
      <c r="A1983" s="23">
        <f t="shared" si="107"/>
        <v>433</v>
      </c>
      <c r="B1983" s="218"/>
      <c r="C1983" s="218"/>
      <c r="D1983" s="137">
        <v>43029</v>
      </c>
      <c r="E1983" s="137">
        <v>43053</v>
      </c>
      <c r="F1983" s="137">
        <v>43054</v>
      </c>
      <c r="G1983" s="25">
        <f t="shared" si="108"/>
        <v>25</v>
      </c>
      <c r="H1983" s="365">
        <v>6998.4369999999999</v>
      </c>
      <c r="I1983" s="122">
        <f t="shared" si="109"/>
        <v>174960.93</v>
      </c>
    </row>
    <row r="1984" spans="1:9">
      <c r="A1984" s="23">
        <f t="shared" si="107"/>
        <v>434</v>
      </c>
      <c r="B1984" s="218"/>
      <c r="C1984" s="218"/>
      <c r="D1984" s="137">
        <v>43031</v>
      </c>
      <c r="E1984" s="137">
        <v>43053</v>
      </c>
      <c r="F1984" s="137">
        <v>43054</v>
      </c>
      <c r="G1984" s="25">
        <f t="shared" si="108"/>
        <v>23</v>
      </c>
      <c r="H1984" s="365">
        <v>6836.3627999999999</v>
      </c>
      <c r="I1984" s="122">
        <f t="shared" si="109"/>
        <v>157236.34</v>
      </c>
    </row>
    <row r="1985" spans="1:9">
      <c r="A1985" s="23">
        <f t="shared" si="107"/>
        <v>435</v>
      </c>
      <c r="B1985" s="218"/>
      <c r="C1985" s="218"/>
      <c r="D1985" s="137">
        <v>43032</v>
      </c>
      <c r="E1985" s="137">
        <v>43053</v>
      </c>
      <c r="F1985" s="137">
        <v>43054</v>
      </c>
      <c r="G1985" s="25">
        <f t="shared" si="108"/>
        <v>22</v>
      </c>
      <c r="H1985" s="365">
        <v>7023.0491000000002</v>
      </c>
      <c r="I1985" s="122">
        <f t="shared" si="109"/>
        <v>154507.07999999999</v>
      </c>
    </row>
    <row r="1986" spans="1:9">
      <c r="A1986" s="23">
        <f t="shared" si="107"/>
        <v>436</v>
      </c>
      <c r="B1986" s="218"/>
      <c r="C1986" s="218"/>
      <c r="D1986" s="137">
        <v>43033</v>
      </c>
      <c r="E1986" s="137">
        <v>43053</v>
      </c>
      <c r="F1986" s="137">
        <v>43054</v>
      </c>
      <c r="G1986" s="25">
        <f t="shared" si="108"/>
        <v>21</v>
      </c>
      <c r="H1986" s="365">
        <v>7061.7424000000001</v>
      </c>
      <c r="I1986" s="122">
        <f t="shared" si="109"/>
        <v>148296.59</v>
      </c>
    </row>
    <row r="1987" spans="1:9">
      <c r="A1987" s="23">
        <f t="shared" si="107"/>
        <v>437</v>
      </c>
      <c r="B1987" s="218"/>
      <c r="C1987" s="218"/>
      <c r="D1987" s="137">
        <v>43034</v>
      </c>
      <c r="E1987" s="137">
        <v>43053</v>
      </c>
      <c r="F1987" s="137">
        <v>43054</v>
      </c>
      <c r="G1987" s="25">
        <f t="shared" si="108"/>
        <v>20</v>
      </c>
      <c r="H1987" s="365">
        <v>7058.2121000000006</v>
      </c>
      <c r="I1987" s="122">
        <f t="shared" si="109"/>
        <v>141164.24</v>
      </c>
    </row>
    <row r="1988" spans="1:9">
      <c r="A1988" s="23">
        <f t="shared" si="107"/>
        <v>438</v>
      </c>
      <c r="B1988" s="218"/>
      <c r="C1988" s="218"/>
      <c r="D1988" s="137">
        <v>43035</v>
      </c>
      <c r="E1988" s="137">
        <v>43053</v>
      </c>
      <c r="F1988" s="137">
        <v>43054</v>
      </c>
      <c r="G1988" s="25">
        <f t="shared" si="108"/>
        <v>19</v>
      </c>
      <c r="H1988" s="365">
        <v>7148.7672000000002</v>
      </c>
      <c r="I1988" s="122">
        <f t="shared" si="109"/>
        <v>135826.57999999999</v>
      </c>
    </row>
    <row r="1989" spans="1:9">
      <c r="A1989" s="23">
        <f t="shared" si="107"/>
        <v>439</v>
      </c>
      <c r="B1989" s="218"/>
      <c r="C1989" s="218"/>
      <c r="D1989" s="137">
        <v>43038</v>
      </c>
      <c r="E1989" s="137">
        <v>43053</v>
      </c>
      <c r="F1989" s="137">
        <v>43054</v>
      </c>
      <c r="G1989" s="25">
        <f t="shared" si="108"/>
        <v>16</v>
      </c>
      <c r="H1989" s="365">
        <v>13722.395799999998</v>
      </c>
      <c r="I1989" s="122">
        <f t="shared" si="109"/>
        <v>219558.33</v>
      </c>
    </row>
    <row r="1990" spans="1:9">
      <c r="A1990" s="23">
        <f t="shared" si="107"/>
        <v>440</v>
      </c>
      <c r="B1990" s="218"/>
      <c r="C1990" s="218"/>
      <c r="D1990" s="137">
        <v>43039</v>
      </c>
      <c r="E1990" s="137">
        <v>43053</v>
      </c>
      <c r="F1990" s="137">
        <v>43054</v>
      </c>
      <c r="G1990" s="25">
        <f t="shared" si="108"/>
        <v>15</v>
      </c>
      <c r="H1990" s="365">
        <v>7089.8648000000003</v>
      </c>
      <c r="I1990" s="122">
        <f t="shared" si="109"/>
        <v>106347.97</v>
      </c>
    </row>
    <row r="1991" spans="1:9">
      <c r="A1991" s="23">
        <f t="shared" si="107"/>
        <v>441</v>
      </c>
      <c r="B1991" s="218" t="s">
        <v>243</v>
      </c>
      <c r="C1991" s="218" t="s">
        <v>378</v>
      </c>
      <c r="D1991" s="137">
        <v>43040</v>
      </c>
      <c r="E1991" s="137">
        <v>43084</v>
      </c>
      <c r="F1991" s="137">
        <v>43084</v>
      </c>
      <c r="G1991" s="25">
        <f t="shared" si="108"/>
        <v>44</v>
      </c>
      <c r="H1991" s="365">
        <v>7585.1837000000005</v>
      </c>
      <c r="I1991" s="122">
        <f t="shared" si="109"/>
        <v>333748.08</v>
      </c>
    </row>
    <row r="1992" spans="1:9">
      <c r="A1992" s="23">
        <f t="shared" si="107"/>
        <v>442</v>
      </c>
      <c r="B1992" s="218"/>
      <c r="C1992" s="218"/>
      <c r="D1992" s="137">
        <v>43041</v>
      </c>
      <c r="E1992" s="137">
        <v>43084</v>
      </c>
      <c r="F1992" s="137">
        <v>43084</v>
      </c>
      <c r="G1992" s="25">
        <f t="shared" si="108"/>
        <v>43</v>
      </c>
      <c r="H1992" s="365">
        <v>7543.8584000000001</v>
      </c>
      <c r="I1992" s="122">
        <f t="shared" si="109"/>
        <v>324385.90999999997</v>
      </c>
    </row>
    <row r="1993" spans="1:9">
      <c r="A1993" s="23">
        <f t="shared" si="107"/>
        <v>443</v>
      </c>
      <c r="B1993" s="218"/>
      <c r="C1993" s="218"/>
      <c r="D1993" s="137">
        <v>43042</v>
      </c>
      <c r="E1993" s="137">
        <v>43084</v>
      </c>
      <c r="F1993" s="137">
        <v>43084</v>
      </c>
      <c r="G1993" s="25">
        <f t="shared" si="108"/>
        <v>42</v>
      </c>
      <c r="H1993" s="365">
        <v>7258.1845999999996</v>
      </c>
      <c r="I1993" s="122">
        <f t="shared" si="109"/>
        <v>304843.75</v>
      </c>
    </row>
    <row r="1994" spans="1:9">
      <c r="A1994" s="23">
        <f t="shared" si="107"/>
        <v>444</v>
      </c>
      <c r="B1994" s="218"/>
      <c r="C1994" s="218"/>
      <c r="D1994" s="137">
        <v>43045</v>
      </c>
      <c r="E1994" s="137">
        <v>43084</v>
      </c>
      <c r="F1994" s="137">
        <v>43084</v>
      </c>
      <c r="G1994" s="25">
        <f t="shared" si="108"/>
        <v>39</v>
      </c>
      <c r="H1994" s="365">
        <v>7792.6748000000007</v>
      </c>
      <c r="I1994" s="122">
        <f t="shared" si="109"/>
        <v>303914.32</v>
      </c>
    </row>
    <row r="1995" spans="1:9">
      <c r="A1995" s="23">
        <f t="shared" si="107"/>
        <v>445</v>
      </c>
      <c r="B1995" s="218"/>
      <c r="C1995" s="218"/>
      <c r="D1995" s="137">
        <v>43046</v>
      </c>
      <c r="E1995" s="137">
        <v>43084</v>
      </c>
      <c r="F1995" s="137">
        <v>43084</v>
      </c>
      <c r="G1995" s="25">
        <f t="shared" si="108"/>
        <v>38</v>
      </c>
      <c r="H1995" s="365">
        <v>7363.5280000000002</v>
      </c>
      <c r="I1995" s="122">
        <f t="shared" si="109"/>
        <v>279814.06</v>
      </c>
    </row>
    <row r="1996" spans="1:9">
      <c r="A1996" s="23">
        <f t="shared" si="107"/>
        <v>446</v>
      </c>
      <c r="B1996" s="218"/>
      <c r="C1996" s="218"/>
      <c r="D1996" s="137">
        <v>43047</v>
      </c>
      <c r="E1996" s="137">
        <v>43084</v>
      </c>
      <c r="F1996" s="137">
        <v>43084</v>
      </c>
      <c r="G1996" s="25">
        <f t="shared" si="108"/>
        <v>37</v>
      </c>
      <c r="H1996" s="365">
        <v>7551.3729999999996</v>
      </c>
      <c r="I1996" s="122">
        <f t="shared" si="109"/>
        <v>279400.8</v>
      </c>
    </row>
    <row r="1997" spans="1:9">
      <c r="A1997" s="23">
        <f t="shared" si="107"/>
        <v>447</v>
      </c>
      <c r="B1997" s="218"/>
      <c r="C1997" s="218"/>
      <c r="D1997" s="137">
        <v>43048</v>
      </c>
      <c r="E1997" s="137">
        <v>43084</v>
      </c>
      <c r="F1997" s="137">
        <v>43084</v>
      </c>
      <c r="G1997" s="25">
        <f t="shared" si="108"/>
        <v>36</v>
      </c>
      <c r="H1997" s="365">
        <v>7547.6107000000002</v>
      </c>
      <c r="I1997" s="122">
        <f t="shared" si="109"/>
        <v>271713.99</v>
      </c>
    </row>
    <row r="1998" spans="1:9">
      <c r="A1998" s="23">
        <f t="shared" si="107"/>
        <v>448</v>
      </c>
      <c r="B1998" s="218"/>
      <c r="C1998" s="218"/>
      <c r="D1998" s="137">
        <v>43049</v>
      </c>
      <c r="E1998" s="137">
        <v>43084</v>
      </c>
      <c r="F1998" s="137">
        <v>43084</v>
      </c>
      <c r="G1998" s="25">
        <f t="shared" si="108"/>
        <v>35</v>
      </c>
      <c r="H1998" s="365">
        <v>7618.3792999999996</v>
      </c>
      <c r="I1998" s="122">
        <f t="shared" si="109"/>
        <v>266643.28000000003</v>
      </c>
    </row>
    <row r="1999" spans="1:9">
      <c r="A1999" s="23">
        <f t="shared" si="107"/>
        <v>449</v>
      </c>
      <c r="B1999" s="218"/>
      <c r="C1999" s="218"/>
      <c r="D1999" s="137">
        <v>43052</v>
      </c>
      <c r="E1999" s="137">
        <v>43084</v>
      </c>
      <c r="F1999" s="137">
        <v>43084</v>
      </c>
      <c r="G1999" s="25">
        <f t="shared" si="108"/>
        <v>32</v>
      </c>
      <c r="H1999" s="365">
        <v>7719.0847000000003</v>
      </c>
      <c r="I1999" s="122">
        <f t="shared" si="109"/>
        <v>247010.71</v>
      </c>
    </row>
    <row r="2000" spans="1:9">
      <c r="A2000" s="23">
        <f t="shared" si="107"/>
        <v>450</v>
      </c>
      <c r="B2000" s="218"/>
      <c r="C2000" s="218"/>
      <c r="D2000" s="137">
        <v>43053</v>
      </c>
      <c r="E2000" s="137">
        <v>43084</v>
      </c>
      <c r="F2000" s="137">
        <v>43084</v>
      </c>
      <c r="G2000" s="25">
        <f t="shared" si="108"/>
        <v>31</v>
      </c>
      <c r="H2000" s="365">
        <v>7434.9117000000006</v>
      </c>
      <c r="I2000" s="122">
        <f t="shared" si="109"/>
        <v>230482.26</v>
      </c>
    </row>
    <row r="2001" spans="1:9">
      <c r="A2001" s="23">
        <f t="shared" si="107"/>
        <v>451</v>
      </c>
      <c r="B2001" s="218"/>
      <c r="C2001" s="218"/>
      <c r="D2001" s="137">
        <v>43054</v>
      </c>
      <c r="E2001" s="137">
        <v>43084</v>
      </c>
      <c r="F2001" s="137">
        <v>43084</v>
      </c>
      <c r="G2001" s="25">
        <f t="shared" si="108"/>
        <v>30</v>
      </c>
      <c r="H2001" s="365">
        <v>7461.1977999999999</v>
      </c>
      <c r="I2001" s="122">
        <f t="shared" si="109"/>
        <v>223835.93</v>
      </c>
    </row>
    <row r="2002" spans="1:9">
      <c r="A2002" s="23">
        <f t="shared" si="107"/>
        <v>452</v>
      </c>
      <c r="B2002" s="218"/>
      <c r="C2002" s="218"/>
      <c r="D2002" s="137">
        <v>43055</v>
      </c>
      <c r="E2002" s="137">
        <v>43084</v>
      </c>
      <c r="F2002" s="137">
        <v>43084</v>
      </c>
      <c r="G2002" s="25">
        <f t="shared" si="108"/>
        <v>29</v>
      </c>
      <c r="H2002" s="365">
        <v>7438.6640000000007</v>
      </c>
      <c r="I2002" s="122">
        <f t="shared" si="109"/>
        <v>215721.26</v>
      </c>
    </row>
    <row r="2003" spans="1:9">
      <c r="A2003" s="23">
        <f t="shared" si="107"/>
        <v>453</v>
      </c>
      <c r="B2003" s="218"/>
      <c r="C2003" s="218"/>
      <c r="D2003" s="137">
        <v>43056</v>
      </c>
      <c r="E2003" s="137">
        <v>43084</v>
      </c>
      <c r="F2003" s="137">
        <v>43084</v>
      </c>
      <c r="G2003" s="25">
        <f t="shared" si="108"/>
        <v>28</v>
      </c>
      <c r="H2003" s="365">
        <v>7571.9044999999996</v>
      </c>
      <c r="I2003" s="122">
        <f t="shared" si="109"/>
        <v>212013.33</v>
      </c>
    </row>
    <row r="2004" spans="1:9">
      <c r="A2004" s="23">
        <f t="shared" si="107"/>
        <v>454</v>
      </c>
      <c r="B2004" s="218"/>
      <c r="C2004" s="218"/>
      <c r="D2004" s="137">
        <v>43059</v>
      </c>
      <c r="E2004" s="137">
        <v>43084</v>
      </c>
      <c r="F2004" s="137">
        <v>43084</v>
      </c>
      <c r="G2004" s="25">
        <f t="shared" si="108"/>
        <v>25</v>
      </c>
      <c r="H2004" s="365">
        <v>7699.7251999999999</v>
      </c>
      <c r="I2004" s="122">
        <f t="shared" si="109"/>
        <v>192493.13</v>
      </c>
    </row>
    <row r="2005" spans="1:9">
      <c r="A2005" s="23">
        <f t="shared" si="107"/>
        <v>455</v>
      </c>
      <c r="B2005" s="218"/>
      <c r="C2005" s="218"/>
      <c r="D2005" s="137">
        <v>43060</v>
      </c>
      <c r="E2005" s="137">
        <v>43084</v>
      </c>
      <c r="F2005" s="137">
        <v>43084</v>
      </c>
      <c r="G2005" s="25">
        <f t="shared" si="108"/>
        <v>24</v>
      </c>
      <c r="H2005" s="365">
        <v>15053.6378</v>
      </c>
      <c r="I2005" s="122">
        <f t="shared" si="109"/>
        <v>361287.31</v>
      </c>
    </row>
    <row r="2006" spans="1:9">
      <c r="A2006" s="23">
        <f t="shared" si="107"/>
        <v>456</v>
      </c>
      <c r="B2006" s="218"/>
      <c r="C2006" s="218"/>
      <c r="D2006" s="137">
        <v>43061</v>
      </c>
      <c r="E2006" s="137">
        <v>43084</v>
      </c>
      <c r="F2006" s="137">
        <v>43084</v>
      </c>
      <c r="G2006" s="25">
        <f t="shared" si="108"/>
        <v>23</v>
      </c>
      <c r="H2006" s="365">
        <v>7453.6931999999997</v>
      </c>
      <c r="I2006" s="122">
        <f t="shared" si="109"/>
        <v>171434.94</v>
      </c>
    </row>
    <row r="2007" spans="1:9">
      <c r="A2007" s="23">
        <f t="shared" si="107"/>
        <v>457</v>
      </c>
      <c r="B2007" s="218"/>
      <c r="C2007" s="218"/>
      <c r="D2007" s="137">
        <v>43063</v>
      </c>
      <c r="E2007" s="137">
        <v>43084</v>
      </c>
      <c r="F2007" s="137">
        <v>43084</v>
      </c>
      <c r="G2007" s="25">
        <f t="shared" si="108"/>
        <v>21</v>
      </c>
      <c r="H2007" s="365">
        <v>7556.4128999999994</v>
      </c>
      <c r="I2007" s="122">
        <f t="shared" si="109"/>
        <v>158684.67000000001</v>
      </c>
    </row>
    <row r="2008" spans="1:9">
      <c r="A2008" s="23">
        <f t="shared" si="107"/>
        <v>458</v>
      </c>
      <c r="B2008" s="218"/>
      <c r="C2008" s="218"/>
      <c r="D2008" s="137">
        <v>43066</v>
      </c>
      <c r="E2008" s="137">
        <v>43084</v>
      </c>
      <c r="F2008" s="137">
        <v>43084</v>
      </c>
      <c r="G2008" s="25">
        <f t="shared" ref="G2008:G2011" si="110">F2008-D2008</f>
        <v>18</v>
      </c>
      <c r="H2008" s="365">
        <v>7703.5931</v>
      </c>
      <c r="I2008" s="122">
        <f t="shared" ref="I2008:I2011" si="111">ROUND(G2008*H2008,2)</f>
        <v>138664.68</v>
      </c>
    </row>
    <row r="2009" spans="1:9">
      <c r="A2009" s="23">
        <f t="shared" si="107"/>
        <v>459</v>
      </c>
      <c r="B2009" s="218"/>
      <c r="C2009" s="218"/>
      <c r="D2009" s="137">
        <v>43067</v>
      </c>
      <c r="E2009" s="137">
        <v>43084</v>
      </c>
      <c r="F2009" s="137">
        <v>43084</v>
      </c>
      <c r="G2009" s="25">
        <f t="shared" si="110"/>
        <v>17</v>
      </c>
      <c r="H2009" s="365">
        <v>15026.060099999999</v>
      </c>
      <c r="I2009" s="122">
        <f t="shared" si="111"/>
        <v>255443.02</v>
      </c>
    </row>
    <row r="2010" spans="1:9">
      <c r="A2010" s="23">
        <f t="shared" si="107"/>
        <v>460</v>
      </c>
      <c r="B2010" s="218"/>
      <c r="C2010" s="218"/>
      <c r="D2010" s="137">
        <v>43068</v>
      </c>
      <c r="E2010" s="137">
        <v>43084</v>
      </c>
      <c r="F2010" s="137">
        <v>43084</v>
      </c>
      <c r="G2010" s="25">
        <f t="shared" si="110"/>
        <v>16</v>
      </c>
      <c r="H2010" s="365">
        <v>7419.8824999999997</v>
      </c>
      <c r="I2010" s="122">
        <f t="shared" si="111"/>
        <v>118718.12</v>
      </c>
    </row>
    <row r="2011" spans="1:9">
      <c r="A2011" s="23">
        <f t="shared" si="107"/>
        <v>461</v>
      </c>
      <c r="B2011" s="218"/>
      <c r="C2011" s="218"/>
      <c r="D2011" s="137">
        <v>43069</v>
      </c>
      <c r="E2011" s="137">
        <v>43084</v>
      </c>
      <c r="F2011" s="137">
        <v>43084</v>
      </c>
      <c r="G2011" s="25">
        <f t="shared" si="110"/>
        <v>15</v>
      </c>
      <c r="H2011" s="365">
        <v>15102.477699999999</v>
      </c>
      <c r="I2011" s="122">
        <f t="shared" si="111"/>
        <v>226537.17</v>
      </c>
    </row>
    <row r="2012" spans="1:9">
      <c r="H2012" s="368"/>
    </row>
    <row r="2013" spans="1:9" ht="16.5" thickBot="1">
      <c r="A2013" s="23">
        <f>A2011+1</f>
        <v>462</v>
      </c>
      <c r="B2013" s="16" t="s">
        <v>421</v>
      </c>
      <c r="C2013" s="219"/>
      <c r="E2013" s="27"/>
      <c r="F2013" s="24"/>
      <c r="G2013" s="452">
        <f>IF(H2013=0,0,I2013/H2013)</f>
        <v>25.53708607157327</v>
      </c>
      <c r="H2013" s="367">
        <f>SUM(H1548:H2011)</f>
        <v>4072863.8635000037</v>
      </c>
      <c r="I2013" s="133">
        <f>SUM(I1548:I2011)</f>
        <v>104009075.04000004</v>
      </c>
    </row>
    <row r="2014" spans="1:9" ht="15.75" thickTop="1"/>
    <row r="2016" spans="1:9" s="154" customFormat="1">
      <c r="A2016" s="154" t="s">
        <v>656</v>
      </c>
    </row>
    <row r="2017" spans="1:1" s="154" customFormat="1">
      <c r="A2017" s="154" t="s">
        <v>657</v>
      </c>
    </row>
    <row r="2018" spans="1:1" s="154" customFormat="1">
      <c r="A2018" s="154" t="s">
        <v>658</v>
      </c>
    </row>
    <row r="2019" spans="1:1" s="154" customFormat="1">
      <c r="A2019" s="154" t="s">
        <v>260</v>
      </c>
    </row>
  </sheetData>
  <autoFilter ref="A155:I1509" xr:uid="{00000000-0009-0000-0000-00000B000000}"/>
  <mergeCells count="4">
    <mergeCell ref="A5:K5"/>
    <mergeCell ref="A4:K4"/>
    <mergeCell ref="A3:K3"/>
    <mergeCell ref="A2:K2"/>
  </mergeCells>
  <printOptions horizontalCentered="1"/>
  <pageMargins left="0.7" right="0.7" top="0.75" bottom="0.75" header="0.3" footer="0.3"/>
  <pageSetup scale="56" fitToHeight="0" orientation="landscape"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theme="4" tint="0.39997558519241921"/>
    <pageSetUpPr fitToPage="1"/>
  </sheetPr>
  <dimension ref="A1:V2657"/>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77734375" style="16" customWidth="1"/>
    <col min="2" max="2" width="25.77734375" style="16" customWidth="1"/>
    <col min="3" max="3" width="25.44140625" style="16" bestFit="1" customWidth="1"/>
    <col min="4" max="4" width="10.77734375" style="16" customWidth="1"/>
    <col min="5" max="5" width="12.77734375" style="16" customWidth="1"/>
    <col min="6" max="7" width="13.77734375" style="16" customWidth="1"/>
    <col min="8" max="9" width="16.77734375" style="16" customWidth="1"/>
    <col min="10" max="10" width="16.77734375" style="30" customWidth="1"/>
    <col min="11" max="11" width="16.77734375" style="16" customWidth="1"/>
    <col min="12" max="12" width="10.33203125" style="16" bestFit="1" customWidth="1"/>
    <col min="13" max="13" width="12.6640625" style="16" bestFit="1" customWidth="1"/>
    <col min="14" max="16384" width="8.88671875" style="16"/>
  </cols>
  <sheetData>
    <row r="1" spans="1:10" s="154" customFormat="1" ht="15.75">
      <c r="D1" s="364"/>
      <c r="E1" s="364"/>
      <c r="F1" s="364"/>
      <c r="I1" s="364"/>
      <c r="J1" s="364"/>
    </row>
    <row r="2" spans="1:10" ht="15.75">
      <c r="A2" s="479" t="str">
        <f>'General Inputs'!$B$2</f>
        <v>Louisville Gas and Electric Company</v>
      </c>
      <c r="B2" s="479"/>
      <c r="C2" s="479"/>
      <c r="D2" s="479"/>
      <c r="E2" s="479"/>
      <c r="F2" s="479"/>
      <c r="G2" s="479"/>
      <c r="H2" s="479"/>
      <c r="I2" s="479"/>
      <c r="J2" s="479"/>
    </row>
    <row r="3" spans="1:10" ht="15.75">
      <c r="A3" s="479" t="str">
        <f>'General Inputs'!$D$34&amp;" "&amp;'General Inputs'!$E$34</f>
        <v>Case No. 2018-00295</v>
      </c>
      <c r="B3" s="479"/>
      <c r="C3" s="479"/>
      <c r="D3" s="479"/>
      <c r="E3" s="479"/>
      <c r="F3" s="479"/>
      <c r="G3" s="479"/>
      <c r="H3" s="479"/>
      <c r="I3" s="479"/>
      <c r="J3" s="479"/>
    </row>
    <row r="4" spans="1:10" ht="15.75">
      <c r="A4" s="479" t="str">
        <f>"For the Year Ended "&amp;TEXT('General Inputs'!E28,"Mmmm dd, yyyy")</f>
        <v>For the Year Ended December 31, 2017</v>
      </c>
      <c r="B4" s="479"/>
      <c r="C4" s="479"/>
      <c r="D4" s="479"/>
      <c r="E4" s="479"/>
      <c r="F4" s="479"/>
      <c r="G4" s="479"/>
      <c r="H4" s="479"/>
      <c r="I4" s="479"/>
      <c r="J4" s="479"/>
    </row>
    <row r="5" spans="1:10" ht="16.5" thickBot="1">
      <c r="A5" s="480" t="s">
        <v>1291</v>
      </c>
      <c r="B5" s="480"/>
      <c r="C5" s="480"/>
      <c r="D5" s="480"/>
      <c r="E5" s="480"/>
      <c r="F5" s="480"/>
      <c r="G5" s="480"/>
      <c r="H5" s="480"/>
      <c r="I5" s="480"/>
      <c r="J5" s="480"/>
    </row>
    <row r="8" spans="1:10">
      <c r="H8" s="30"/>
      <c r="I8" s="30"/>
      <c r="J8" s="16"/>
    </row>
    <row r="9" spans="1:10" ht="15.75">
      <c r="A9" s="13"/>
      <c r="B9" s="13"/>
      <c r="C9" s="17"/>
      <c r="D9" s="18" t="s">
        <v>215</v>
      </c>
      <c r="E9" s="18" t="s">
        <v>214</v>
      </c>
      <c r="F9" s="20"/>
      <c r="G9" s="20"/>
      <c r="H9" s="253" t="s">
        <v>214</v>
      </c>
      <c r="I9" s="31"/>
      <c r="J9" s="16"/>
    </row>
    <row r="10" spans="1:10" ht="15.75">
      <c r="A10" s="18" t="s">
        <v>25</v>
      </c>
      <c r="B10" s="17" t="s">
        <v>212</v>
      </c>
      <c r="C10" s="17" t="s">
        <v>44</v>
      </c>
      <c r="D10" s="18" t="s">
        <v>44</v>
      </c>
      <c r="E10" s="18" t="s">
        <v>45</v>
      </c>
      <c r="F10" s="18" t="s">
        <v>45</v>
      </c>
      <c r="G10" s="18" t="s">
        <v>21</v>
      </c>
      <c r="H10" s="253" t="s">
        <v>45</v>
      </c>
      <c r="I10" s="32" t="s">
        <v>30</v>
      </c>
      <c r="J10" s="16"/>
    </row>
    <row r="11" spans="1:10" ht="20.25">
      <c r="A11" s="285" t="s">
        <v>26</v>
      </c>
      <c r="B11" s="285" t="s">
        <v>213</v>
      </c>
      <c r="C11" s="285" t="s">
        <v>27</v>
      </c>
      <c r="D11" s="285" t="s">
        <v>34</v>
      </c>
      <c r="E11" s="285" t="s">
        <v>46</v>
      </c>
      <c r="F11" s="285" t="s">
        <v>34</v>
      </c>
      <c r="G11" s="285" t="s">
        <v>34</v>
      </c>
      <c r="H11" s="285" t="s">
        <v>16</v>
      </c>
      <c r="I11" s="285" t="s">
        <v>37</v>
      </c>
      <c r="J11" s="16"/>
    </row>
    <row r="12" spans="1:10" ht="15.75">
      <c r="A12" s="14"/>
      <c r="B12" s="22" t="s">
        <v>40</v>
      </c>
      <c r="C12" s="22" t="s">
        <v>41</v>
      </c>
      <c r="D12" s="216" t="s">
        <v>246</v>
      </c>
      <c r="E12" s="22" t="s">
        <v>43</v>
      </c>
      <c r="F12" s="22" t="s">
        <v>651</v>
      </c>
      <c r="G12" s="22" t="s">
        <v>249</v>
      </c>
      <c r="H12" s="33" t="s">
        <v>65</v>
      </c>
      <c r="I12" s="33" t="s">
        <v>191</v>
      </c>
      <c r="J12" s="16"/>
    </row>
    <row r="13" spans="1:10">
      <c r="H13" s="30"/>
      <c r="I13" s="30"/>
      <c r="J13" s="16"/>
    </row>
    <row r="14" spans="1:10">
      <c r="B14" s="217" t="s">
        <v>250</v>
      </c>
      <c r="C14" s="217"/>
      <c r="E14" s="154"/>
      <c r="J14" s="16"/>
    </row>
    <row r="15" spans="1:10">
      <c r="A15" s="23">
        <v>1</v>
      </c>
      <c r="B15" s="218" t="s">
        <v>245</v>
      </c>
      <c r="C15" s="359">
        <v>42705</v>
      </c>
      <c r="D15" s="136">
        <f>(EOMONTH(C15,0)-C15+1)/2</f>
        <v>15.5</v>
      </c>
      <c r="E15" s="137">
        <v>42758</v>
      </c>
      <c r="F15" s="136">
        <f>E15-EOMONTH(C15,0)</f>
        <v>23</v>
      </c>
      <c r="G15" s="25">
        <f>D15+F15</f>
        <v>38.5</v>
      </c>
      <c r="H15" s="121">
        <v>5195016.47</v>
      </c>
      <c r="I15" s="122">
        <f>ROUND(G15*H15,2)</f>
        <v>200008134.09999999</v>
      </c>
      <c r="J15" s="16"/>
    </row>
    <row r="16" spans="1:10">
      <c r="A16" s="23">
        <f>A15+1</f>
        <v>2</v>
      </c>
      <c r="B16" s="23"/>
      <c r="C16" s="359">
        <f>EOMONTH(C15,0)+1</f>
        <v>42736</v>
      </c>
      <c r="D16" s="136">
        <f t="shared" ref="D16:D25" si="0">(EOMONTH(C16,0)-C16+1)/2</f>
        <v>15.5</v>
      </c>
      <c r="E16" s="137">
        <v>42787</v>
      </c>
      <c r="F16" s="136">
        <f t="shared" ref="F16:F26" si="1">E16-EOMONTH(C16,0)</f>
        <v>21</v>
      </c>
      <c r="G16" s="25">
        <f t="shared" ref="G16:G26" si="2">D16+F16</f>
        <v>36.5</v>
      </c>
      <c r="H16" s="121">
        <v>5154914.3600000003</v>
      </c>
      <c r="I16" s="122">
        <f>ROUND(G16*H16,2)</f>
        <v>188154374.13999999</v>
      </c>
      <c r="J16" s="16"/>
    </row>
    <row r="17" spans="1:10">
      <c r="A17" s="23">
        <f t="shared" ref="A17:A26" si="3">A16+1</f>
        <v>3</v>
      </c>
      <c r="B17" s="23"/>
      <c r="C17" s="359">
        <f t="shared" ref="C17:C26" si="4">EOMONTH(C16,0)+1</f>
        <v>42767</v>
      </c>
      <c r="D17" s="136">
        <f t="shared" si="0"/>
        <v>14</v>
      </c>
      <c r="E17" s="137">
        <v>42814</v>
      </c>
      <c r="F17" s="136">
        <f t="shared" si="1"/>
        <v>20</v>
      </c>
      <c r="G17" s="25">
        <f t="shared" si="2"/>
        <v>34</v>
      </c>
      <c r="H17" s="121">
        <v>4643512.24</v>
      </c>
      <c r="I17" s="122">
        <f>ROUND(G17*H17,2)</f>
        <v>157879416.16</v>
      </c>
      <c r="J17" s="16"/>
    </row>
    <row r="18" spans="1:10">
      <c r="A18" s="23">
        <f t="shared" si="3"/>
        <v>4</v>
      </c>
      <c r="B18" s="23"/>
      <c r="C18" s="359">
        <f t="shared" si="4"/>
        <v>42795</v>
      </c>
      <c r="D18" s="136">
        <f t="shared" si="0"/>
        <v>15.5</v>
      </c>
      <c r="E18" s="137">
        <v>42846</v>
      </c>
      <c r="F18" s="136">
        <f t="shared" si="1"/>
        <v>21</v>
      </c>
      <c r="G18" s="25">
        <f t="shared" si="2"/>
        <v>36.5</v>
      </c>
      <c r="H18" s="121">
        <v>2092477.29</v>
      </c>
      <c r="I18" s="122">
        <f t="shared" ref="I18:I25" si="5">ROUND(G18*H18,2)</f>
        <v>76375421.090000004</v>
      </c>
      <c r="J18" s="16"/>
    </row>
    <row r="19" spans="1:10">
      <c r="A19" s="23">
        <f t="shared" si="3"/>
        <v>5</v>
      </c>
      <c r="B19" s="23"/>
      <c r="C19" s="359">
        <f t="shared" si="4"/>
        <v>42826</v>
      </c>
      <c r="D19" s="136">
        <f t="shared" si="0"/>
        <v>15</v>
      </c>
      <c r="E19" s="137">
        <v>42874</v>
      </c>
      <c r="F19" s="136">
        <f t="shared" si="1"/>
        <v>19</v>
      </c>
      <c r="G19" s="25">
        <f t="shared" si="2"/>
        <v>34</v>
      </c>
      <c r="H19" s="121">
        <v>3001431.4</v>
      </c>
      <c r="I19" s="122">
        <f t="shared" si="5"/>
        <v>102048667.59999999</v>
      </c>
      <c r="J19" s="16"/>
    </row>
    <row r="20" spans="1:10">
      <c r="A20" s="23">
        <f t="shared" si="3"/>
        <v>6</v>
      </c>
      <c r="B20" s="23"/>
      <c r="C20" s="359">
        <f t="shared" si="4"/>
        <v>42856</v>
      </c>
      <c r="D20" s="136">
        <f t="shared" si="0"/>
        <v>15.5</v>
      </c>
      <c r="E20" s="137">
        <v>42905</v>
      </c>
      <c r="F20" s="136">
        <f t="shared" si="1"/>
        <v>19</v>
      </c>
      <c r="G20" s="25">
        <f t="shared" si="2"/>
        <v>34.5</v>
      </c>
      <c r="H20" s="121">
        <v>3054581.44</v>
      </c>
      <c r="I20" s="122">
        <f t="shared" si="5"/>
        <v>105383059.68000001</v>
      </c>
      <c r="J20" s="16"/>
    </row>
    <row r="21" spans="1:10">
      <c r="A21" s="23">
        <f t="shared" si="3"/>
        <v>7</v>
      </c>
      <c r="B21" s="23"/>
      <c r="C21" s="359">
        <f t="shared" si="4"/>
        <v>42887</v>
      </c>
      <c r="D21" s="136">
        <f t="shared" si="0"/>
        <v>15</v>
      </c>
      <c r="E21" s="137">
        <v>42940</v>
      </c>
      <c r="F21" s="136">
        <f t="shared" si="1"/>
        <v>24</v>
      </c>
      <c r="G21" s="25">
        <f t="shared" si="2"/>
        <v>39</v>
      </c>
      <c r="H21" s="121">
        <v>2982528.55</v>
      </c>
      <c r="I21" s="122">
        <f t="shared" si="5"/>
        <v>116318613.45</v>
      </c>
      <c r="J21" s="16"/>
    </row>
    <row r="22" spans="1:10">
      <c r="A22" s="23">
        <f t="shared" si="3"/>
        <v>8</v>
      </c>
      <c r="B22" s="23"/>
      <c r="C22" s="359">
        <f t="shared" si="4"/>
        <v>42917</v>
      </c>
      <c r="D22" s="136">
        <f t="shared" si="0"/>
        <v>15.5</v>
      </c>
      <c r="E22" s="137">
        <v>42968</v>
      </c>
      <c r="F22" s="136">
        <f t="shared" si="1"/>
        <v>21</v>
      </c>
      <c r="G22" s="25">
        <f t="shared" si="2"/>
        <v>36.5</v>
      </c>
      <c r="H22" s="121">
        <v>3108456.61</v>
      </c>
      <c r="I22" s="122">
        <f>ROUND(G22*H22,2)</f>
        <v>113458666.27</v>
      </c>
      <c r="J22" s="16"/>
    </row>
    <row r="23" spans="1:10">
      <c r="A23" s="23">
        <f t="shared" si="3"/>
        <v>9</v>
      </c>
      <c r="B23" s="23"/>
      <c r="C23" s="359">
        <f t="shared" si="4"/>
        <v>42948</v>
      </c>
      <c r="D23" s="136">
        <f t="shared" si="0"/>
        <v>15.5</v>
      </c>
      <c r="E23" s="137">
        <v>43000</v>
      </c>
      <c r="F23" s="136">
        <f t="shared" si="1"/>
        <v>22</v>
      </c>
      <c r="G23" s="25">
        <f t="shared" si="2"/>
        <v>37.5</v>
      </c>
      <c r="H23" s="121">
        <v>3094261.94</v>
      </c>
      <c r="I23" s="122">
        <f t="shared" si="5"/>
        <v>116034822.75</v>
      </c>
      <c r="J23" s="16"/>
    </row>
    <row r="24" spans="1:10">
      <c r="A24" s="23">
        <f t="shared" si="3"/>
        <v>10</v>
      </c>
      <c r="B24" s="23"/>
      <c r="C24" s="359">
        <f t="shared" si="4"/>
        <v>42979</v>
      </c>
      <c r="D24" s="136">
        <f t="shared" si="0"/>
        <v>15</v>
      </c>
      <c r="E24" s="137">
        <v>43028</v>
      </c>
      <c r="F24" s="136">
        <f t="shared" si="1"/>
        <v>20</v>
      </c>
      <c r="G24" s="25">
        <f t="shared" si="2"/>
        <v>35</v>
      </c>
      <c r="H24" s="121">
        <v>2989331.84</v>
      </c>
      <c r="I24" s="122">
        <f t="shared" si="5"/>
        <v>104626614.40000001</v>
      </c>
      <c r="J24" s="16"/>
    </row>
    <row r="25" spans="1:10">
      <c r="A25" s="23">
        <f t="shared" si="3"/>
        <v>11</v>
      </c>
      <c r="B25" s="23"/>
      <c r="C25" s="359">
        <f t="shared" si="4"/>
        <v>43009</v>
      </c>
      <c r="D25" s="136">
        <f t="shared" si="0"/>
        <v>15.5</v>
      </c>
      <c r="E25" s="137">
        <v>43059</v>
      </c>
      <c r="F25" s="136">
        <f t="shared" si="1"/>
        <v>20</v>
      </c>
      <c r="G25" s="25">
        <f t="shared" si="2"/>
        <v>35.5</v>
      </c>
      <c r="H25" s="121">
        <v>3035204.98</v>
      </c>
      <c r="I25" s="122">
        <f t="shared" si="5"/>
        <v>107749776.79000001</v>
      </c>
      <c r="J25" s="16"/>
    </row>
    <row r="26" spans="1:10">
      <c r="A26" s="23">
        <f t="shared" si="3"/>
        <v>12</v>
      </c>
      <c r="B26" s="23"/>
      <c r="C26" s="359">
        <f t="shared" si="4"/>
        <v>43040</v>
      </c>
      <c r="D26" s="136">
        <f>(EOMONTH(C26,0)-C26+1)/2</f>
        <v>15</v>
      </c>
      <c r="E26" s="137">
        <v>43090</v>
      </c>
      <c r="F26" s="136">
        <f t="shared" si="1"/>
        <v>21</v>
      </c>
      <c r="G26" s="25">
        <f t="shared" si="2"/>
        <v>36</v>
      </c>
      <c r="H26" s="121">
        <v>2068271.32</v>
      </c>
      <c r="I26" s="122">
        <f>ROUND(G26*H26,2)</f>
        <v>74457767.519999996</v>
      </c>
      <c r="J26" s="16"/>
    </row>
    <row r="27" spans="1:10">
      <c r="A27" s="23"/>
      <c r="B27" s="23"/>
      <c r="C27" s="24"/>
      <c r="D27" s="29"/>
      <c r="E27" s="357"/>
      <c r="F27" s="25"/>
      <c r="G27" s="25"/>
      <c r="H27" s="369"/>
      <c r="I27" s="28"/>
      <c r="J27" s="16"/>
    </row>
    <row r="28" spans="1:10" ht="16.5" thickBot="1">
      <c r="A28" s="23">
        <f>A26+1</f>
        <v>13</v>
      </c>
      <c r="B28" s="219" t="s">
        <v>652</v>
      </c>
      <c r="D28" s="27"/>
      <c r="E28" s="24"/>
      <c r="G28" s="244">
        <f>IF(H28=0,0,I28/H28)</f>
        <v>36.182477788704688</v>
      </c>
      <c r="H28" s="55">
        <f>SUM(H15:H26)</f>
        <v>40419988.439999998</v>
      </c>
      <c r="I28" s="133">
        <f>SUM(I15:I26)</f>
        <v>1462495333.95</v>
      </c>
      <c r="J28" s="16"/>
    </row>
    <row r="29" spans="1:10" ht="15.75" thickTop="1">
      <c r="A29" s="23"/>
      <c r="B29" s="219"/>
      <c r="C29" s="219"/>
      <c r="E29" s="27"/>
      <c r="F29" s="24"/>
      <c r="G29" s="27"/>
      <c r="I29" s="220"/>
      <c r="J29" s="223"/>
    </row>
    <row r="30" spans="1:10">
      <c r="A30" s="23"/>
      <c r="B30" s="219"/>
      <c r="C30" s="219"/>
      <c r="D30" s="219"/>
      <c r="F30" s="27"/>
      <c r="G30" s="24"/>
      <c r="H30" s="27"/>
      <c r="J30" s="220"/>
    </row>
    <row r="31" spans="1:10" s="154" customFormat="1">
      <c r="A31" s="273" t="s">
        <v>653</v>
      </c>
      <c r="B31" s="355"/>
      <c r="C31" s="355"/>
      <c r="D31" s="355"/>
      <c r="F31" s="356"/>
      <c r="G31" s="357"/>
      <c r="H31" s="356"/>
      <c r="J31" s="358"/>
    </row>
    <row r="32" spans="1:10">
      <c r="A32" s="225"/>
      <c r="B32" s="219"/>
      <c r="C32" s="219"/>
      <c r="D32" s="219"/>
      <c r="F32" s="27"/>
      <c r="G32" s="24"/>
      <c r="H32" s="27"/>
      <c r="J32" s="220"/>
    </row>
    <row r="33" spans="1:12">
      <c r="A33" s="225"/>
      <c r="B33" s="219"/>
      <c r="C33" s="219"/>
      <c r="D33" s="219"/>
      <c r="F33" s="27"/>
      <c r="G33" s="24"/>
      <c r="H33" s="27"/>
      <c r="J33" s="220"/>
    </row>
    <row r="34" spans="1:12" ht="15.75">
      <c r="A34" s="13"/>
      <c r="B34" s="13"/>
      <c r="C34" s="13"/>
      <c r="D34" s="17"/>
      <c r="E34" s="18" t="s">
        <v>215</v>
      </c>
      <c r="F34" s="18" t="s">
        <v>228</v>
      </c>
      <c r="G34" s="18" t="s">
        <v>400</v>
      </c>
      <c r="H34" s="20"/>
      <c r="I34" s="20"/>
      <c r="J34" s="253" t="s">
        <v>214</v>
      </c>
      <c r="K34" s="31"/>
    </row>
    <row r="35" spans="1:12" ht="15.75">
      <c r="A35" s="18" t="s">
        <v>25</v>
      </c>
      <c r="B35" s="17" t="s">
        <v>212</v>
      </c>
      <c r="C35" s="17" t="s">
        <v>216</v>
      </c>
      <c r="D35" s="17" t="s">
        <v>44</v>
      </c>
      <c r="E35" s="18" t="s">
        <v>44</v>
      </c>
      <c r="F35" s="18" t="s">
        <v>45</v>
      </c>
      <c r="G35" s="18" t="s">
        <v>45</v>
      </c>
      <c r="H35" s="18" t="s">
        <v>45</v>
      </c>
      <c r="I35" s="18" t="s">
        <v>21</v>
      </c>
      <c r="J35" s="253" t="s">
        <v>45</v>
      </c>
      <c r="K35" s="32" t="s">
        <v>30</v>
      </c>
    </row>
    <row r="36" spans="1:12" ht="20.25">
      <c r="A36" s="285" t="s">
        <v>26</v>
      </c>
      <c r="B36" s="285" t="s">
        <v>213</v>
      </c>
      <c r="C36" s="285" t="s">
        <v>217</v>
      </c>
      <c r="D36" s="285" t="s">
        <v>648</v>
      </c>
      <c r="E36" s="285" t="s">
        <v>34</v>
      </c>
      <c r="F36" s="285" t="s">
        <v>46</v>
      </c>
      <c r="G36" s="285" t="s">
        <v>46</v>
      </c>
      <c r="H36" s="285" t="s">
        <v>34</v>
      </c>
      <c r="I36" s="285" t="s">
        <v>34</v>
      </c>
      <c r="J36" s="285" t="s">
        <v>16</v>
      </c>
      <c r="K36" s="285" t="s">
        <v>37</v>
      </c>
    </row>
    <row r="37" spans="1:12" ht="15.75">
      <c r="A37" s="14"/>
      <c r="B37" s="22" t="s">
        <v>40</v>
      </c>
      <c r="C37" s="22" t="s">
        <v>41</v>
      </c>
      <c r="D37" s="22" t="s">
        <v>42</v>
      </c>
      <c r="E37" s="216" t="s">
        <v>218</v>
      </c>
      <c r="F37" s="22" t="s">
        <v>49</v>
      </c>
      <c r="G37" s="216" t="s">
        <v>64</v>
      </c>
      <c r="H37" s="22" t="s">
        <v>649</v>
      </c>
      <c r="I37" s="22" t="s">
        <v>220</v>
      </c>
      <c r="J37" s="33" t="s">
        <v>87</v>
      </c>
      <c r="K37" s="33" t="s">
        <v>221</v>
      </c>
    </row>
    <row r="38" spans="1:12">
      <c r="K38" s="30"/>
    </row>
    <row r="39" spans="1:12">
      <c r="B39" s="217" t="s">
        <v>254</v>
      </c>
      <c r="C39" s="217"/>
      <c r="D39" s="217"/>
      <c r="J39" s="16"/>
    </row>
    <row r="40" spans="1:12">
      <c r="A40" s="23">
        <v>1</v>
      </c>
      <c r="B40" s="218" t="s">
        <v>238</v>
      </c>
      <c r="C40" s="137" t="s">
        <v>642</v>
      </c>
      <c r="D40" s="360">
        <v>42005</v>
      </c>
      <c r="E40" s="136">
        <f>(EOMONTH(D40,11)-D40+1)/2</f>
        <v>182.5</v>
      </c>
      <c r="F40" s="137">
        <v>42888</v>
      </c>
      <c r="G40" s="137">
        <v>42895</v>
      </c>
      <c r="H40" s="136">
        <f>G40-EOMONTH(D40,11)</f>
        <v>526</v>
      </c>
      <c r="I40" s="25">
        <f>E40+H40</f>
        <v>708.5</v>
      </c>
      <c r="J40" s="365">
        <v>21709.49</v>
      </c>
      <c r="K40" s="122">
        <f>ROUND(I40*J40,2)</f>
        <v>15381173.67</v>
      </c>
      <c r="L40" s="361"/>
    </row>
    <row r="41" spans="1:12">
      <c r="A41" s="23">
        <f>A40+1</f>
        <v>2</v>
      </c>
      <c r="B41" s="23"/>
      <c r="C41" s="137" t="s">
        <v>643</v>
      </c>
      <c r="D41" s="360">
        <v>42370</v>
      </c>
      <c r="E41" s="136">
        <f>(EOMONTH(D41,11)-D41+1)/2</f>
        <v>183</v>
      </c>
      <c r="F41" s="137">
        <v>42906</v>
      </c>
      <c r="G41" s="137">
        <v>42909</v>
      </c>
      <c r="H41" s="136">
        <f>G41-EOMONTH(D41,11)</f>
        <v>174</v>
      </c>
      <c r="I41" s="25">
        <f>E41+H41</f>
        <v>357</v>
      </c>
      <c r="J41" s="365">
        <v>18138.75</v>
      </c>
      <c r="K41" s="122">
        <f>ROUND(I41*J41,2)</f>
        <v>6475533.75</v>
      </c>
    </row>
    <row r="42" spans="1:12">
      <c r="A42" s="23"/>
      <c r="B42" s="23"/>
      <c r="C42" s="23"/>
      <c r="D42" s="24"/>
      <c r="E42" s="29"/>
      <c r="F42" s="24"/>
      <c r="G42" s="29"/>
      <c r="H42" s="25"/>
      <c r="I42" s="25"/>
      <c r="J42" s="369"/>
      <c r="K42" s="28"/>
    </row>
    <row r="43" spans="1:12" ht="15.75" thickBot="1">
      <c r="A43" s="23">
        <f>A41+1</f>
        <v>3</v>
      </c>
      <c r="B43" s="219" t="s">
        <v>650</v>
      </c>
      <c r="C43" s="219"/>
      <c r="E43" s="27"/>
      <c r="F43" s="24"/>
      <c r="G43" s="27"/>
      <c r="I43" s="362">
        <f>IF(J43=0,0,K43/J43)</f>
        <v>548.49868952806946</v>
      </c>
      <c r="J43" s="370">
        <f>SUM(J40:J41)</f>
        <v>39848.240000000005</v>
      </c>
      <c r="K43" s="133">
        <f>SUM(K40:K41)</f>
        <v>21856707.420000002</v>
      </c>
    </row>
    <row r="44" spans="1:12" ht="15.75" thickTop="1">
      <c r="A44" s="23"/>
      <c r="B44" s="219"/>
      <c r="C44" s="219"/>
      <c r="E44" s="27"/>
      <c r="F44" s="24"/>
      <c r="G44" s="27"/>
      <c r="I44" s="220"/>
      <c r="J44" s="223"/>
    </row>
    <row r="45" spans="1:12">
      <c r="A45" s="23"/>
      <c r="B45" s="219"/>
      <c r="C45" s="219"/>
      <c r="D45" s="219"/>
      <c r="F45" s="27"/>
      <c r="G45" s="24"/>
      <c r="H45" s="27"/>
      <c r="J45" s="220"/>
    </row>
    <row r="46" spans="1:12" s="154" customFormat="1">
      <c r="A46" s="273" t="s">
        <v>654</v>
      </c>
      <c r="B46" s="355"/>
      <c r="C46" s="355"/>
      <c r="D46" s="355"/>
      <c r="F46" s="356"/>
      <c r="G46" s="357"/>
      <c r="H46" s="356"/>
      <c r="J46" s="358"/>
    </row>
    <row r="47" spans="1:12" s="154" customFormat="1">
      <c r="A47" s="273" t="s">
        <v>655</v>
      </c>
      <c r="B47" s="355"/>
      <c r="C47" s="355"/>
      <c r="D47" s="355"/>
      <c r="F47" s="356"/>
      <c r="G47" s="357"/>
      <c r="H47" s="356"/>
      <c r="J47" s="358"/>
    </row>
    <row r="48" spans="1:12" s="154" customFormat="1">
      <c r="A48" s="273"/>
      <c r="B48" s="355"/>
      <c r="C48" s="355"/>
      <c r="D48" s="355"/>
      <c r="F48" s="356"/>
      <c r="G48" s="357"/>
      <c r="H48" s="356"/>
      <c r="J48" s="358"/>
    </row>
    <row r="49" spans="1:10" s="154" customFormat="1">
      <c r="A49" s="273"/>
      <c r="B49" s="355"/>
      <c r="C49" s="355"/>
      <c r="D49" s="355"/>
      <c r="F49" s="356"/>
      <c r="G49" s="357"/>
      <c r="H49" s="356"/>
      <c r="J49" s="358"/>
    </row>
    <row r="50" spans="1:10" ht="15.75">
      <c r="A50" s="13"/>
      <c r="B50" s="13"/>
      <c r="C50" s="13"/>
      <c r="D50" s="17"/>
      <c r="E50" s="18" t="s">
        <v>228</v>
      </c>
      <c r="F50" s="18" t="s">
        <v>400</v>
      </c>
      <c r="G50" s="20"/>
      <c r="H50" s="20"/>
      <c r="I50" s="15"/>
      <c r="J50" s="16"/>
    </row>
    <row r="51" spans="1:10" ht="15.75">
      <c r="A51" s="18" t="s">
        <v>25</v>
      </c>
      <c r="B51" s="17" t="s">
        <v>212</v>
      </c>
      <c r="C51" s="17" t="s">
        <v>216</v>
      </c>
      <c r="D51" s="17" t="s">
        <v>226</v>
      </c>
      <c r="E51" s="18" t="s">
        <v>45</v>
      </c>
      <c r="F51" s="18" t="s">
        <v>45</v>
      </c>
      <c r="G51" s="18" t="s">
        <v>45</v>
      </c>
      <c r="H51" s="19" t="s">
        <v>399</v>
      </c>
      <c r="I51" s="18" t="s">
        <v>30</v>
      </c>
      <c r="J51" s="16"/>
    </row>
    <row r="52" spans="1:10" ht="20.25">
      <c r="A52" s="285" t="s">
        <v>26</v>
      </c>
      <c r="B52" s="285" t="s">
        <v>213</v>
      </c>
      <c r="C52" s="285" t="s">
        <v>217</v>
      </c>
      <c r="D52" s="285" t="s">
        <v>46</v>
      </c>
      <c r="E52" s="285" t="s">
        <v>46</v>
      </c>
      <c r="F52" s="285" t="s">
        <v>46</v>
      </c>
      <c r="G52" s="285" t="s">
        <v>34</v>
      </c>
      <c r="H52" s="285" t="s">
        <v>16</v>
      </c>
      <c r="I52" s="285" t="s">
        <v>37</v>
      </c>
      <c r="J52" s="16"/>
    </row>
    <row r="53" spans="1:10" ht="15.75">
      <c r="A53" s="14"/>
      <c r="B53" s="22" t="s">
        <v>40</v>
      </c>
      <c r="C53" s="22" t="s">
        <v>41</v>
      </c>
      <c r="D53" s="22" t="s">
        <v>42</v>
      </c>
      <c r="E53" s="22" t="s">
        <v>43</v>
      </c>
      <c r="F53" s="22" t="s">
        <v>49</v>
      </c>
      <c r="G53" s="22" t="s">
        <v>227</v>
      </c>
      <c r="H53" s="22" t="s">
        <v>65</v>
      </c>
      <c r="I53" s="22" t="s">
        <v>191</v>
      </c>
      <c r="J53" s="154"/>
    </row>
    <row r="54" spans="1:10" ht="15.75">
      <c r="A54" s="14"/>
      <c r="B54" s="22"/>
      <c r="C54" s="22"/>
      <c r="D54" s="22"/>
      <c r="E54" s="22"/>
      <c r="F54" s="216"/>
      <c r="G54" s="22"/>
      <c r="H54" s="33"/>
      <c r="I54" s="33"/>
      <c r="J54" s="154"/>
    </row>
    <row r="55" spans="1:10">
      <c r="B55" s="217" t="s">
        <v>251</v>
      </c>
      <c r="C55" s="217"/>
      <c r="D55" s="217"/>
      <c r="E55" s="217"/>
      <c r="J55" s="16"/>
    </row>
    <row r="56" spans="1:10">
      <c r="A56" s="23">
        <f>A54+1</f>
        <v>1</v>
      </c>
      <c r="B56" s="218" t="s">
        <v>613</v>
      </c>
      <c r="C56" s="218" t="s">
        <v>614</v>
      </c>
      <c r="D56" s="137">
        <v>42719</v>
      </c>
      <c r="E56" s="137">
        <v>42752</v>
      </c>
      <c r="F56" s="137">
        <v>42748</v>
      </c>
      <c r="G56" s="25">
        <f t="shared" ref="G56:G119" si="6">F56-D56</f>
        <v>29</v>
      </c>
      <c r="H56" s="365">
        <v>61044.34</v>
      </c>
      <c r="I56" s="122">
        <f t="shared" ref="I56:I119" si="7">ROUND(G56*H56,2)</f>
        <v>1770285.86</v>
      </c>
      <c r="J56" s="16"/>
    </row>
    <row r="57" spans="1:10">
      <c r="A57" s="23">
        <f>A56+1</f>
        <v>2</v>
      </c>
      <c r="B57" s="218"/>
      <c r="C57" s="218"/>
      <c r="D57" s="137">
        <v>42723</v>
      </c>
      <c r="E57" s="137">
        <v>42752</v>
      </c>
      <c r="F57" s="137">
        <v>42748</v>
      </c>
      <c r="G57" s="25">
        <f t="shared" si="6"/>
        <v>25</v>
      </c>
      <c r="H57" s="365">
        <v>60571.14</v>
      </c>
      <c r="I57" s="122">
        <f t="shared" si="7"/>
        <v>1514278.5</v>
      </c>
      <c r="J57" s="16"/>
    </row>
    <row r="58" spans="1:10">
      <c r="A58" s="23">
        <f t="shared" ref="A58:A121" si="8">A57+1</f>
        <v>3</v>
      </c>
      <c r="B58" s="218"/>
      <c r="C58" s="218"/>
      <c r="D58" s="137">
        <v>42726</v>
      </c>
      <c r="E58" s="137">
        <v>42752</v>
      </c>
      <c r="F58" s="137">
        <v>42748</v>
      </c>
      <c r="G58" s="25">
        <f t="shared" si="6"/>
        <v>22</v>
      </c>
      <c r="H58" s="365">
        <v>59759.95</v>
      </c>
      <c r="I58" s="122">
        <f t="shared" si="7"/>
        <v>1314718.8999999999</v>
      </c>
      <c r="J58" s="16"/>
    </row>
    <row r="59" spans="1:10">
      <c r="A59" s="23">
        <f t="shared" si="8"/>
        <v>4</v>
      </c>
      <c r="B59" s="218"/>
      <c r="C59" s="218"/>
      <c r="D59" s="137">
        <v>42731</v>
      </c>
      <c r="E59" s="137">
        <v>42752</v>
      </c>
      <c r="F59" s="137">
        <v>42748</v>
      </c>
      <c r="G59" s="25">
        <f t="shared" si="6"/>
        <v>17</v>
      </c>
      <c r="H59" s="365">
        <v>59735.59</v>
      </c>
      <c r="I59" s="122">
        <f t="shared" si="7"/>
        <v>1015505.03</v>
      </c>
      <c r="J59" s="16"/>
    </row>
    <row r="60" spans="1:10">
      <c r="A60" s="23">
        <f t="shared" si="8"/>
        <v>5</v>
      </c>
      <c r="B60" s="218"/>
      <c r="C60" s="218"/>
      <c r="D60" s="137">
        <v>42720</v>
      </c>
      <c r="E60" s="137">
        <v>42752</v>
      </c>
      <c r="F60" s="137">
        <v>42748</v>
      </c>
      <c r="G60" s="25">
        <f t="shared" si="6"/>
        <v>28</v>
      </c>
      <c r="H60" s="365">
        <v>51892.22</v>
      </c>
      <c r="I60" s="122">
        <f t="shared" si="7"/>
        <v>1452982.16</v>
      </c>
      <c r="J60" s="16"/>
    </row>
    <row r="61" spans="1:10">
      <c r="A61" s="23">
        <f t="shared" si="8"/>
        <v>6</v>
      </c>
      <c r="B61" s="218"/>
      <c r="C61" s="218"/>
      <c r="D61" s="137">
        <v>42724</v>
      </c>
      <c r="E61" s="137">
        <v>42752</v>
      </c>
      <c r="F61" s="137">
        <v>42748</v>
      </c>
      <c r="G61" s="25">
        <f t="shared" si="6"/>
        <v>24</v>
      </c>
      <c r="H61" s="365">
        <v>51654.51</v>
      </c>
      <c r="I61" s="122">
        <f t="shared" si="7"/>
        <v>1239708.24</v>
      </c>
      <c r="J61" s="16"/>
    </row>
    <row r="62" spans="1:10">
      <c r="A62" s="23">
        <f t="shared" si="8"/>
        <v>7</v>
      </c>
      <c r="B62" s="218"/>
      <c r="C62" s="218"/>
      <c r="D62" s="137">
        <v>42733</v>
      </c>
      <c r="E62" s="137">
        <v>42752</v>
      </c>
      <c r="F62" s="137">
        <v>42748</v>
      </c>
      <c r="G62" s="25">
        <f t="shared" si="6"/>
        <v>15</v>
      </c>
      <c r="H62" s="365">
        <v>51721.46</v>
      </c>
      <c r="I62" s="122">
        <f t="shared" si="7"/>
        <v>775821.9</v>
      </c>
      <c r="J62" s="16"/>
    </row>
    <row r="63" spans="1:10">
      <c r="A63" s="23">
        <f t="shared" si="8"/>
        <v>8</v>
      </c>
      <c r="B63" s="218"/>
      <c r="C63" s="218"/>
      <c r="D63" s="137">
        <v>42725</v>
      </c>
      <c r="E63" s="137">
        <v>42752</v>
      </c>
      <c r="F63" s="137">
        <v>42748</v>
      </c>
      <c r="G63" s="25">
        <f t="shared" si="6"/>
        <v>23</v>
      </c>
      <c r="H63" s="365">
        <v>621.24</v>
      </c>
      <c r="I63" s="122">
        <f t="shared" si="7"/>
        <v>14288.52</v>
      </c>
      <c r="J63" s="16"/>
    </row>
    <row r="64" spans="1:10">
      <c r="A64" s="23">
        <f t="shared" si="8"/>
        <v>9</v>
      </c>
      <c r="B64" s="218"/>
      <c r="C64" s="218"/>
      <c r="D64" s="137">
        <v>42732</v>
      </c>
      <c r="E64" s="137">
        <v>42752</v>
      </c>
      <c r="F64" s="137">
        <v>42748</v>
      </c>
      <c r="G64" s="25">
        <f t="shared" si="6"/>
        <v>16</v>
      </c>
      <c r="H64" s="365">
        <v>51884.95</v>
      </c>
      <c r="I64" s="122">
        <f t="shared" si="7"/>
        <v>830159.2</v>
      </c>
      <c r="J64" s="16"/>
    </row>
    <row r="65" spans="1:10">
      <c r="A65" s="23">
        <f t="shared" si="8"/>
        <v>10</v>
      </c>
      <c r="B65" s="218"/>
      <c r="C65" s="218"/>
      <c r="D65" s="137">
        <v>42725</v>
      </c>
      <c r="E65" s="137">
        <v>42752</v>
      </c>
      <c r="F65" s="137">
        <v>42748</v>
      </c>
      <c r="G65" s="25">
        <f t="shared" si="6"/>
        <v>23</v>
      </c>
      <c r="H65" s="365">
        <v>51003.17</v>
      </c>
      <c r="I65" s="122">
        <f t="shared" si="7"/>
        <v>1173072.9099999999</v>
      </c>
      <c r="J65" s="16"/>
    </row>
    <row r="66" spans="1:10">
      <c r="A66" s="23">
        <f t="shared" si="8"/>
        <v>11</v>
      </c>
      <c r="B66" s="218" t="s">
        <v>613</v>
      </c>
      <c r="C66" s="218" t="s">
        <v>615</v>
      </c>
      <c r="D66" s="137">
        <v>42748</v>
      </c>
      <c r="E66" s="137">
        <v>42760</v>
      </c>
      <c r="F66" s="137">
        <v>42760</v>
      </c>
      <c r="G66" s="25">
        <f t="shared" si="6"/>
        <v>12</v>
      </c>
      <c r="H66" s="365">
        <v>59421.52</v>
      </c>
      <c r="I66" s="122">
        <f t="shared" si="7"/>
        <v>713058.24</v>
      </c>
      <c r="J66" s="16"/>
    </row>
    <row r="67" spans="1:10">
      <c r="A67" s="23">
        <f t="shared" si="8"/>
        <v>12</v>
      </c>
      <c r="B67" s="218"/>
      <c r="C67" s="218"/>
      <c r="D67" s="137">
        <v>42741</v>
      </c>
      <c r="E67" s="137">
        <v>42760</v>
      </c>
      <c r="F67" s="137">
        <v>42760</v>
      </c>
      <c r="G67" s="25">
        <f t="shared" si="6"/>
        <v>19</v>
      </c>
      <c r="H67" s="365">
        <v>59415.48</v>
      </c>
      <c r="I67" s="122">
        <f t="shared" si="7"/>
        <v>1128894.1200000001</v>
      </c>
      <c r="J67" s="16"/>
    </row>
    <row r="68" spans="1:10">
      <c r="A68" s="23">
        <f t="shared" si="8"/>
        <v>13</v>
      </c>
      <c r="B68" s="218"/>
      <c r="C68" s="218"/>
      <c r="D68" s="137">
        <v>42739</v>
      </c>
      <c r="E68" s="137">
        <v>42760</v>
      </c>
      <c r="F68" s="137">
        <v>42760</v>
      </c>
      <c r="G68" s="25">
        <f t="shared" si="6"/>
        <v>21</v>
      </c>
      <c r="H68" s="365">
        <v>54512.54</v>
      </c>
      <c r="I68" s="122">
        <f t="shared" si="7"/>
        <v>1144763.3400000001</v>
      </c>
      <c r="J68" s="16"/>
    </row>
    <row r="69" spans="1:10">
      <c r="A69" s="23">
        <f t="shared" si="8"/>
        <v>14</v>
      </c>
      <c r="B69" s="218"/>
      <c r="C69" s="218"/>
      <c r="D69" s="137">
        <v>42740</v>
      </c>
      <c r="E69" s="137">
        <v>42760</v>
      </c>
      <c r="F69" s="137">
        <v>42760</v>
      </c>
      <c r="G69" s="25">
        <f t="shared" si="6"/>
        <v>20</v>
      </c>
      <c r="H69" s="365">
        <v>54127.22</v>
      </c>
      <c r="I69" s="122">
        <f t="shared" si="7"/>
        <v>1082544.3999999999</v>
      </c>
      <c r="J69" s="16"/>
    </row>
    <row r="70" spans="1:10">
      <c r="A70" s="23">
        <f t="shared" si="8"/>
        <v>15</v>
      </c>
      <c r="B70" s="218"/>
      <c r="C70" s="218"/>
      <c r="D70" s="137">
        <v>42745</v>
      </c>
      <c r="E70" s="137">
        <v>42760</v>
      </c>
      <c r="F70" s="137">
        <v>42760</v>
      </c>
      <c r="G70" s="25">
        <f t="shared" si="6"/>
        <v>15</v>
      </c>
      <c r="H70" s="365">
        <v>53916.31</v>
      </c>
      <c r="I70" s="122">
        <f t="shared" si="7"/>
        <v>808744.65</v>
      </c>
      <c r="J70" s="16"/>
    </row>
    <row r="71" spans="1:10">
      <c r="A71" s="23">
        <f t="shared" si="8"/>
        <v>16</v>
      </c>
      <c r="B71" s="218"/>
      <c r="C71" s="218"/>
      <c r="D71" s="137">
        <v>42746</v>
      </c>
      <c r="E71" s="137">
        <v>42760</v>
      </c>
      <c r="F71" s="137">
        <v>42760</v>
      </c>
      <c r="G71" s="25">
        <f t="shared" si="6"/>
        <v>14</v>
      </c>
      <c r="H71" s="365">
        <v>54794.85</v>
      </c>
      <c r="I71" s="122">
        <f t="shared" si="7"/>
        <v>767127.9</v>
      </c>
      <c r="J71" s="16"/>
    </row>
    <row r="72" spans="1:10">
      <c r="A72" s="23">
        <f t="shared" si="8"/>
        <v>17</v>
      </c>
      <c r="B72" s="218"/>
      <c r="C72" s="218"/>
      <c r="D72" s="137">
        <v>42747</v>
      </c>
      <c r="E72" s="137">
        <v>42760</v>
      </c>
      <c r="F72" s="137">
        <v>42760</v>
      </c>
      <c r="G72" s="25">
        <f t="shared" si="6"/>
        <v>13</v>
      </c>
      <c r="H72" s="365">
        <v>54328.87</v>
      </c>
      <c r="I72" s="122">
        <f t="shared" si="7"/>
        <v>706275.31</v>
      </c>
      <c r="J72" s="16"/>
    </row>
    <row r="73" spans="1:10">
      <c r="A73" s="23">
        <f t="shared" si="8"/>
        <v>18</v>
      </c>
      <c r="B73" s="218" t="s">
        <v>613</v>
      </c>
      <c r="C73" s="218" t="s">
        <v>616</v>
      </c>
      <c r="D73" s="137">
        <v>42755</v>
      </c>
      <c r="E73" s="137">
        <v>42781</v>
      </c>
      <c r="F73" s="137">
        <v>42781</v>
      </c>
      <c r="G73" s="25">
        <f t="shared" si="6"/>
        <v>26</v>
      </c>
      <c r="H73" s="365">
        <v>59597.279999999999</v>
      </c>
      <c r="I73" s="122">
        <f t="shared" si="7"/>
        <v>1549529.28</v>
      </c>
      <c r="J73" s="16"/>
    </row>
    <row r="74" spans="1:10">
      <c r="A74" s="23">
        <f t="shared" si="8"/>
        <v>19</v>
      </c>
      <c r="B74" s="218"/>
      <c r="C74" s="218"/>
      <c r="D74" s="137">
        <v>42762</v>
      </c>
      <c r="E74" s="137">
        <v>42781</v>
      </c>
      <c r="F74" s="137">
        <v>42781</v>
      </c>
      <c r="G74" s="25">
        <f t="shared" si="6"/>
        <v>19</v>
      </c>
      <c r="H74" s="365">
        <v>59768.22</v>
      </c>
      <c r="I74" s="122">
        <f t="shared" si="7"/>
        <v>1135596.18</v>
      </c>
      <c r="J74" s="16"/>
    </row>
    <row r="75" spans="1:10">
      <c r="A75" s="23">
        <f t="shared" si="8"/>
        <v>20</v>
      </c>
      <c r="B75" s="218"/>
      <c r="C75" s="218"/>
      <c r="D75" s="137">
        <v>42752</v>
      </c>
      <c r="E75" s="137">
        <v>42781</v>
      </c>
      <c r="F75" s="137">
        <v>42781</v>
      </c>
      <c r="G75" s="25">
        <f t="shared" si="6"/>
        <v>29</v>
      </c>
      <c r="H75" s="365">
        <v>53532.08</v>
      </c>
      <c r="I75" s="122">
        <f t="shared" si="7"/>
        <v>1552430.32</v>
      </c>
      <c r="J75" s="16"/>
    </row>
    <row r="76" spans="1:10">
      <c r="A76" s="23">
        <f t="shared" si="8"/>
        <v>21</v>
      </c>
      <c r="B76" s="218"/>
      <c r="C76" s="218"/>
      <c r="D76" s="137">
        <v>42753</v>
      </c>
      <c r="E76" s="137">
        <v>42781</v>
      </c>
      <c r="F76" s="137">
        <v>42781</v>
      </c>
      <c r="G76" s="25">
        <f t="shared" si="6"/>
        <v>28</v>
      </c>
      <c r="H76" s="365">
        <v>54171.91</v>
      </c>
      <c r="I76" s="122">
        <f t="shared" si="7"/>
        <v>1516813.48</v>
      </c>
      <c r="J76" s="16"/>
    </row>
    <row r="77" spans="1:10">
      <c r="A77" s="23">
        <f t="shared" si="8"/>
        <v>22</v>
      </c>
      <c r="B77" s="218"/>
      <c r="C77" s="218"/>
      <c r="D77" s="137">
        <v>42754</v>
      </c>
      <c r="E77" s="137">
        <v>42781</v>
      </c>
      <c r="F77" s="137">
        <v>42781</v>
      </c>
      <c r="G77" s="25">
        <f t="shared" si="6"/>
        <v>27</v>
      </c>
      <c r="H77" s="365">
        <v>54782.32</v>
      </c>
      <c r="I77" s="122">
        <f t="shared" si="7"/>
        <v>1479122.64</v>
      </c>
      <c r="J77" s="16"/>
    </row>
    <row r="78" spans="1:10">
      <c r="A78" s="23">
        <f t="shared" si="8"/>
        <v>23</v>
      </c>
      <c r="B78" s="218"/>
      <c r="C78" s="218"/>
      <c r="D78" s="137">
        <v>42765</v>
      </c>
      <c r="E78" s="137">
        <v>42781</v>
      </c>
      <c r="F78" s="137">
        <v>42781</v>
      </c>
      <c r="G78" s="25">
        <f t="shared" si="6"/>
        <v>16</v>
      </c>
      <c r="H78" s="365">
        <v>54336.51</v>
      </c>
      <c r="I78" s="122">
        <f t="shared" si="7"/>
        <v>869384.16</v>
      </c>
      <c r="J78" s="16"/>
    </row>
    <row r="79" spans="1:10">
      <c r="A79" s="23">
        <f t="shared" si="8"/>
        <v>24</v>
      </c>
      <c r="B79" s="218"/>
      <c r="C79" s="218"/>
      <c r="D79" s="137">
        <v>42760</v>
      </c>
      <c r="E79" s="137">
        <v>42781</v>
      </c>
      <c r="F79" s="137">
        <v>42781</v>
      </c>
      <c r="G79" s="25">
        <f t="shared" si="6"/>
        <v>21</v>
      </c>
      <c r="H79" s="365">
        <v>54476.57</v>
      </c>
      <c r="I79" s="122">
        <f t="shared" si="7"/>
        <v>1144007.97</v>
      </c>
      <c r="J79" s="16"/>
    </row>
    <row r="80" spans="1:10">
      <c r="A80" s="23">
        <f t="shared" si="8"/>
        <v>25</v>
      </c>
      <c r="B80" s="218"/>
      <c r="C80" s="218"/>
      <c r="D80" s="137">
        <v>42761</v>
      </c>
      <c r="E80" s="137">
        <v>42781</v>
      </c>
      <c r="F80" s="137">
        <v>42781</v>
      </c>
      <c r="G80" s="25">
        <f t="shared" si="6"/>
        <v>20</v>
      </c>
      <c r="H80" s="365">
        <v>54410.080000000002</v>
      </c>
      <c r="I80" s="122">
        <f t="shared" si="7"/>
        <v>1088201.6000000001</v>
      </c>
      <c r="J80" s="16"/>
    </row>
    <row r="81" spans="1:10">
      <c r="A81" s="23">
        <f t="shared" si="8"/>
        <v>26</v>
      </c>
      <c r="B81" s="218"/>
      <c r="C81" s="218"/>
      <c r="D81" s="137">
        <v>42759</v>
      </c>
      <c r="E81" s="137">
        <v>42781</v>
      </c>
      <c r="F81" s="137">
        <v>42781</v>
      </c>
      <c r="G81" s="25">
        <f t="shared" si="6"/>
        <v>22</v>
      </c>
      <c r="H81" s="365">
        <v>54944.72</v>
      </c>
      <c r="I81" s="122">
        <f t="shared" si="7"/>
        <v>1208783.8400000001</v>
      </c>
      <c r="J81" s="16"/>
    </row>
    <row r="82" spans="1:10">
      <c r="A82" s="23">
        <f t="shared" si="8"/>
        <v>27</v>
      </c>
      <c r="B82" s="218" t="s">
        <v>613</v>
      </c>
      <c r="C82" s="218" t="s">
        <v>617</v>
      </c>
      <c r="D82" s="137">
        <v>42767</v>
      </c>
      <c r="E82" s="137">
        <v>42793</v>
      </c>
      <c r="F82" s="137">
        <v>42793</v>
      </c>
      <c r="G82" s="25">
        <f t="shared" si="6"/>
        <v>26</v>
      </c>
      <c r="H82" s="365">
        <v>59561.64</v>
      </c>
      <c r="I82" s="122">
        <f t="shared" si="7"/>
        <v>1548602.64</v>
      </c>
      <c r="J82" s="16"/>
    </row>
    <row r="83" spans="1:10">
      <c r="A83" s="23">
        <f t="shared" si="8"/>
        <v>28</v>
      </c>
      <c r="B83" s="218"/>
      <c r="C83" s="218"/>
      <c r="D83" s="137">
        <v>42776</v>
      </c>
      <c r="E83" s="137">
        <v>42793</v>
      </c>
      <c r="F83" s="137">
        <v>42793</v>
      </c>
      <c r="G83" s="25">
        <f t="shared" si="6"/>
        <v>17</v>
      </c>
      <c r="H83" s="365">
        <v>59600.91</v>
      </c>
      <c r="I83" s="122">
        <f t="shared" si="7"/>
        <v>1013215.47</v>
      </c>
      <c r="J83" s="16"/>
    </row>
    <row r="84" spans="1:10">
      <c r="A84" s="23">
        <f t="shared" si="8"/>
        <v>29</v>
      </c>
      <c r="B84" s="218"/>
      <c r="C84" s="218"/>
      <c r="D84" s="137">
        <v>42766</v>
      </c>
      <c r="E84" s="137">
        <v>42793</v>
      </c>
      <c r="F84" s="137">
        <v>42793</v>
      </c>
      <c r="G84" s="25">
        <f t="shared" si="6"/>
        <v>27</v>
      </c>
      <c r="H84" s="365">
        <v>54260.2</v>
      </c>
      <c r="I84" s="122">
        <f t="shared" si="7"/>
        <v>1465025.4</v>
      </c>
      <c r="J84" s="16"/>
    </row>
    <row r="85" spans="1:10">
      <c r="A85" s="23">
        <f t="shared" si="8"/>
        <v>30</v>
      </c>
      <c r="B85" s="218"/>
      <c r="C85" s="218"/>
      <c r="D85" s="137">
        <v>42768</v>
      </c>
      <c r="E85" s="137">
        <v>42793</v>
      </c>
      <c r="F85" s="137">
        <v>42793</v>
      </c>
      <c r="G85" s="25">
        <f t="shared" si="6"/>
        <v>25</v>
      </c>
      <c r="H85" s="365">
        <v>54223.14</v>
      </c>
      <c r="I85" s="122">
        <f t="shared" si="7"/>
        <v>1355578.5</v>
      </c>
      <c r="J85" s="16"/>
    </row>
    <row r="86" spans="1:10">
      <c r="A86" s="23">
        <f t="shared" si="8"/>
        <v>31</v>
      </c>
      <c r="B86" s="218"/>
      <c r="C86" s="218"/>
      <c r="D86" s="137">
        <v>42769</v>
      </c>
      <c r="E86" s="137">
        <v>42793</v>
      </c>
      <c r="F86" s="137">
        <v>42793</v>
      </c>
      <c r="G86" s="25">
        <f t="shared" si="6"/>
        <v>24</v>
      </c>
      <c r="H86" s="365">
        <v>54424.24</v>
      </c>
      <c r="I86" s="122">
        <f t="shared" si="7"/>
        <v>1306181.76</v>
      </c>
      <c r="J86" s="16"/>
    </row>
    <row r="87" spans="1:10">
      <c r="A87" s="23">
        <f t="shared" si="8"/>
        <v>32</v>
      </c>
      <c r="B87" s="218"/>
      <c r="C87" s="218"/>
      <c r="D87" s="137">
        <v>42780</v>
      </c>
      <c r="E87" s="137">
        <v>42793</v>
      </c>
      <c r="F87" s="137">
        <v>42793</v>
      </c>
      <c r="G87" s="25">
        <f t="shared" si="6"/>
        <v>13</v>
      </c>
      <c r="H87" s="365">
        <v>54281.46</v>
      </c>
      <c r="I87" s="122">
        <f t="shared" si="7"/>
        <v>705658.98</v>
      </c>
      <c r="J87" s="16"/>
    </row>
    <row r="88" spans="1:10">
      <c r="A88" s="23">
        <f t="shared" si="8"/>
        <v>33</v>
      </c>
      <c r="B88" s="218"/>
      <c r="C88" s="218"/>
      <c r="D88" s="137">
        <v>42774</v>
      </c>
      <c r="E88" s="137">
        <v>42793</v>
      </c>
      <c r="F88" s="137">
        <v>42793</v>
      </c>
      <c r="G88" s="25">
        <f t="shared" si="6"/>
        <v>19</v>
      </c>
      <c r="H88" s="365">
        <v>54236.22</v>
      </c>
      <c r="I88" s="122">
        <f t="shared" si="7"/>
        <v>1030488.18</v>
      </c>
      <c r="J88" s="16"/>
    </row>
    <row r="89" spans="1:10">
      <c r="A89" s="23">
        <f t="shared" si="8"/>
        <v>34</v>
      </c>
      <c r="B89" s="218"/>
      <c r="C89" s="218"/>
      <c r="D89" s="137">
        <v>42775</v>
      </c>
      <c r="E89" s="137">
        <v>42793</v>
      </c>
      <c r="F89" s="137">
        <v>42793</v>
      </c>
      <c r="G89" s="25">
        <f t="shared" si="6"/>
        <v>18</v>
      </c>
      <c r="H89" s="365">
        <v>54261.29</v>
      </c>
      <c r="I89" s="122">
        <f t="shared" si="7"/>
        <v>976703.22</v>
      </c>
      <c r="J89" s="16"/>
    </row>
    <row r="90" spans="1:10">
      <c r="A90" s="23">
        <f t="shared" si="8"/>
        <v>35</v>
      </c>
      <c r="B90" s="218"/>
      <c r="C90" s="218"/>
      <c r="D90" s="137">
        <v>42773</v>
      </c>
      <c r="E90" s="137">
        <v>42793</v>
      </c>
      <c r="F90" s="137">
        <v>42793</v>
      </c>
      <c r="G90" s="25">
        <f t="shared" si="6"/>
        <v>20</v>
      </c>
      <c r="H90" s="365">
        <v>54472.21</v>
      </c>
      <c r="I90" s="122">
        <f t="shared" si="7"/>
        <v>1089444.2</v>
      </c>
      <c r="J90" s="16"/>
    </row>
    <row r="91" spans="1:10">
      <c r="A91" s="23">
        <f t="shared" si="8"/>
        <v>36</v>
      </c>
      <c r="B91" s="218" t="s">
        <v>613</v>
      </c>
      <c r="C91" s="218" t="s">
        <v>618</v>
      </c>
      <c r="D91" s="137">
        <v>42790</v>
      </c>
      <c r="E91" s="137">
        <v>42809</v>
      </c>
      <c r="F91" s="137">
        <v>42809</v>
      </c>
      <c r="G91" s="25">
        <f t="shared" si="6"/>
        <v>19</v>
      </c>
      <c r="H91" s="365">
        <v>59724.12</v>
      </c>
      <c r="I91" s="122">
        <f t="shared" si="7"/>
        <v>1134758.28</v>
      </c>
      <c r="J91" s="16"/>
    </row>
    <row r="92" spans="1:10">
      <c r="A92" s="23">
        <f t="shared" si="8"/>
        <v>37</v>
      </c>
      <c r="B92" s="218"/>
      <c r="C92" s="218"/>
      <c r="D92" s="137">
        <v>42783</v>
      </c>
      <c r="E92" s="137">
        <v>42809</v>
      </c>
      <c r="F92" s="137">
        <v>42809</v>
      </c>
      <c r="G92" s="25">
        <f t="shared" si="6"/>
        <v>26</v>
      </c>
      <c r="H92" s="365">
        <v>59630.51</v>
      </c>
      <c r="I92" s="122">
        <f t="shared" si="7"/>
        <v>1550393.26</v>
      </c>
      <c r="J92" s="16"/>
    </row>
    <row r="93" spans="1:10">
      <c r="A93" s="23">
        <f t="shared" si="8"/>
        <v>38</v>
      </c>
      <c r="B93" s="218"/>
      <c r="C93" s="218"/>
      <c r="D93" s="137">
        <v>42771</v>
      </c>
      <c r="E93" s="137">
        <v>42809</v>
      </c>
      <c r="F93" s="137">
        <v>42809</v>
      </c>
      <c r="G93" s="25">
        <f t="shared" si="6"/>
        <v>38</v>
      </c>
      <c r="H93" s="365">
        <v>54312.52</v>
      </c>
      <c r="I93" s="122">
        <f t="shared" si="7"/>
        <v>2063875.76</v>
      </c>
      <c r="J93" s="16"/>
    </row>
    <row r="94" spans="1:10">
      <c r="A94" s="23">
        <f t="shared" si="8"/>
        <v>39</v>
      </c>
      <c r="B94" s="218"/>
      <c r="C94" s="218"/>
      <c r="D94" s="137">
        <v>42782</v>
      </c>
      <c r="E94" s="137">
        <v>42809</v>
      </c>
      <c r="F94" s="137">
        <v>42809</v>
      </c>
      <c r="G94" s="25">
        <f t="shared" si="6"/>
        <v>27</v>
      </c>
      <c r="H94" s="365">
        <v>54225.32</v>
      </c>
      <c r="I94" s="122">
        <f t="shared" si="7"/>
        <v>1464083.64</v>
      </c>
      <c r="J94" s="16"/>
    </row>
    <row r="95" spans="1:10">
      <c r="A95" s="23">
        <f t="shared" si="8"/>
        <v>40</v>
      </c>
      <c r="B95" s="218"/>
      <c r="C95" s="218"/>
      <c r="D95" s="137">
        <v>42787</v>
      </c>
      <c r="E95" s="137">
        <v>42809</v>
      </c>
      <c r="F95" s="137">
        <v>42809</v>
      </c>
      <c r="G95" s="25">
        <f t="shared" si="6"/>
        <v>22</v>
      </c>
      <c r="H95" s="365">
        <v>54357.21</v>
      </c>
      <c r="I95" s="122">
        <f t="shared" si="7"/>
        <v>1195858.6200000001</v>
      </c>
      <c r="J95" s="16"/>
    </row>
    <row r="96" spans="1:10">
      <c r="A96" s="23">
        <f t="shared" si="8"/>
        <v>41</v>
      </c>
      <c r="B96" s="218"/>
      <c r="C96" s="218"/>
      <c r="D96" s="137">
        <v>42788</v>
      </c>
      <c r="E96" s="137">
        <v>42809</v>
      </c>
      <c r="F96" s="137">
        <v>42809</v>
      </c>
      <c r="G96" s="25">
        <f t="shared" si="6"/>
        <v>21</v>
      </c>
      <c r="H96" s="365">
        <v>54253.120000000003</v>
      </c>
      <c r="I96" s="122">
        <f t="shared" si="7"/>
        <v>1139315.52</v>
      </c>
      <c r="J96" s="16"/>
    </row>
    <row r="97" spans="1:10">
      <c r="A97" s="23">
        <f t="shared" si="8"/>
        <v>42</v>
      </c>
      <c r="B97" s="218"/>
      <c r="C97" s="218"/>
      <c r="D97" s="137">
        <v>42789</v>
      </c>
      <c r="E97" s="137">
        <v>42809</v>
      </c>
      <c r="F97" s="137">
        <v>42809</v>
      </c>
      <c r="G97" s="25">
        <f t="shared" si="6"/>
        <v>20</v>
      </c>
      <c r="H97" s="365">
        <v>54188.26</v>
      </c>
      <c r="I97" s="122">
        <f t="shared" si="7"/>
        <v>1083765.2</v>
      </c>
      <c r="J97" s="16"/>
    </row>
    <row r="98" spans="1:10">
      <c r="A98" s="23">
        <f t="shared" si="8"/>
        <v>43</v>
      </c>
      <c r="B98" s="218" t="s">
        <v>613</v>
      </c>
      <c r="C98" s="218" t="s">
        <v>619</v>
      </c>
      <c r="D98" s="137">
        <v>42804</v>
      </c>
      <c r="E98" s="137">
        <v>42821</v>
      </c>
      <c r="F98" s="137">
        <v>42821</v>
      </c>
      <c r="G98" s="25">
        <f t="shared" si="6"/>
        <v>17</v>
      </c>
      <c r="H98" s="365">
        <v>59738.62</v>
      </c>
      <c r="I98" s="122">
        <f t="shared" si="7"/>
        <v>1015556.54</v>
      </c>
      <c r="J98" s="16"/>
    </row>
    <row r="99" spans="1:10">
      <c r="A99" s="23">
        <f t="shared" si="8"/>
        <v>44</v>
      </c>
      <c r="B99" s="218"/>
      <c r="C99" s="218"/>
      <c r="D99" s="137">
        <v>42800</v>
      </c>
      <c r="E99" s="137">
        <v>42821</v>
      </c>
      <c r="F99" s="137">
        <v>42821</v>
      </c>
      <c r="G99" s="25">
        <f t="shared" si="6"/>
        <v>21</v>
      </c>
      <c r="H99" s="365">
        <v>58915.37</v>
      </c>
      <c r="I99" s="122">
        <f t="shared" si="7"/>
        <v>1237222.77</v>
      </c>
      <c r="J99" s="16"/>
    </row>
    <row r="100" spans="1:10">
      <c r="A100" s="23">
        <f t="shared" si="8"/>
        <v>45</v>
      </c>
      <c r="B100" s="218"/>
      <c r="C100" s="218"/>
      <c r="D100" s="137">
        <v>42793</v>
      </c>
      <c r="E100" s="137">
        <v>42821</v>
      </c>
      <c r="F100" s="137">
        <v>42821</v>
      </c>
      <c r="G100" s="25">
        <f t="shared" si="6"/>
        <v>28</v>
      </c>
      <c r="H100" s="365">
        <v>54967.07</v>
      </c>
      <c r="I100" s="122">
        <f t="shared" si="7"/>
        <v>1539077.96</v>
      </c>
      <c r="J100" s="16"/>
    </row>
    <row r="101" spans="1:10">
      <c r="A101" s="23">
        <f t="shared" si="8"/>
        <v>46</v>
      </c>
      <c r="B101" s="218"/>
      <c r="C101" s="218"/>
      <c r="D101" s="137">
        <v>42794</v>
      </c>
      <c r="E101" s="137">
        <v>42821</v>
      </c>
      <c r="F101" s="137">
        <v>42821</v>
      </c>
      <c r="G101" s="25">
        <f t="shared" si="6"/>
        <v>27</v>
      </c>
      <c r="H101" s="365">
        <v>54840.62</v>
      </c>
      <c r="I101" s="122">
        <f t="shared" si="7"/>
        <v>1480696.74</v>
      </c>
      <c r="J101" s="16"/>
    </row>
    <row r="102" spans="1:10">
      <c r="A102" s="23">
        <f t="shared" si="8"/>
        <v>47</v>
      </c>
      <c r="B102" s="218"/>
      <c r="C102" s="218"/>
      <c r="D102" s="137">
        <v>42796</v>
      </c>
      <c r="E102" s="137">
        <v>42821</v>
      </c>
      <c r="F102" s="137">
        <v>42821</v>
      </c>
      <c r="G102" s="25">
        <f t="shared" si="6"/>
        <v>25</v>
      </c>
      <c r="H102" s="365">
        <v>54349.58</v>
      </c>
      <c r="I102" s="122">
        <f t="shared" si="7"/>
        <v>1358739.5</v>
      </c>
      <c r="J102" s="16"/>
    </row>
    <row r="103" spans="1:10">
      <c r="A103" s="23">
        <f t="shared" si="8"/>
        <v>48</v>
      </c>
      <c r="B103" s="218"/>
      <c r="C103" s="218"/>
      <c r="D103" s="137">
        <v>42797</v>
      </c>
      <c r="E103" s="137">
        <v>42821</v>
      </c>
      <c r="F103" s="137">
        <v>42821</v>
      </c>
      <c r="G103" s="25">
        <f t="shared" si="6"/>
        <v>24</v>
      </c>
      <c r="H103" s="365">
        <v>54229.14</v>
      </c>
      <c r="I103" s="122">
        <f t="shared" si="7"/>
        <v>1301499.3600000001</v>
      </c>
      <c r="J103" s="16"/>
    </row>
    <row r="104" spans="1:10">
      <c r="A104" s="23">
        <f t="shared" si="8"/>
        <v>49</v>
      </c>
      <c r="B104" s="218"/>
      <c r="C104" s="218"/>
      <c r="D104" s="137">
        <v>42808</v>
      </c>
      <c r="E104" s="137">
        <v>42821</v>
      </c>
      <c r="F104" s="137">
        <v>42821</v>
      </c>
      <c r="G104" s="25">
        <f t="shared" si="6"/>
        <v>13</v>
      </c>
      <c r="H104" s="365">
        <v>54314.15</v>
      </c>
      <c r="I104" s="122">
        <f t="shared" si="7"/>
        <v>706083.95</v>
      </c>
      <c r="J104" s="16"/>
    </row>
    <row r="105" spans="1:10">
      <c r="A105" s="23">
        <f t="shared" si="8"/>
        <v>50</v>
      </c>
      <c r="B105" s="218"/>
      <c r="C105" s="218"/>
      <c r="D105" s="137">
        <v>42801</v>
      </c>
      <c r="E105" s="137">
        <v>42821</v>
      </c>
      <c r="F105" s="137">
        <v>42821</v>
      </c>
      <c r="G105" s="25">
        <f t="shared" si="6"/>
        <v>20</v>
      </c>
      <c r="H105" s="365">
        <v>54404.08</v>
      </c>
      <c r="I105" s="122">
        <f t="shared" si="7"/>
        <v>1088081.6000000001</v>
      </c>
      <c r="J105" s="16"/>
    </row>
    <row r="106" spans="1:10">
      <c r="A106" s="23">
        <f t="shared" si="8"/>
        <v>51</v>
      </c>
      <c r="B106" s="218"/>
      <c r="C106" s="218"/>
      <c r="D106" s="137">
        <v>42802</v>
      </c>
      <c r="E106" s="137">
        <v>42821</v>
      </c>
      <c r="F106" s="137">
        <v>42821</v>
      </c>
      <c r="G106" s="25">
        <f t="shared" si="6"/>
        <v>19</v>
      </c>
      <c r="H106" s="365">
        <v>54431.33</v>
      </c>
      <c r="I106" s="122">
        <f t="shared" si="7"/>
        <v>1034195.27</v>
      </c>
      <c r="J106" s="16"/>
    </row>
    <row r="107" spans="1:10">
      <c r="A107" s="23">
        <f t="shared" si="8"/>
        <v>52</v>
      </c>
      <c r="B107" s="218"/>
      <c r="C107" s="218"/>
      <c r="D107" s="137">
        <v>42803</v>
      </c>
      <c r="E107" s="137">
        <v>42821</v>
      </c>
      <c r="F107" s="137">
        <v>42821</v>
      </c>
      <c r="G107" s="25">
        <f t="shared" si="6"/>
        <v>18</v>
      </c>
      <c r="H107" s="365">
        <v>54115.77</v>
      </c>
      <c r="I107" s="122">
        <f t="shared" si="7"/>
        <v>974083.86</v>
      </c>
      <c r="J107" s="16"/>
    </row>
    <row r="108" spans="1:10">
      <c r="A108" s="23">
        <f t="shared" si="8"/>
        <v>53</v>
      </c>
      <c r="B108" s="218" t="s">
        <v>613</v>
      </c>
      <c r="C108" s="218" t="s">
        <v>620</v>
      </c>
      <c r="D108" s="137">
        <v>42811</v>
      </c>
      <c r="E108" s="137">
        <v>42839</v>
      </c>
      <c r="F108" s="137">
        <v>42838</v>
      </c>
      <c r="G108" s="25">
        <f t="shared" si="6"/>
        <v>27</v>
      </c>
      <c r="H108" s="365">
        <v>59053.69</v>
      </c>
      <c r="I108" s="122">
        <f t="shared" si="7"/>
        <v>1594449.63</v>
      </c>
      <c r="J108" s="16"/>
    </row>
    <row r="109" spans="1:10">
      <c r="A109" s="23">
        <f t="shared" si="8"/>
        <v>54</v>
      </c>
      <c r="B109" s="218"/>
      <c r="C109" s="218"/>
      <c r="D109" s="137">
        <v>42818</v>
      </c>
      <c r="E109" s="137">
        <v>42839</v>
      </c>
      <c r="F109" s="137">
        <v>42838</v>
      </c>
      <c r="G109" s="25">
        <f t="shared" si="6"/>
        <v>20</v>
      </c>
      <c r="H109" s="365">
        <v>59414.27</v>
      </c>
      <c r="I109" s="122">
        <f t="shared" si="7"/>
        <v>1188285.3999999999</v>
      </c>
      <c r="J109" s="16"/>
    </row>
    <row r="110" spans="1:10">
      <c r="A110" s="23">
        <f t="shared" si="8"/>
        <v>55</v>
      </c>
      <c r="B110" s="218"/>
      <c r="C110" s="218"/>
      <c r="D110" s="137">
        <v>42823</v>
      </c>
      <c r="E110" s="137">
        <v>42839</v>
      </c>
      <c r="F110" s="137">
        <v>42838</v>
      </c>
      <c r="G110" s="25">
        <f t="shared" si="6"/>
        <v>15</v>
      </c>
      <c r="H110" s="365">
        <v>59893.25</v>
      </c>
      <c r="I110" s="122">
        <f t="shared" si="7"/>
        <v>898398.75</v>
      </c>
      <c r="J110" s="16"/>
    </row>
    <row r="111" spans="1:10">
      <c r="A111" s="23">
        <f t="shared" si="8"/>
        <v>56</v>
      </c>
      <c r="B111" s="218"/>
      <c r="C111" s="218"/>
      <c r="D111" s="137">
        <v>42809</v>
      </c>
      <c r="E111" s="137">
        <v>42839</v>
      </c>
      <c r="F111" s="137">
        <v>42838</v>
      </c>
      <c r="G111" s="25">
        <f t="shared" si="6"/>
        <v>29</v>
      </c>
      <c r="H111" s="365">
        <v>54326.69</v>
      </c>
      <c r="I111" s="122">
        <f t="shared" si="7"/>
        <v>1575474.01</v>
      </c>
      <c r="J111" s="16"/>
    </row>
    <row r="112" spans="1:10">
      <c r="A112" s="23">
        <f t="shared" si="8"/>
        <v>57</v>
      </c>
      <c r="B112" s="218"/>
      <c r="C112" s="218"/>
      <c r="D112" s="137">
        <v>42810</v>
      </c>
      <c r="E112" s="137">
        <v>42839</v>
      </c>
      <c r="F112" s="137">
        <v>42838</v>
      </c>
      <c r="G112" s="25">
        <f t="shared" si="6"/>
        <v>28</v>
      </c>
      <c r="H112" s="365">
        <v>54231.86</v>
      </c>
      <c r="I112" s="122">
        <f t="shared" si="7"/>
        <v>1518492.08</v>
      </c>
      <c r="J112" s="16"/>
    </row>
    <row r="113" spans="1:10">
      <c r="A113" s="23">
        <f t="shared" si="8"/>
        <v>58</v>
      </c>
      <c r="B113" s="218"/>
      <c r="C113" s="218"/>
      <c r="D113" s="137">
        <v>42815</v>
      </c>
      <c r="E113" s="137">
        <v>42839</v>
      </c>
      <c r="F113" s="137">
        <v>42838</v>
      </c>
      <c r="G113" s="25">
        <f t="shared" si="6"/>
        <v>23</v>
      </c>
      <c r="H113" s="365">
        <v>54175.73</v>
      </c>
      <c r="I113" s="122">
        <f t="shared" si="7"/>
        <v>1246041.79</v>
      </c>
      <c r="J113" s="16"/>
    </row>
    <row r="114" spans="1:10">
      <c r="A114" s="23">
        <f t="shared" si="8"/>
        <v>59</v>
      </c>
      <c r="B114" s="218"/>
      <c r="C114" s="218"/>
      <c r="D114" s="137">
        <v>42824</v>
      </c>
      <c r="E114" s="137">
        <v>42839</v>
      </c>
      <c r="F114" s="137">
        <v>42838</v>
      </c>
      <c r="G114" s="25">
        <f t="shared" si="6"/>
        <v>14</v>
      </c>
      <c r="H114" s="365">
        <v>54509.81</v>
      </c>
      <c r="I114" s="122">
        <f t="shared" si="7"/>
        <v>763137.34</v>
      </c>
      <c r="J114" s="16"/>
    </row>
    <row r="115" spans="1:10">
      <c r="A115" s="23">
        <f t="shared" si="8"/>
        <v>60</v>
      </c>
      <c r="B115" s="218"/>
      <c r="C115" s="218"/>
      <c r="D115" s="137">
        <v>42817</v>
      </c>
      <c r="E115" s="137">
        <v>42839</v>
      </c>
      <c r="F115" s="137">
        <v>42838</v>
      </c>
      <c r="G115" s="25">
        <f t="shared" si="6"/>
        <v>21</v>
      </c>
      <c r="H115" s="365">
        <v>54234.59</v>
      </c>
      <c r="I115" s="122">
        <f t="shared" si="7"/>
        <v>1138926.3899999999</v>
      </c>
      <c r="J115" s="16"/>
    </row>
    <row r="116" spans="1:10">
      <c r="A116" s="23">
        <f t="shared" si="8"/>
        <v>61</v>
      </c>
      <c r="B116" s="218"/>
      <c r="C116" s="218"/>
      <c r="D116" s="137">
        <v>42822</v>
      </c>
      <c r="E116" s="137">
        <v>42839</v>
      </c>
      <c r="F116" s="137">
        <v>42838</v>
      </c>
      <c r="G116" s="25">
        <f t="shared" si="6"/>
        <v>16</v>
      </c>
      <c r="H116" s="365">
        <v>54171.37</v>
      </c>
      <c r="I116" s="122">
        <f t="shared" si="7"/>
        <v>866741.92</v>
      </c>
      <c r="J116" s="16"/>
    </row>
    <row r="117" spans="1:10">
      <c r="A117" s="23">
        <f t="shared" si="8"/>
        <v>62</v>
      </c>
      <c r="B117" s="218"/>
      <c r="C117" s="218"/>
      <c r="D117" s="137">
        <v>42816</v>
      </c>
      <c r="E117" s="137">
        <v>42839</v>
      </c>
      <c r="F117" s="137">
        <v>42838</v>
      </c>
      <c r="G117" s="25">
        <f t="shared" si="6"/>
        <v>22</v>
      </c>
      <c r="H117" s="365">
        <v>54381.74</v>
      </c>
      <c r="I117" s="122">
        <f t="shared" si="7"/>
        <v>1196398.28</v>
      </c>
      <c r="J117" s="16"/>
    </row>
    <row r="118" spans="1:10">
      <c r="A118" s="23">
        <f t="shared" si="8"/>
        <v>63</v>
      </c>
      <c r="B118" s="218" t="s">
        <v>613</v>
      </c>
      <c r="C118" s="218" t="s">
        <v>621</v>
      </c>
      <c r="D118" s="137">
        <v>42828</v>
      </c>
      <c r="E118" s="137">
        <v>42850</v>
      </c>
      <c r="F118" s="137">
        <v>42850</v>
      </c>
      <c r="G118" s="25">
        <f t="shared" si="6"/>
        <v>22</v>
      </c>
      <c r="H118" s="365">
        <v>60257.63</v>
      </c>
      <c r="I118" s="122">
        <f t="shared" si="7"/>
        <v>1325667.8600000001</v>
      </c>
      <c r="J118" s="16"/>
    </row>
    <row r="119" spans="1:10">
      <c r="A119" s="23">
        <f t="shared" si="8"/>
        <v>64</v>
      </c>
      <c r="B119" s="218"/>
      <c r="C119" s="218"/>
      <c r="D119" s="137">
        <v>42835</v>
      </c>
      <c r="E119" s="137">
        <v>42850</v>
      </c>
      <c r="F119" s="137">
        <v>42850</v>
      </c>
      <c r="G119" s="25">
        <f t="shared" si="6"/>
        <v>15</v>
      </c>
      <c r="H119" s="365">
        <v>60114.89</v>
      </c>
      <c r="I119" s="122">
        <f t="shared" si="7"/>
        <v>901723.35</v>
      </c>
      <c r="J119" s="16"/>
    </row>
    <row r="120" spans="1:10">
      <c r="A120" s="23">
        <f t="shared" si="8"/>
        <v>65</v>
      </c>
      <c r="B120" s="218"/>
      <c r="C120" s="218"/>
      <c r="D120" s="137">
        <v>42832</v>
      </c>
      <c r="E120" s="137">
        <v>42850</v>
      </c>
      <c r="F120" s="137">
        <v>42850</v>
      </c>
      <c r="G120" s="25">
        <f t="shared" ref="G120:G183" si="9">F120-D120</f>
        <v>18</v>
      </c>
      <c r="H120" s="365">
        <v>60207.61</v>
      </c>
      <c r="I120" s="122">
        <f t="shared" ref="I120:I183" si="10">ROUND(G120*H120,2)</f>
        <v>1083736.98</v>
      </c>
      <c r="J120" s="16"/>
    </row>
    <row r="121" spans="1:10">
      <c r="A121" s="23">
        <f t="shared" si="8"/>
        <v>66</v>
      </c>
      <c r="B121" s="218"/>
      <c r="C121" s="218"/>
      <c r="D121" s="137">
        <v>42825</v>
      </c>
      <c r="E121" s="137">
        <v>42850</v>
      </c>
      <c r="F121" s="137">
        <v>42850</v>
      </c>
      <c r="G121" s="25">
        <f t="shared" si="9"/>
        <v>25</v>
      </c>
      <c r="H121" s="365">
        <v>54268.37</v>
      </c>
      <c r="I121" s="122">
        <f t="shared" si="10"/>
        <v>1356709.25</v>
      </c>
      <c r="J121" s="16"/>
    </row>
    <row r="122" spans="1:10">
      <c r="A122" s="23">
        <f t="shared" ref="A122:A185" si="11">A121+1</f>
        <v>67</v>
      </c>
      <c r="B122" s="218"/>
      <c r="C122" s="218"/>
      <c r="D122" s="137">
        <v>42829</v>
      </c>
      <c r="E122" s="137">
        <v>42850</v>
      </c>
      <c r="F122" s="137">
        <v>42850</v>
      </c>
      <c r="G122" s="25">
        <f t="shared" si="9"/>
        <v>21</v>
      </c>
      <c r="H122" s="365">
        <v>54629.89</v>
      </c>
      <c r="I122" s="122">
        <f t="shared" si="10"/>
        <v>1147227.69</v>
      </c>
      <c r="J122" s="16"/>
    </row>
    <row r="123" spans="1:10">
      <c r="A123" s="23">
        <f t="shared" si="11"/>
        <v>68</v>
      </c>
      <c r="B123" s="218"/>
      <c r="C123" s="218"/>
      <c r="D123" s="137">
        <v>42830</v>
      </c>
      <c r="E123" s="137">
        <v>42850</v>
      </c>
      <c r="F123" s="137">
        <v>42850</v>
      </c>
      <c r="G123" s="25">
        <f t="shared" si="9"/>
        <v>20</v>
      </c>
      <c r="H123" s="365">
        <v>55094.89</v>
      </c>
      <c r="I123" s="122">
        <f t="shared" si="10"/>
        <v>1101897.8</v>
      </c>
      <c r="J123" s="16"/>
    </row>
    <row r="124" spans="1:10">
      <c r="A124" s="23">
        <f t="shared" si="11"/>
        <v>69</v>
      </c>
      <c r="B124" s="218"/>
      <c r="C124" s="218"/>
      <c r="D124" s="137">
        <v>42831</v>
      </c>
      <c r="E124" s="137">
        <v>42850</v>
      </c>
      <c r="F124" s="137">
        <v>42850</v>
      </c>
      <c r="G124" s="25">
        <f t="shared" si="9"/>
        <v>19</v>
      </c>
      <c r="H124" s="365">
        <v>54665.57</v>
      </c>
      <c r="I124" s="122">
        <f t="shared" si="10"/>
        <v>1038645.83</v>
      </c>
      <c r="J124" s="16"/>
    </row>
    <row r="125" spans="1:10">
      <c r="A125" s="23">
        <f t="shared" si="11"/>
        <v>70</v>
      </c>
      <c r="B125" s="218"/>
      <c r="C125" s="218"/>
      <c r="D125" s="137">
        <v>42839</v>
      </c>
      <c r="E125" s="137">
        <v>42850</v>
      </c>
      <c r="F125" s="137">
        <v>42850</v>
      </c>
      <c r="G125" s="25">
        <f t="shared" si="9"/>
        <v>11</v>
      </c>
      <c r="H125" s="365">
        <v>54623.31</v>
      </c>
      <c r="I125" s="122">
        <f t="shared" si="10"/>
        <v>600856.41</v>
      </c>
      <c r="J125" s="16"/>
    </row>
    <row r="126" spans="1:10">
      <c r="A126" s="23">
        <f t="shared" si="11"/>
        <v>71</v>
      </c>
      <c r="B126" s="218"/>
      <c r="C126" s="218"/>
      <c r="D126" s="137">
        <v>42836</v>
      </c>
      <c r="E126" s="137">
        <v>42850</v>
      </c>
      <c r="F126" s="137">
        <v>42850</v>
      </c>
      <c r="G126" s="25">
        <f t="shared" si="9"/>
        <v>14</v>
      </c>
      <c r="H126" s="365">
        <v>54742.99</v>
      </c>
      <c r="I126" s="122">
        <f t="shared" si="10"/>
        <v>766401.86</v>
      </c>
      <c r="J126" s="16"/>
    </row>
    <row r="127" spans="1:10">
      <c r="A127" s="23">
        <f t="shared" si="11"/>
        <v>72</v>
      </c>
      <c r="B127" s="218"/>
      <c r="C127" s="218"/>
      <c r="D127" s="137">
        <v>42837</v>
      </c>
      <c r="E127" s="137">
        <v>42850</v>
      </c>
      <c r="F127" s="137">
        <v>42850</v>
      </c>
      <c r="G127" s="25">
        <f t="shared" si="9"/>
        <v>13</v>
      </c>
      <c r="H127" s="365">
        <v>54671.61</v>
      </c>
      <c r="I127" s="122">
        <f t="shared" si="10"/>
        <v>710730.93</v>
      </c>
      <c r="J127" s="16"/>
    </row>
    <row r="128" spans="1:10">
      <c r="A128" s="23">
        <f t="shared" si="11"/>
        <v>73</v>
      </c>
      <c r="B128" s="218"/>
      <c r="C128" s="218"/>
      <c r="D128" s="137">
        <v>42838</v>
      </c>
      <c r="E128" s="137">
        <v>42850</v>
      </c>
      <c r="F128" s="137">
        <v>42850</v>
      </c>
      <c r="G128" s="25">
        <f t="shared" si="9"/>
        <v>12</v>
      </c>
      <c r="H128" s="365">
        <v>54528.88</v>
      </c>
      <c r="I128" s="122">
        <f t="shared" si="10"/>
        <v>654346.56000000006</v>
      </c>
      <c r="J128" s="16"/>
    </row>
    <row r="129" spans="1:10">
      <c r="A129" s="23">
        <f t="shared" si="11"/>
        <v>74</v>
      </c>
      <c r="B129" s="218" t="s">
        <v>613</v>
      </c>
      <c r="C129" s="218" t="s">
        <v>622</v>
      </c>
      <c r="D129" s="137">
        <v>42846</v>
      </c>
      <c r="E129" s="137">
        <v>42870</v>
      </c>
      <c r="F129" s="137">
        <v>42870</v>
      </c>
      <c r="G129" s="25">
        <f t="shared" si="9"/>
        <v>24</v>
      </c>
      <c r="H129" s="365">
        <v>60493.09</v>
      </c>
      <c r="I129" s="122">
        <f t="shared" si="10"/>
        <v>1451834.16</v>
      </c>
      <c r="J129" s="16"/>
    </row>
    <row r="130" spans="1:10">
      <c r="A130" s="23">
        <f t="shared" si="11"/>
        <v>75</v>
      </c>
      <c r="B130" s="218"/>
      <c r="C130" s="218"/>
      <c r="D130" s="137">
        <v>42843</v>
      </c>
      <c r="E130" s="137">
        <v>42870</v>
      </c>
      <c r="F130" s="137">
        <v>42870</v>
      </c>
      <c r="G130" s="25">
        <f t="shared" si="9"/>
        <v>27</v>
      </c>
      <c r="H130" s="365">
        <v>54580.480000000003</v>
      </c>
      <c r="I130" s="122">
        <f t="shared" si="10"/>
        <v>1473672.96</v>
      </c>
      <c r="J130" s="16"/>
    </row>
    <row r="131" spans="1:10">
      <c r="A131" s="23">
        <f t="shared" si="11"/>
        <v>76</v>
      </c>
      <c r="B131" s="218"/>
      <c r="C131" s="218"/>
      <c r="D131" s="137">
        <v>42844</v>
      </c>
      <c r="E131" s="137">
        <v>42870</v>
      </c>
      <c r="F131" s="137">
        <v>42870</v>
      </c>
      <c r="G131" s="25">
        <f t="shared" si="9"/>
        <v>26</v>
      </c>
      <c r="H131" s="365">
        <v>55192.62</v>
      </c>
      <c r="I131" s="122">
        <f t="shared" si="10"/>
        <v>1435008.12</v>
      </c>
      <c r="J131" s="16"/>
    </row>
    <row r="132" spans="1:10">
      <c r="A132" s="23">
        <f t="shared" si="11"/>
        <v>77</v>
      </c>
      <c r="B132" s="218"/>
      <c r="C132" s="218"/>
      <c r="D132" s="137">
        <v>42845</v>
      </c>
      <c r="E132" s="137">
        <v>42870</v>
      </c>
      <c r="F132" s="137">
        <v>42870</v>
      </c>
      <c r="G132" s="25">
        <f t="shared" si="9"/>
        <v>25</v>
      </c>
      <c r="H132" s="365">
        <v>54610.67</v>
      </c>
      <c r="I132" s="122">
        <f t="shared" si="10"/>
        <v>1365266.75</v>
      </c>
      <c r="J132" s="16"/>
    </row>
    <row r="133" spans="1:10">
      <c r="A133" s="23">
        <f t="shared" si="11"/>
        <v>78</v>
      </c>
      <c r="B133" s="218"/>
      <c r="C133" s="218"/>
      <c r="D133" s="137">
        <v>42853</v>
      </c>
      <c r="E133" s="137">
        <v>42870</v>
      </c>
      <c r="F133" s="137">
        <v>42870</v>
      </c>
      <c r="G133" s="25">
        <f t="shared" si="9"/>
        <v>17</v>
      </c>
      <c r="H133" s="365">
        <v>54663.38</v>
      </c>
      <c r="I133" s="122">
        <f t="shared" si="10"/>
        <v>929277.46</v>
      </c>
      <c r="J133" s="16"/>
    </row>
    <row r="134" spans="1:10">
      <c r="A134" s="23">
        <f t="shared" si="11"/>
        <v>79</v>
      </c>
      <c r="B134" s="218"/>
      <c r="C134" s="218"/>
      <c r="D134" s="137">
        <v>42850</v>
      </c>
      <c r="E134" s="137">
        <v>42870</v>
      </c>
      <c r="F134" s="137">
        <v>42870</v>
      </c>
      <c r="G134" s="25">
        <f t="shared" si="9"/>
        <v>20</v>
      </c>
      <c r="H134" s="365">
        <v>54565.11</v>
      </c>
      <c r="I134" s="122">
        <f t="shared" si="10"/>
        <v>1091302.2</v>
      </c>
      <c r="J134" s="16"/>
    </row>
    <row r="135" spans="1:10">
      <c r="A135" s="23">
        <f t="shared" si="11"/>
        <v>80</v>
      </c>
      <c r="B135" s="218"/>
      <c r="C135" s="218"/>
      <c r="D135" s="137">
        <v>42851</v>
      </c>
      <c r="E135" s="137">
        <v>42870</v>
      </c>
      <c r="F135" s="137">
        <v>42870</v>
      </c>
      <c r="G135" s="25">
        <f t="shared" si="9"/>
        <v>19</v>
      </c>
      <c r="H135" s="365">
        <v>54800.63</v>
      </c>
      <c r="I135" s="122">
        <f t="shared" si="10"/>
        <v>1041211.97</v>
      </c>
      <c r="J135" s="16"/>
    </row>
    <row r="136" spans="1:10">
      <c r="A136" s="23">
        <f t="shared" si="11"/>
        <v>81</v>
      </c>
      <c r="B136" s="218"/>
      <c r="C136" s="218"/>
      <c r="D136" s="137">
        <v>42852</v>
      </c>
      <c r="E136" s="137">
        <v>42870</v>
      </c>
      <c r="F136" s="137">
        <v>42870</v>
      </c>
      <c r="G136" s="25">
        <f t="shared" si="9"/>
        <v>18</v>
      </c>
      <c r="H136" s="365">
        <v>55104.23</v>
      </c>
      <c r="I136" s="122">
        <f t="shared" si="10"/>
        <v>991876.14</v>
      </c>
      <c r="J136" s="16"/>
    </row>
    <row r="137" spans="1:10">
      <c r="A137" s="23">
        <f t="shared" si="11"/>
        <v>82</v>
      </c>
      <c r="B137" s="218" t="s">
        <v>613</v>
      </c>
      <c r="C137" s="218" t="s">
        <v>623</v>
      </c>
      <c r="D137" s="137">
        <v>42860</v>
      </c>
      <c r="E137" s="137">
        <v>42880</v>
      </c>
      <c r="F137" s="137">
        <v>42880</v>
      </c>
      <c r="G137" s="25">
        <f t="shared" si="9"/>
        <v>20</v>
      </c>
      <c r="H137" s="365">
        <v>61013.42</v>
      </c>
      <c r="I137" s="122">
        <f t="shared" si="10"/>
        <v>1220268.3999999999</v>
      </c>
      <c r="J137" s="16"/>
    </row>
    <row r="138" spans="1:10">
      <c r="A138" s="23">
        <f t="shared" si="11"/>
        <v>83</v>
      </c>
      <c r="B138" s="218"/>
      <c r="C138" s="218"/>
      <c r="D138" s="137">
        <v>42864</v>
      </c>
      <c r="E138" s="137">
        <v>42880</v>
      </c>
      <c r="F138" s="137">
        <v>42880</v>
      </c>
      <c r="G138" s="25">
        <f t="shared" si="9"/>
        <v>16</v>
      </c>
      <c r="H138" s="365">
        <v>60842.01</v>
      </c>
      <c r="I138" s="122">
        <f t="shared" si="10"/>
        <v>973472.16</v>
      </c>
      <c r="J138" s="16"/>
    </row>
    <row r="139" spans="1:10">
      <c r="A139" s="23">
        <f t="shared" si="11"/>
        <v>84</v>
      </c>
      <c r="B139" s="218"/>
      <c r="C139" s="218"/>
      <c r="D139" s="137">
        <v>42865</v>
      </c>
      <c r="E139" s="137">
        <v>42880</v>
      </c>
      <c r="F139" s="137">
        <v>42880</v>
      </c>
      <c r="G139" s="25">
        <f t="shared" si="9"/>
        <v>15</v>
      </c>
      <c r="H139" s="365">
        <v>60868.24</v>
      </c>
      <c r="I139" s="122">
        <f t="shared" si="10"/>
        <v>913023.6</v>
      </c>
      <c r="J139" s="16"/>
    </row>
    <row r="140" spans="1:10">
      <c r="A140" s="23">
        <f t="shared" si="11"/>
        <v>85</v>
      </c>
      <c r="B140" s="218"/>
      <c r="C140" s="218"/>
      <c r="D140" s="137">
        <v>42859</v>
      </c>
      <c r="E140" s="137">
        <v>42880</v>
      </c>
      <c r="F140" s="137">
        <v>42880</v>
      </c>
      <c r="G140" s="25">
        <f t="shared" si="9"/>
        <v>21</v>
      </c>
      <c r="H140" s="365">
        <v>55221.17</v>
      </c>
      <c r="I140" s="122">
        <f t="shared" si="10"/>
        <v>1159644.57</v>
      </c>
      <c r="J140" s="16"/>
    </row>
    <row r="141" spans="1:10">
      <c r="A141" s="23">
        <f t="shared" si="11"/>
        <v>86</v>
      </c>
      <c r="B141" s="218"/>
      <c r="C141" s="218"/>
      <c r="D141" s="137">
        <v>42866</v>
      </c>
      <c r="E141" s="137">
        <v>42880</v>
      </c>
      <c r="F141" s="137">
        <v>42880</v>
      </c>
      <c r="G141" s="25">
        <f t="shared" si="9"/>
        <v>14</v>
      </c>
      <c r="H141" s="365">
        <v>55229.95</v>
      </c>
      <c r="I141" s="122">
        <f t="shared" si="10"/>
        <v>773219.3</v>
      </c>
      <c r="J141" s="16"/>
    </row>
    <row r="142" spans="1:10">
      <c r="A142" s="23">
        <f t="shared" si="11"/>
        <v>87</v>
      </c>
      <c r="B142" s="218"/>
      <c r="C142" s="218"/>
      <c r="D142" s="137">
        <v>42858</v>
      </c>
      <c r="E142" s="137">
        <v>42880</v>
      </c>
      <c r="F142" s="137">
        <v>42880</v>
      </c>
      <c r="G142" s="25">
        <f t="shared" si="9"/>
        <v>22</v>
      </c>
      <c r="H142" s="365">
        <v>54843.45</v>
      </c>
      <c r="I142" s="122">
        <f t="shared" si="10"/>
        <v>1206555.8999999999</v>
      </c>
      <c r="J142" s="16"/>
    </row>
    <row r="143" spans="1:10">
      <c r="A143" s="23">
        <f t="shared" si="11"/>
        <v>88</v>
      </c>
      <c r="B143" s="218" t="s">
        <v>613</v>
      </c>
      <c r="C143" s="218" t="s">
        <v>624</v>
      </c>
      <c r="D143" s="137">
        <v>42880</v>
      </c>
      <c r="E143" s="137">
        <v>42901</v>
      </c>
      <c r="F143" s="137">
        <v>42901</v>
      </c>
      <c r="G143" s="25">
        <f t="shared" si="9"/>
        <v>21</v>
      </c>
      <c r="H143" s="365">
        <v>62747.65</v>
      </c>
      <c r="I143" s="122">
        <f t="shared" si="10"/>
        <v>1317700.6499999999</v>
      </c>
      <c r="J143" s="16"/>
    </row>
    <row r="144" spans="1:10">
      <c r="A144" s="23">
        <f t="shared" si="11"/>
        <v>89</v>
      </c>
      <c r="B144" s="218"/>
      <c r="C144" s="218"/>
      <c r="D144" s="137">
        <v>42881</v>
      </c>
      <c r="E144" s="137">
        <v>42901</v>
      </c>
      <c r="F144" s="137">
        <v>42901</v>
      </c>
      <c r="G144" s="25">
        <f t="shared" si="9"/>
        <v>20</v>
      </c>
      <c r="H144" s="365">
        <v>63160.01</v>
      </c>
      <c r="I144" s="122">
        <f t="shared" si="10"/>
        <v>1263200.2</v>
      </c>
      <c r="J144" s="16"/>
    </row>
    <row r="145" spans="1:10">
      <c r="A145" s="23">
        <f t="shared" si="11"/>
        <v>90</v>
      </c>
      <c r="B145" s="218"/>
      <c r="C145" s="218"/>
      <c r="D145" s="137">
        <v>42867</v>
      </c>
      <c r="E145" s="137">
        <v>42901</v>
      </c>
      <c r="F145" s="137">
        <v>42901</v>
      </c>
      <c r="G145" s="25">
        <f t="shared" si="9"/>
        <v>34</v>
      </c>
      <c r="H145" s="365">
        <v>55366.1</v>
      </c>
      <c r="I145" s="122">
        <f t="shared" si="10"/>
        <v>1882447.4</v>
      </c>
      <c r="J145" s="16"/>
    </row>
    <row r="146" spans="1:10">
      <c r="A146" s="23">
        <f t="shared" si="11"/>
        <v>91</v>
      </c>
      <c r="B146" s="218"/>
      <c r="C146" s="218"/>
      <c r="D146" s="137">
        <v>42871</v>
      </c>
      <c r="E146" s="137">
        <v>42901</v>
      </c>
      <c r="F146" s="137">
        <v>42901</v>
      </c>
      <c r="G146" s="25">
        <f t="shared" si="9"/>
        <v>30</v>
      </c>
      <c r="H146" s="365">
        <v>57126.2</v>
      </c>
      <c r="I146" s="122">
        <f t="shared" si="10"/>
        <v>1713786</v>
      </c>
      <c r="J146" s="16"/>
    </row>
    <row r="147" spans="1:10">
      <c r="A147" s="23">
        <f t="shared" si="11"/>
        <v>92</v>
      </c>
      <c r="B147" s="218"/>
      <c r="C147" s="218"/>
      <c r="D147" s="137">
        <v>42872</v>
      </c>
      <c r="E147" s="137">
        <v>42901</v>
      </c>
      <c r="F147" s="137">
        <v>42901</v>
      </c>
      <c r="G147" s="25">
        <f t="shared" si="9"/>
        <v>29</v>
      </c>
      <c r="H147" s="365">
        <v>57299.68</v>
      </c>
      <c r="I147" s="122">
        <f t="shared" si="10"/>
        <v>1661690.72</v>
      </c>
      <c r="J147" s="16"/>
    </row>
    <row r="148" spans="1:10">
      <c r="A148" s="23">
        <f t="shared" si="11"/>
        <v>93</v>
      </c>
      <c r="B148" s="218"/>
      <c r="C148" s="218"/>
      <c r="D148" s="137">
        <v>42873</v>
      </c>
      <c r="E148" s="137">
        <v>42901</v>
      </c>
      <c r="F148" s="137">
        <v>42901</v>
      </c>
      <c r="G148" s="25">
        <f t="shared" si="9"/>
        <v>28</v>
      </c>
      <c r="H148" s="365">
        <v>57242.03</v>
      </c>
      <c r="I148" s="122">
        <f t="shared" si="10"/>
        <v>1602776.84</v>
      </c>
      <c r="J148" s="16"/>
    </row>
    <row r="149" spans="1:10">
      <c r="A149" s="23">
        <f t="shared" si="11"/>
        <v>94</v>
      </c>
      <c r="B149" s="218"/>
      <c r="C149" s="218"/>
      <c r="D149" s="137">
        <v>42885</v>
      </c>
      <c r="E149" s="137">
        <v>42901</v>
      </c>
      <c r="F149" s="137">
        <v>42901</v>
      </c>
      <c r="G149" s="25">
        <f t="shared" si="9"/>
        <v>16</v>
      </c>
      <c r="H149" s="365">
        <v>57318.35</v>
      </c>
      <c r="I149" s="122">
        <f t="shared" si="10"/>
        <v>917093.6</v>
      </c>
      <c r="J149" s="16"/>
    </row>
    <row r="150" spans="1:10">
      <c r="A150" s="23">
        <f t="shared" si="11"/>
        <v>95</v>
      </c>
      <c r="B150" s="218"/>
      <c r="C150" s="218"/>
      <c r="D150" s="137">
        <v>42878</v>
      </c>
      <c r="E150" s="137">
        <v>42901</v>
      </c>
      <c r="F150" s="137">
        <v>42901</v>
      </c>
      <c r="G150" s="25">
        <f t="shared" si="9"/>
        <v>23</v>
      </c>
      <c r="H150" s="365">
        <v>57090.51</v>
      </c>
      <c r="I150" s="122">
        <f t="shared" si="10"/>
        <v>1313081.73</v>
      </c>
      <c r="J150" s="16"/>
    </row>
    <row r="151" spans="1:10">
      <c r="A151" s="23">
        <f t="shared" si="11"/>
        <v>96</v>
      </c>
      <c r="B151" s="218"/>
      <c r="C151" s="218"/>
      <c r="D151" s="137">
        <v>42879</v>
      </c>
      <c r="E151" s="137">
        <v>42901</v>
      </c>
      <c r="F151" s="137">
        <v>42901</v>
      </c>
      <c r="G151" s="25">
        <f t="shared" si="9"/>
        <v>22</v>
      </c>
      <c r="H151" s="365">
        <v>57160.78</v>
      </c>
      <c r="I151" s="122">
        <f t="shared" si="10"/>
        <v>1257537.1599999999</v>
      </c>
      <c r="J151" s="16"/>
    </row>
    <row r="152" spans="1:10">
      <c r="A152" s="23">
        <f t="shared" si="11"/>
        <v>97</v>
      </c>
      <c r="B152" s="218"/>
      <c r="C152" s="218"/>
      <c r="D152" s="137">
        <v>42875</v>
      </c>
      <c r="E152" s="137">
        <v>42901</v>
      </c>
      <c r="F152" s="137">
        <v>42901</v>
      </c>
      <c r="G152" s="25">
        <f t="shared" si="9"/>
        <v>26</v>
      </c>
      <c r="H152" s="365">
        <v>57673.55</v>
      </c>
      <c r="I152" s="122">
        <f t="shared" si="10"/>
        <v>1499512.3</v>
      </c>
      <c r="J152" s="16"/>
    </row>
    <row r="153" spans="1:10">
      <c r="A153" s="23">
        <f t="shared" si="11"/>
        <v>98</v>
      </c>
      <c r="B153" s="218" t="s">
        <v>613</v>
      </c>
      <c r="C153" s="218" t="s">
        <v>625</v>
      </c>
      <c r="D153" s="137">
        <v>42887</v>
      </c>
      <c r="E153" s="137">
        <v>42909</v>
      </c>
      <c r="F153" s="137">
        <v>42909</v>
      </c>
      <c r="G153" s="25">
        <f t="shared" si="9"/>
        <v>22</v>
      </c>
      <c r="H153" s="365">
        <v>62758.02</v>
      </c>
      <c r="I153" s="122">
        <f t="shared" si="10"/>
        <v>1380676.44</v>
      </c>
      <c r="J153" s="16"/>
    </row>
    <row r="154" spans="1:10">
      <c r="A154" s="23">
        <f t="shared" si="11"/>
        <v>99</v>
      </c>
      <c r="B154" s="218"/>
      <c r="C154" s="218"/>
      <c r="D154" s="137">
        <v>42895</v>
      </c>
      <c r="E154" s="137">
        <v>42909</v>
      </c>
      <c r="F154" s="137">
        <v>42909</v>
      </c>
      <c r="G154" s="25">
        <f t="shared" si="9"/>
        <v>14</v>
      </c>
      <c r="H154" s="365">
        <v>62422.52</v>
      </c>
      <c r="I154" s="122">
        <f t="shared" si="10"/>
        <v>873915.28</v>
      </c>
      <c r="J154" s="16"/>
    </row>
    <row r="155" spans="1:10">
      <c r="A155" s="23">
        <f t="shared" si="11"/>
        <v>100</v>
      </c>
      <c r="B155" s="218"/>
      <c r="C155" s="218"/>
      <c r="D155" s="137">
        <v>42886</v>
      </c>
      <c r="E155" s="137">
        <v>42909</v>
      </c>
      <c r="F155" s="137">
        <v>42909</v>
      </c>
      <c r="G155" s="25">
        <f t="shared" si="9"/>
        <v>23</v>
      </c>
      <c r="H155" s="365">
        <v>57195.37</v>
      </c>
      <c r="I155" s="122">
        <f t="shared" si="10"/>
        <v>1315493.51</v>
      </c>
      <c r="J155" s="16"/>
    </row>
    <row r="156" spans="1:10">
      <c r="A156" s="23">
        <f t="shared" si="11"/>
        <v>101</v>
      </c>
      <c r="B156" s="218"/>
      <c r="C156" s="218"/>
      <c r="D156" s="137">
        <v>42892</v>
      </c>
      <c r="E156" s="137">
        <v>42909</v>
      </c>
      <c r="F156" s="137">
        <v>42909</v>
      </c>
      <c r="G156" s="25">
        <f t="shared" si="9"/>
        <v>17</v>
      </c>
      <c r="H156" s="365">
        <v>57203.61</v>
      </c>
      <c r="I156" s="122">
        <f t="shared" si="10"/>
        <v>972461.37</v>
      </c>
      <c r="J156" s="16"/>
    </row>
    <row r="157" spans="1:10">
      <c r="A157" s="23">
        <f t="shared" si="11"/>
        <v>102</v>
      </c>
      <c r="B157" s="218"/>
      <c r="C157" s="218"/>
      <c r="D157" s="137">
        <v>42900</v>
      </c>
      <c r="E157" s="137">
        <v>42909</v>
      </c>
      <c r="F157" s="137">
        <v>42909</v>
      </c>
      <c r="G157" s="25">
        <f t="shared" si="9"/>
        <v>9</v>
      </c>
      <c r="H157" s="365">
        <v>57378.73</v>
      </c>
      <c r="I157" s="122">
        <f t="shared" si="10"/>
        <v>516408.57</v>
      </c>
      <c r="J157" s="16"/>
    </row>
    <row r="158" spans="1:10">
      <c r="A158" s="23">
        <f t="shared" si="11"/>
        <v>103</v>
      </c>
      <c r="B158" s="218"/>
      <c r="C158" s="218"/>
      <c r="D158" s="137">
        <v>42894</v>
      </c>
      <c r="E158" s="137">
        <v>42909</v>
      </c>
      <c r="F158" s="137">
        <v>42909</v>
      </c>
      <c r="G158" s="25">
        <f t="shared" si="9"/>
        <v>15</v>
      </c>
      <c r="H158" s="365">
        <v>57125.09</v>
      </c>
      <c r="I158" s="122">
        <f t="shared" si="10"/>
        <v>856876.35</v>
      </c>
      <c r="J158" s="16"/>
    </row>
    <row r="159" spans="1:10">
      <c r="A159" s="23">
        <f t="shared" si="11"/>
        <v>104</v>
      </c>
      <c r="B159" s="218"/>
      <c r="C159" s="218"/>
      <c r="D159" s="137">
        <v>42899</v>
      </c>
      <c r="E159" s="137">
        <v>42909</v>
      </c>
      <c r="F159" s="137">
        <v>42909</v>
      </c>
      <c r="G159" s="25">
        <f t="shared" si="9"/>
        <v>10</v>
      </c>
      <c r="H159" s="365">
        <v>57178.9</v>
      </c>
      <c r="I159" s="122">
        <f t="shared" si="10"/>
        <v>571789</v>
      </c>
      <c r="J159" s="16"/>
    </row>
    <row r="160" spans="1:10">
      <c r="A160" s="23">
        <f t="shared" si="11"/>
        <v>105</v>
      </c>
      <c r="B160" s="218"/>
      <c r="C160" s="218"/>
      <c r="D160" s="137">
        <v>42893</v>
      </c>
      <c r="E160" s="137">
        <v>42909</v>
      </c>
      <c r="F160" s="137">
        <v>42909</v>
      </c>
      <c r="G160" s="25">
        <f t="shared" si="9"/>
        <v>16</v>
      </c>
      <c r="H160" s="365">
        <v>57007.06</v>
      </c>
      <c r="I160" s="122">
        <f t="shared" si="10"/>
        <v>912112.96</v>
      </c>
      <c r="J160" s="16"/>
    </row>
    <row r="161" spans="1:10">
      <c r="A161" s="23">
        <f t="shared" si="11"/>
        <v>106</v>
      </c>
      <c r="B161" s="218" t="s">
        <v>613</v>
      </c>
      <c r="C161" s="218" t="s">
        <v>626</v>
      </c>
      <c r="D161" s="137">
        <v>42902</v>
      </c>
      <c r="E161" s="137">
        <v>42933</v>
      </c>
      <c r="F161" s="137">
        <v>42933</v>
      </c>
      <c r="G161" s="25">
        <f t="shared" si="9"/>
        <v>31</v>
      </c>
      <c r="H161" s="365">
        <v>62332.85</v>
      </c>
      <c r="I161" s="122">
        <f t="shared" si="10"/>
        <v>1932318.35</v>
      </c>
      <c r="J161" s="16"/>
    </row>
    <row r="162" spans="1:10">
      <c r="A162" s="23">
        <f t="shared" si="11"/>
        <v>107</v>
      </c>
      <c r="B162" s="218"/>
      <c r="C162" s="218"/>
      <c r="D162" s="137">
        <v>42909</v>
      </c>
      <c r="E162" s="137">
        <v>42933</v>
      </c>
      <c r="F162" s="137">
        <v>42933</v>
      </c>
      <c r="G162" s="25">
        <f t="shared" si="9"/>
        <v>24</v>
      </c>
      <c r="H162" s="365">
        <v>63109.38</v>
      </c>
      <c r="I162" s="122">
        <f t="shared" si="10"/>
        <v>1514625.12</v>
      </c>
      <c r="J162" s="16"/>
    </row>
    <row r="163" spans="1:10">
      <c r="A163" s="23">
        <f t="shared" si="11"/>
        <v>108</v>
      </c>
      <c r="B163" s="218"/>
      <c r="C163" s="218"/>
      <c r="D163" s="137">
        <v>42906</v>
      </c>
      <c r="E163" s="137">
        <v>42933</v>
      </c>
      <c r="F163" s="137">
        <v>42933</v>
      </c>
      <c r="G163" s="25">
        <f t="shared" si="9"/>
        <v>27</v>
      </c>
      <c r="H163" s="365">
        <v>57226.12</v>
      </c>
      <c r="I163" s="122">
        <f t="shared" si="10"/>
        <v>1545105.24</v>
      </c>
      <c r="J163" s="16"/>
    </row>
    <row r="164" spans="1:10">
      <c r="A164" s="23">
        <f t="shared" si="11"/>
        <v>109</v>
      </c>
      <c r="B164" s="218"/>
      <c r="C164" s="218"/>
      <c r="D164" s="137">
        <v>42901</v>
      </c>
      <c r="E164" s="137">
        <v>42933</v>
      </c>
      <c r="F164" s="137">
        <v>42933</v>
      </c>
      <c r="G164" s="25">
        <f t="shared" si="9"/>
        <v>32</v>
      </c>
      <c r="H164" s="365">
        <v>57012</v>
      </c>
      <c r="I164" s="122">
        <f t="shared" si="10"/>
        <v>1824384</v>
      </c>
      <c r="J164" s="16"/>
    </row>
    <row r="165" spans="1:10">
      <c r="A165" s="23">
        <f t="shared" si="11"/>
        <v>110</v>
      </c>
      <c r="B165" s="218"/>
      <c r="C165" s="218"/>
      <c r="D165" s="137">
        <v>42908</v>
      </c>
      <c r="E165" s="137">
        <v>42933</v>
      </c>
      <c r="F165" s="137">
        <v>42933</v>
      </c>
      <c r="G165" s="25">
        <f t="shared" si="9"/>
        <v>25</v>
      </c>
      <c r="H165" s="365">
        <v>57237.09</v>
      </c>
      <c r="I165" s="122">
        <f t="shared" si="10"/>
        <v>1430927.25</v>
      </c>
      <c r="J165" s="16"/>
    </row>
    <row r="166" spans="1:10">
      <c r="A166" s="23">
        <f t="shared" si="11"/>
        <v>111</v>
      </c>
      <c r="B166" s="218"/>
      <c r="C166" s="218"/>
      <c r="D166" s="137">
        <v>42907</v>
      </c>
      <c r="E166" s="137">
        <v>42933</v>
      </c>
      <c r="F166" s="137">
        <v>42933</v>
      </c>
      <c r="G166" s="25">
        <f t="shared" si="9"/>
        <v>26</v>
      </c>
      <c r="H166" s="365">
        <v>57154.74</v>
      </c>
      <c r="I166" s="122">
        <f t="shared" si="10"/>
        <v>1486023.24</v>
      </c>
      <c r="J166" s="16"/>
    </row>
    <row r="167" spans="1:10">
      <c r="A167" s="23">
        <f t="shared" si="11"/>
        <v>112</v>
      </c>
      <c r="B167" s="218"/>
      <c r="C167" s="218"/>
      <c r="D167" s="137">
        <v>42913</v>
      </c>
      <c r="E167" s="137">
        <v>42933</v>
      </c>
      <c r="F167" s="137">
        <v>42933</v>
      </c>
      <c r="G167" s="25">
        <f t="shared" si="9"/>
        <v>20</v>
      </c>
      <c r="H167" s="365">
        <v>57257.96</v>
      </c>
      <c r="I167" s="122">
        <f t="shared" si="10"/>
        <v>1145159.2</v>
      </c>
      <c r="J167" s="16"/>
    </row>
    <row r="168" spans="1:10">
      <c r="A168" s="23">
        <f t="shared" si="11"/>
        <v>113</v>
      </c>
      <c r="B168" s="218"/>
      <c r="C168" s="218"/>
      <c r="D168" s="137">
        <v>42914</v>
      </c>
      <c r="E168" s="137">
        <v>42933</v>
      </c>
      <c r="F168" s="137">
        <v>42933</v>
      </c>
      <c r="G168" s="25">
        <f t="shared" si="9"/>
        <v>19</v>
      </c>
      <c r="H168" s="365">
        <v>57123.45</v>
      </c>
      <c r="I168" s="122">
        <f t="shared" si="10"/>
        <v>1085345.55</v>
      </c>
      <c r="J168" s="16"/>
    </row>
    <row r="169" spans="1:10">
      <c r="A169" s="23">
        <f t="shared" si="11"/>
        <v>114</v>
      </c>
      <c r="B169" s="218"/>
      <c r="C169" s="218"/>
      <c r="D169" s="137">
        <v>42915</v>
      </c>
      <c r="E169" s="137">
        <v>42933</v>
      </c>
      <c r="F169" s="137">
        <v>42933</v>
      </c>
      <c r="G169" s="25">
        <f t="shared" si="9"/>
        <v>18</v>
      </c>
      <c r="H169" s="365">
        <v>57109.17</v>
      </c>
      <c r="I169" s="122">
        <f t="shared" si="10"/>
        <v>1027965.06</v>
      </c>
      <c r="J169" s="16"/>
    </row>
    <row r="170" spans="1:10">
      <c r="A170" s="23">
        <f t="shared" si="11"/>
        <v>115</v>
      </c>
      <c r="B170" s="218" t="s">
        <v>613</v>
      </c>
      <c r="C170" s="218" t="s">
        <v>627</v>
      </c>
      <c r="D170" s="137">
        <v>42916</v>
      </c>
      <c r="E170" s="137">
        <v>42941</v>
      </c>
      <c r="F170" s="137">
        <v>42941</v>
      </c>
      <c r="G170" s="25">
        <f t="shared" si="9"/>
        <v>25</v>
      </c>
      <c r="H170" s="365">
        <v>63048.38</v>
      </c>
      <c r="I170" s="122">
        <f t="shared" si="10"/>
        <v>1576209.5</v>
      </c>
      <c r="J170" s="16"/>
    </row>
    <row r="171" spans="1:10">
      <c r="A171" s="23">
        <f t="shared" si="11"/>
        <v>116</v>
      </c>
      <c r="B171" s="218"/>
      <c r="C171" s="218"/>
      <c r="D171" s="137">
        <v>42921</v>
      </c>
      <c r="E171" s="137">
        <v>42941</v>
      </c>
      <c r="F171" s="137">
        <v>42941</v>
      </c>
      <c r="G171" s="25">
        <f t="shared" si="9"/>
        <v>20</v>
      </c>
      <c r="H171" s="365">
        <v>62534.96</v>
      </c>
      <c r="I171" s="122">
        <f t="shared" si="10"/>
        <v>1250699.2</v>
      </c>
      <c r="J171" s="16"/>
    </row>
    <row r="172" spans="1:10">
      <c r="A172" s="23">
        <f t="shared" si="11"/>
        <v>117</v>
      </c>
      <c r="B172" s="218"/>
      <c r="C172" s="218"/>
      <c r="D172" s="137">
        <v>42930</v>
      </c>
      <c r="E172" s="137">
        <v>42941</v>
      </c>
      <c r="F172" s="137">
        <v>42941</v>
      </c>
      <c r="G172" s="25">
        <f t="shared" si="9"/>
        <v>11</v>
      </c>
      <c r="H172" s="365">
        <v>62153.77</v>
      </c>
      <c r="I172" s="122">
        <f t="shared" si="10"/>
        <v>683691.47</v>
      </c>
      <c r="J172" s="16"/>
    </row>
    <row r="173" spans="1:10">
      <c r="A173" s="23">
        <f t="shared" si="11"/>
        <v>118</v>
      </c>
      <c r="B173" s="218"/>
      <c r="C173" s="218"/>
      <c r="D173" s="137">
        <v>42923</v>
      </c>
      <c r="E173" s="137">
        <v>42941</v>
      </c>
      <c r="F173" s="137">
        <v>42941</v>
      </c>
      <c r="G173" s="25">
        <f t="shared" si="9"/>
        <v>18</v>
      </c>
      <c r="H173" s="365">
        <v>63165.63</v>
      </c>
      <c r="I173" s="122">
        <f t="shared" si="10"/>
        <v>1136981.3400000001</v>
      </c>
      <c r="J173" s="16"/>
    </row>
    <row r="174" spans="1:10">
      <c r="A174" s="23">
        <f t="shared" si="11"/>
        <v>119</v>
      </c>
      <c r="B174" s="218"/>
      <c r="C174" s="218"/>
      <c r="D174" s="137">
        <v>42919</v>
      </c>
      <c r="E174" s="137">
        <v>42941</v>
      </c>
      <c r="F174" s="137">
        <v>42941</v>
      </c>
      <c r="G174" s="25">
        <f t="shared" si="9"/>
        <v>22</v>
      </c>
      <c r="H174" s="365">
        <v>57180</v>
      </c>
      <c r="I174" s="122">
        <f t="shared" si="10"/>
        <v>1257960</v>
      </c>
      <c r="J174" s="16"/>
    </row>
    <row r="175" spans="1:10">
      <c r="A175" s="23">
        <f t="shared" si="11"/>
        <v>120</v>
      </c>
      <c r="B175" s="218"/>
      <c r="C175" s="218"/>
      <c r="D175" s="137">
        <v>42922</v>
      </c>
      <c r="E175" s="137">
        <v>42941</v>
      </c>
      <c r="F175" s="137">
        <v>42941</v>
      </c>
      <c r="G175" s="25">
        <f t="shared" si="9"/>
        <v>19</v>
      </c>
      <c r="H175" s="365">
        <v>57107.53</v>
      </c>
      <c r="I175" s="122">
        <f t="shared" si="10"/>
        <v>1085043.07</v>
      </c>
      <c r="J175" s="16"/>
    </row>
    <row r="176" spans="1:10">
      <c r="A176" s="23">
        <f t="shared" si="11"/>
        <v>121</v>
      </c>
      <c r="B176" s="218"/>
      <c r="C176" s="218"/>
      <c r="D176" s="137">
        <v>42927</v>
      </c>
      <c r="E176" s="137">
        <v>42941</v>
      </c>
      <c r="F176" s="137">
        <v>42941</v>
      </c>
      <c r="G176" s="25">
        <f t="shared" si="9"/>
        <v>14</v>
      </c>
      <c r="H176" s="365">
        <v>57217.88</v>
      </c>
      <c r="I176" s="122">
        <f t="shared" si="10"/>
        <v>801050.32</v>
      </c>
      <c r="J176" s="16"/>
    </row>
    <row r="177" spans="1:10">
      <c r="A177" s="23">
        <f t="shared" si="11"/>
        <v>122</v>
      </c>
      <c r="B177" s="218"/>
      <c r="C177" s="218"/>
      <c r="D177" s="137">
        <v>42928</v>
      </c>
      <c r="E177" s="137">
        <v>42941</v>
      </c>
      <c r="F177" s="137">
        <v>42941</v>
      </c>
      <c r="G177" s="25">
        <f t="shared" si="9"/>
        <v>13</v>
      </c>
      <c r="H177" s="365">
        <v>57134.97</v>
      </c>
      <c r="I177" s="122">
        <f t="shared" si="10"/>
        <v>742754.61</v>
      </c>
      <c r="J177" s="16"/>
    </row>
    <row r="178" spans="1:10">
      <c r="A178" s="23">
        <f t="shared" si="11"/>
        <v>123</v>
      </c>
      <c r="B178" s="218"/>
      <c r="C178" s="218"/>
      <c r="D178" s="137">
        <v>42929</v>
      </c>
      <c r="E178" s="137">
        <v>42941</v>
      </c>
      <c r="F178" s="137">
        <v>42941</v>
      </c>
      <c r="G178" s="25">
        <f t="shared" si="9"/>
        <v>12</v>
      </c>
      <c r="H178" s="365">
        <v>57103.13</v>
      </c>
      <c r="I178" s="122">
        <f t="shared" si="10"/>
        <v>685237.56</v>
      </c>
      <c r="J178" s="16"/>
    </row>
    <row r="179" spans="1:10">
      <c r="A179" s="23">
        <f t="shared" si="11"/>
        <v>124</v>
      </c>
      <c r="B179" s="218" t="s">
        <v>613</v>
      </c>
      <c r="C179" s="218" t="s">
        <v>628</v>
      </c>
      <c r="D179" s="137">
        <v>42944</v>
      </c>
      <c r="E179" s="137">
        <v>42962</v>
      </c>
      <c r="F179" s="137">
        <v>42962</v>
      </c>
      <c r="G179" s="25">
        <f t="shared" si="9"/>
        <v>18</v>
      </c>
      <c r="H179" s="365">
        <v>62196.86</v>
      </c>
      <c r="I179" s="122">
        <f t="shared" si="10"/>
        <v>1119543.48</v>
      </c>
      <c r="J179" s="16"/>
    </row>
    <row r="180" spans="1:10">
      <c r="A180" s="23">
        <f t="shared" si="11"/>
        <v>125</v>
      </c>
      <c r="B180" s="218"/>
      <c r="C180" s="218"/>
      <c r="D180" s="137">
        <v>42937</v>
      </c>
      <c r="E180" s="137">
        <v>42962</v>
      </c>
      <c r="F180" s="137">
        <v>42962</v>
      </c>
      <c r="G180" s="25">
        <f t="shared" si="9"/>
        <v>25</v>
      </c>
      <c r="H180" s="365">
        <v>62436.63</v>
      </c>
      <c r="I180" s="122">
        <f t="shared" si="10"/>
        <v>1560915.75</v>
      </c>
      <c r="J180" s="16"/>
    </row>
    <row r="181" spans="1:10">
      <c r="A181" s="23">
        <f t="shared" si="11"/>
        <v>126</v>
      </c>
      <c r="B181" s="218"/>
      <c r="C181" s="218"/>
      <c r="D181" s="137">
        <v>42934</v>
      </c>
      <c r="E181" s="137">
        <v>42962</v>
      </c>
      <c r="F181" s="137">
        <v>42962</v>
      </c>
      <c r="G181" s="25">
        <f t="shared" si="9"/>
        <v>28</v>
      </c>
      <c r="H181" s="365">
        <v>57248.07</v>
      </c>
      <c r="I181" s="122">
        <f t="shared" si="10"/>
        <v>1602945.96</v>
      </c>
      <c r="J181" s="16"/>
    </row>
    <row r="182" spans="1:10">
      <c r="A182" s="23">
        <f t="shared" si="11"/>
        <v>127</v>
      </c>
      <c r="B182" s="218"/>
      <c r="C182" s="218"/>
      <c r="D182" s="137">
        <v>42935</v>
      </c>
      <c r="E182" s="137">
        <v>42962</v>
      </c>
      <c r="F182" s="137">
        <v>42962</v>
      </c>
      <c r="G182" s="25">
        <f t="shared" si="9"/>
        <v>27</v>
      </c>
      <c r="H182" s="365">
        <v>57274.15</v>
      </c>
      <c r="I182" s="122">
        <f t="shared" si="10"/>
        <v>1546402.05</v>
      </c>
      <c r="J182" s="16"/>
    </row>
    <row r="183" spans="1:10">
      <c r="A183" s="23">
        <f t="shared" si="11"/>
        <v>128</v>
      </c>
      <c r="B183" s="218"/>
      <c r="C183" s="218"/>
      <c r="D183" s="137">
        <v>42936</v>
      </c>
      <c r="E183" s="137">
        <v>42962</v>
      </c>
      <c r="F183" s="137">
        <v>42962</v>
      </c>
      <c r="G183" s="25">
        <f t="shared" si="9"/>
        <v>26</v>
      </c>
      <c r="H183" s="365">
        <v>57078.43</v>
      </c>
      <c r="I183" s="122">
        <f t="shared" si="10"/>
        <v>1484039.18</v>
      </c>
      <c r="J183" s="16"/>
    </row>
    <row r="184" spans="1:10">
      <c r="A184" s="23">
        <f t="shared" si="11"/>
        <v>129</v>
      </c>
      <c r="B184" s="218"/>
      <c r="C184" s="218"/>
      <c r="D184" s="137">
        <v>42941</v>
      </c>
      <c r="E184" s="137">
        <v>42962</v>
      </c>
      <c r="F184" s="137">
        <v>42962</v>
      </c>
      <c r="G184" s="25">
        <f t="shared" ref="G184:G247" si="12">F184-D184</f>
        <v>21</v>
      </c>
      <c r="H184" s="365">
        <v>57168.47</v>
      </c>
      <c r="I184" s="122">
        <f t="shared" ref="I184:I247" si="13">ROUND(G184*H184,2)</f>
        <v>1200537.8700000001</v>
      </c>
      <c r="J184" s="16"/>
    </row>
    <row r="185" spans="1:10">
      <c r="A185" s="23">
        <f t="shared" si="11"/>
        <v>130</v>
      </c>
      <c r="B185" s="218"/>
      <c r="C185" s="218"/>
      <c r="D185" s="137">
        <v>42942</v>
      </c>
      <c r="E185" s="137">
        <v>42962</v>
      </c>
      <c r="F185" s="137">
        <v>42962</v>
      </c>
      <c r="G185" s="25">
        <f t="shared" si="12"/>
        <v>20</v>
      </c>
      <c r="H185" s="365">
        <v>57053.73</v>
      </c>
      <c r="I185" s="122">
        <f t="shared" si="13"/>
        <v>1141074.6000000001</v>
      </c>
      <c r="J185" s="16"/>
    </row>
    <row r="186" spans="1:10">
      <c r="A186" s="23">
        <f t="shared" ref="A186:A249" si="14">A185+1</f>
        <v>131</v>
      </c>
      <c r="B186" s="218"/>
      <c r="C186" s="218"/>
      <c r="D186" s="137">
        <v>42943</v>
      </c>
      <c r="E186" s="137">
        <v>42962</v>
      </c>
      <c r="F186" s="137">
        <v>42962</v>
      </c>
      <c r="G186" s="25">
        <f t="shared" si="12"/>
        <v>19</v>
      </c>
      <c r="H186" s="365">
        <v>57177.25</v>
      </c>
      <c r="I186" s="122">
        <f t="shared" si="13"/>
        <v>1086367.75</v>
      </c>
      <c r="J186" s="16"/>
    </row>
    <row r="187" spans="1:10">
      <c r="A187" s="23">
        <f t="shared" si="14"/>
        <v>132</v>
      </c>
      <c r="B187" s="218" t="s">
        <v>613</v>
      </c>
      <c r="C187" s="218" t="s">
        <v>629</v>
      </c>
      <c r="D187" s="137">
        <v>42948</v>
      </c>
      <c r="E187" s="137">
        <v>42972</v>
      </c>
      <c r="F187" s="137">
        <v>42972</v>
      </c>
      <c r="G187" s="25">
        <f t="shared" si="12"/>
        <v>24</v>
      </c>
      <c r="H187" s="365">
        <v>62205.36</v>
      </c>
      <c r="I187" s="122">
        <f t="shared" si="13"/>
        <v>1492928.64</v>
      </c>
      <c r="J187" s="16"/>
    </row>
    <row r="188" spans="1:10">
      <c r="A188" s="23">
        <f t="shared" si="14"/>
        <v>133</v>
      </c>
      <c r="B188" s="218"/>
      <c r="C188" s="218"/>
      <c r="D188" s="137">
        <v>42958</v>
      </c>
      <c r="E188" s="137">
        <v>42972</v>
      </c>
      <c r="F188" s="137">
        <v>42972</v>
      </c>
      <c r="G188" s="25">
        <f t="shared" si="12"/>
        <v>14</v>
      </c>
      <c r="H188" s="365">
        <v>62423.88</v>
      </c>
      <c r="I188" s="122">
        <f t="shared" si="13"/>
        <v>873934.32</v>
      </c>
      <c r="J188" s="16"/>
    </row>
    <row r="189" spans="1:10">
      <c r="A189" s="23">
        <f t="shared" si="14"/>
        <v>134</v>
      </c>
      <c r="B189" s="218"/>
      <c r="C189" s="218"/>
      <c r="D189" s="137">
        <v>42951</v>
      </c>
      <c r="E189" s="137">
        <v>42972</v>
      </c>
      <c r="F189" s="137">
        <v>42972</v>
      </c>
      <c r="G189" s="25">
        <f t="shared" si="12"/>
        <v>21</v>
      </c>
      <c r="H189" s="365">
        <v>62365.61</v>
      </c>
      <c r="I189" s="122">
        <f t="shared" si="13"/>
        <v>1309677.81</v>
      </c>
      <c r="J189" s="16"/>
    </row>
    <row r="190" spans="1:10">
      <c r="A190" s="23">
        <f t="shared" si="14"/>
        <v>135</v>
      </c>
      <c r="B190" s="218"/>
      <c r="C190" s="218"/>
      <c r="D190" s="137">
        <v>42947</v>
      </c>
      <c r="E190" s="137">
        <v>42972</v>
      </c>
      <c r="F190" s="137">
        <v>42972</v>
      </c>
      <c r="G190" s="25">
        <f t="shared" si="12"/>
        <v>25</v>
      </c>
      <c r="H190" s="365">
        <v>57348.54</v>
      </c>
      <c r="I190" s="122">
        <f t="shared" si="13"/>
        <v>1433713.5</v>
      </c>
      <c r="J190" s="16"/>
    </row>
    <row r="191" spans="1:10">
      <c r="A191" s="23">
        <f t="shared" si="14"/>
        <v>136</v>
      </c>
      <c r="B191" s="218"/>
      <c r="C191" s="218"/>
      <c r="D191" s="137">
        <v>42949</v>
      </c>
      <c r="E191" s="137">
        <v>42972</v>
      </c>
      <c r="F191" s="137">
        <v>42972</v>
      </c>
      <c r="G191" s="25">
        <f t="shared" si="12"/>
        <v>23</v>
      </c>
      <c r="H191" s="365">
        <v>56969.18</v>
      </c>
      <c r="I191" s="122">
        <f t="shared" si="13"/>
        <v>1310291.1399999999</v>
      </c>
      <c r="J191" s="16"/>
    </row>
    <row r="192" spans="1:10">
      <c r="A192" s="23">
        <f t="shared" si="14"/>
        <v>137</v>
      </c>
      <c r="B192" s="218"/>
      <c r="C192" s="218"/>
      <c r="D192" s="137">
        <v>42950</v>
      </c>
      <c r="E192" s="137">
        <v>42972</v>
      </c>
      <c r="F192" s="137">
        <v>42972</v>
      </c>
      <c r="G192" s="25">
        <f t="shared" si="12"/>
        <v>22</v>
      </c>
      <c r="H192" s="365">
        <v>57100.95</v>
      </c>
      <c r="I192" s="122">
        <f t="shared" si="13"/>
        <v>1256220.8999999999</v>
      </c>
      <c r="J192" s="16"/>
    </row>
    <row r="193" spans="1:10">
      <c r="A193" s="23">
        <f t="shared" si="14"/>
        <v>138</v>
      </c>
      <c r="B193" s="218"/>
      <c r="C193" s="218"/>
      <c r="D193" s="137">
        <v>42955</v>
      </c>
      <c r="E193" s="137">
        <v>42972</v>
      </c>
      <c r="F193" s="137">
        <v>42972</v>
      </c>
      <c r="G193" s="25">
        <f t="shared" si="12"/>
        <v>17</v>
      </c>
      <c r="H193" s="365">
        <v>57288.15</v>
      </c>
      <c r="I193" s="122">
        <f t="shared" si="13"/>
        <v>973898.55</v>
      </c>
      <c r="J193" s="16"/>
    </row>
    <row r="194" spans="1:10">
      <c r="A194" s="23">
        <f t="shared" si="14"/>
        <v>139</v>
      </c>
      <c r="B194" s="218"/>
      <c r="C194" s="218"/>
      <c r="D194" s="137">
        <v>42956</v>
      </c>
      <c r="E194" s="137">
        <v>42972</v>
      </c>
      <c r="F194" s="137">
        <v>42972</v>
      </c>
      <c r="G194" s="25">
        <f t="shared" si="12"/>
        <v>16</v>
      </c>
      <c r="H194" s="365">
        <v>57098.75</v>
      </c>
      <c r="I194" s="122">
        <f t="shared" si="13"/>
        <v>913580</v>
      </c>
      <c r="J194" s="16"/>
    </row>
    <row r="195" spans="1:10">
      <c r="A195" s="23">
        <f t="shared" si="14"/>
        <v>140</v>
      </c>
      <c r="B195" s="218"/>
      <c r="C195" s="218"/>
      <c r="D195" s="137">
        <v>42958</v>
      </c>
      <c r="E195" s="137">
        <v>42972</v>
      </c>
      <c r="F195" s="137">
        <v>42972</v>
      </c>
      <c r="G195" s="25">
        <f t="shared" si="12"/>
        <v>14</v>
      </c>
      <c r="H195" s="365">
        <v>57092.160000000003</v>
      </c>
      <c r="I195" s="122">
        <f t="shared" si="13"/>
        <v>799290.24</v>
      </c>
      <c r="J195" s="16"/>
    </row>
    <row r="196" spans="1:10">
      <c r="A196" s="23">
        <f t="shared" si="14"/>
        <v>141</v>
      </c>
      <c r="B196" s="218" t="s">
        <v>613</v>
      </c>
      <c r="C196" s="218" t="s">
        <v>630</v>
      </c>
      <c r="D196" s="137">
        <v>42965</v>
      </c>
      <c r="E196" s="137">
        <v>42993</v>
      </c>
      <c r="F196" s="137">
        <v>42993</v>
      </c>
      <c r="G196" s="25">
        <f t="shared" si="12"/>
        <v>28</v>
      </c>
      <c r="H196" s="365">
        <v>62474.87</v>
      </c>
      <c r="I196" s="122">
        <f t="shared" si="13"/>
        <v>1749296.36</v>
      </c>
      <c r="J196" s="16"/>
    </row>
    <row r="197" spans="1:10">
      <c r="A197" s="23">
        <f t="shared" si="14"/>
        <v>142</v>
      </c>
      <c r="B197" s="218"/>
      <c r="C197" s="218"/>
      <c r="D197" s="137">
        <v>42972</v>
      </c>
      <c r="E197" s="137">
        <v>42993</v>
      </c>
      <c r="F197" s="137">
        <v>42993</v>
      </c>
      <c r="G197" s="25">
        <f t="shared" si="12"/>
        <v>21</v>
      </c>
      <c r="H197" s="365">
        <v>62544.67</v>
      </c>
      <c r="I197" s="122">
        <f t="shared" si="13"/>
        <v>1313438.07</v>
      </c>
      <c r="J197" s="16"/>
    </row>
    <row r="198" spans="1:10">
      <c r="A198" s="23">
        <f t="shared" si="14"/>
        <v>143</v>
      </c>
      <c r="B198" s="218"/>
      <c r="C198" s="218"/>
      <c r="D198" s="137">
        <v>42962</v>
      </c>
      <c r="E198" s="137">
        <v>42993</v>
      </c>
      <c r="F198" s="137">
        <v>42993</v>
      </c>
      <c r="G198" s="25">
        <f t="shared" si="12"/>
        <v>31</v>
      </c>
      <c r="H198" s="365">
        <v>57052.08</v>
      </c>
      <c r="I198" s="122">
        <f t="shared" si="13"/>
        <v>1768614.48</v>
      </c>
      <c r="J198" s="16"/>
    </row>
    <row r="199" spans="1:10">
      <c r="A199" s="23">
        <f t="shared" si="14"/>
        <v>144</v>
      </c>
      <c r="B199" s="218"/>
      <c r="C199" s="218"/>
      <c r="D199" s="137">
        <v>42963</v>
      </c>
      <c r="E199" s="137">
        <v>42993</v>
      </c>
      <c r="F199" s="137">
        <v>42993</v>
      </c>
      <c r="G199" s="25">
        <f t="shared" si="12"/>
        <v>30</v>
      </c>
      <c r="H199" s="365">
        <v>57149.8</v>
      </c>
      <c r="I199" s="122">
        <f t="shared" si="13"/>
        <v>1714494</v>
      </c>
      <c r="J199" s="16"/>
    </row>
    <row r="200" spans="1:10">
      <c r="A200" s="23">
        <f t="shared" si="14"/>
        <v>145</v>
      </c>
      <c r="B200" s="218"/>
      <c r="C200" s="218"/>
      <c r="D200" s="137">
        <v>42964</v>
      </c>
      <c r="E200" s="137">
        <v>42993</v>
      </c>
      <c r="F200" s="137">
        <v>42993</v>
      </c>
      <c r="G200" s="25">
        <f t="shared" si="12"/>
        <v>29</v>
      </c>
      <c r="H200" s="365">
        <v>57307.360000000001</v>
      </c>
      <c r="I200" s="122">
        <f t="shared" si="13"/>
        <v>1661913.44</v>
      </c>
      <c r="J200" s="16"/>
    </row>
    <row r="201" spans="1:10">
      <c r="A201" s="23">
        <f t="shared" si="14"/>
        <v>146</v>
      </c>
      <c r="B201" s="218"/>
      <c r="C201" s="218"/>
      <c r="D201" s="137">
        <v>42977</v>
      </c>
      <c r="E201" s="137">
        <v>42993</v>
      </c>
      <c r="F201" s="137">
        <v>42993</v>
      </c>
      <c r="G201" s="25">
        <f t="shared" si="12"/>
        <v>16</v>
      </c>
      <c r="H201" s="365">
        <v>57099.839999999997</v>
      </c>
      <c r="I201" s="122">
        <f t="shared" si="13"/>
        <v>913597.43999999994</v>
      </c>
      <c r="J201" s="16"/>
    </row>
    <row r="202" spans="1:10">
      <c r="A202" s="23">
        <f t="shared" si="14"/>
        <v>147</v>
      </c>
      <c r="B202" s="218"/>
      <c r="C202" s="218"/>
      <c r="D202" s="137">
        <v>42970</v>
      </c>
      <c r="E202" s="137">
        <v>42993</v>
      </c>
      <c r="F202" s="137">
        <v>42993</v>
      </c>
      <c r="G202" s="25">
        <f t="shared" si="12"/>
        <v>23</v>
      </c>
      <c r="H202" s="365">
        <v>57103.68</v>
      </c>
      <c r="I202" s="122">
        <f t="shared" si="13"/>
        <v>1313384.6399999999</v>
      </c>
      <c r="J202" s="16"/>
    </row>
    <row r="203" spans="1:10">
      <c r="A203" s="23">
        <f t="shared" si="14"/>
        <v>148</v>
      </c>
      <c r="B203" s="218"/>
      <c r="C203" s="218"/>
      <c r="D203" s="137">
        <v>42971</v>
      </c>
      <c r="E203" s="137">
        <v>42993</v>
      </c>
      <c r="F203" s="137">
        <v>42993</v>
      </c>
      <c r="G203" s="25">
        <f t="shared" si="12"/>
        <v>22</v>
      </c>
      <c r="H203" s="365">
        <v>57133.89</v>
      </c>
      <c r="I203" s="122">
        <f t="shared" si="13"/>
        <v>1256945.58</v>
      </c>
      <c r="J203" s="16"/>
    </row>
    <row r="204" spans="1:10">
      <c r="A204" s="23">
        <f t="shared" si="14"/>
        <v>149</v>
      </c>
      <c r="B204" s="218"/>
      <c r="C204" s="218"/>
      <c r="D204" s="137">
        <v>42976</v>
      </c>
      <c r="E204" s="137">
        <v>42993</v>
      </c>
      <c r="F204" s="137">
        <v>42993</v>
      </c>
      <c r="G204" s="25">
        <f t="shared" si="12"/>
        <v>17</v>
      </c>
      <c r="H204" s="365">
        <v>57248.62</v>
      </c>
      <c r="I204" s="122">
        <f t="shared" si="13"/>
        <v>973226.54</v>
      </c>
      <c r="J204" s="16"/>
    </row>
    <row r="205" spans="1:10">
      <c r="A205" s="23">
        <f t="shared" si="14"/>
        <v>150</v>
      </c>
      <c r="B205" s="218"/>
      <c r="C205" s="218"/>
      <c r="D205" s="137">
        <v>42968</v>
      </c>
      <c r="E205" s="137">
        <v>42993</v>
      </c>
      <c r="F205" s="137">
        <v>42993</v>
      </c>
      <c r="G205" s="25">
        <f t="shared" si="12"/>
        <v>25</v>
      </c>
      <c r="H205" s="365">
        <v>57586.26</v>
      </c>
      <c r="I205" s="122">
        <f t="shared" si="13"/>
        <v>1439656.5</v>
      </c>
      <c r="J205" s="16"/>
    </row>
    <row r="206" spans="1:10">
      <c r="A206" s="23">
        <f t="shared" si="14"/>
        <v>151</v>
      </c>
      <c r="B206" s="218" t="s">
        <v>613</v>
      </c>
      <c r="C206" s="218" t="s">
        <v>631</v>
      </c>
      <c r="D206" s="137">
        <v>42979</v>
      </c>
      <c r="E206" s="137">
        <v>43003</v>
      </c>
      <c r="F206" s="137">
        <v>43003</v>
      </c>
      <c r="G206" s="25">
        <f t="shared" si="12"/>
        <v>24</v>
      </c>
      <c r="H206" s="365">
        <v>63465.49</v>
      </c>
      <c r="I206" s="122">
        <f t="shared" si="13"/>
        <v>1523171.76</v>
      </c>
      <c r="J206" s="16"/>
    </row>
    <row r="207" spans="1:10">
      <c r="A207" s="23">
        <f t="shared" si="14"/>
        <v>152</v>
      </c>
      <c r="B207" s="218"/>
      <c r="C207" s="218"/>
      <c r="D207" s="137">
        <v>42980</v>
      </c>
      <c r="E207" s="137">
        <v>43003</v>
      </c>
      <c r="F207" s="137">
        <v>43003</v>
      </c>
      <c r="G207" s="25">
        <f t="shared" si="12"/>
        <v>23</v>
      </c>
      <c r="H207" s="365">
        <v>62663.65</v>
      </c>
      <c r="I207" s="122">
        <f t="shared" si="13"/>
        <v>1441263.95</v>
      </c>
      <c r="J207" s="16"/>
    </row>
    <row r="208" spans="1:10">
      <c r="A208" s="23">
        <f t="shared" si="14"/>
        <v>153</v>
      </c>
      <c r="B208" s="218"/>
      <c r="C208" s="218"/>
      <c r="D208" s="137">
        <v>42978</v>
      </c>
      <c r="E208" s="137">
        <v>43003</v>
      </c>
      <c r="F208" s="137">
        <v>43003</v>
      </c>
      <c r="G208" s="25">
        <f t="shared" si="12"/>
        <v>25</v>
      </c>
      <c r="H208" s="365">
        <v>57647.75</v>
      </c>
      <c r="I208" s="122">
        <f t="shared" si="13"/>
        <v>1441193.75</v>
      </c>
      <c r="J208" s="16"/>
    </row>
    <row r="209" spans="1:10">
      <c r="A209" s="23">
        <f t="shared" si="14"/>
        <v>154</v>
      </c>
      <c r="B209" s="218"/>
      <c r="C209" s="218"/>
      <c r="D209" s="137">
        <v>42984</v>
      </c>
      <c r="E209" s="137">
        <v>43003</v>
      </c>
      <c r="F209" s="137">
        <v>43003</v>
      </c>
      <c r="G209" s="25">
        <f t="shared" si="12"/>
        <v>19</v>
      </c>
      <c r="H209" s="365">
        <v>57398.5</v>
      </c>
      <c r="I209" s="122">
        <f t="shared" si="13"/>
        <v>1090571.5</v>
      </c>
      <c r="J209" s="16"/>
    </row>
    <row r="210" spans="1:10">
      <c r="A210" s="23">
        <f t="shared" si="14"/>
        <v>155</v>
      </c>
      <c r="B210" s="218"/>
      <c r="C210" s="218"/>
      <c r="D210" s="137">
        <v>42992</v>
      </c>
      <c r="E210" s="137">
        <v>43003</v>
      </c>
      <c r="F210" s="137">
        <v>43003</v>
      </c>
      <c r="G210" s="25">
        <f t="shared" si="12"/>
        <v>11</v>
      </c>
      <c r="H210" s="365">
        <v>57241.48</v>
      </c>
      <c r="I210" s="122">
        <f t="shared" si="13"/>
        <v>629656.28</v>
      </c>
      <c r="J210" s="16"/>
    </row>
    <row r="211" spans="1:10">
      <c r="A211" s="23">
        <f t="shared" si="14"/>
        <v>156</v>
      </c>
      <c r="B211" s="218"/>
      <c r="C211" s="218"/>
      <c r="D211" s="137">
        <v>42986</v>
      </c>
      <c r="E211" s="137">
        <v>43003</v>
      </c>
      <c r="F211" s="137">
        <v>43003</v>
      </c>
      <c r="G211" s="25">
        <f t="shared" si="12"/>
        <v>17</v>
      </c>
      <c r="H211" s="365">
        <v>57097.1</v>
      </c>
      <c r="I211" s="122">
        <f t="shared" si="13"/>
        <v>970650.7</v>
      </c>
      <c r="J211" s="16"/>
    </row>
    <row r="212" spans="1:10">
      <c r="A212" s="23">
        <f t="shared" si="14"/>
        <v>157</v>
      </c>
      <c r="B212" s="218"/>
      <c r="C212" s="218"/>
      <c r="D212" s="137">
        <v>42987</v>
      </c>
      <c r="E212" s="137">
        <v>43003</v>
      </c>
      <c r="F212" s="137">
        <v>43003</v>
      </c>
      <c r="G212" s="25">
        <f t="shared" si="12"/>
        <v>16</v>
      </c>
      <c r="H212" s="365">
        <v>57171.76</v>
      </c>
      <c r="I212" s="122">
        <f t="shared" si="13"/>
        <v>914748.16</v>
      </c>
      <c r="J212" s="16"/>
    </row>
    <row r="213" spans="1:10">
      <c r="A213" s="23">
        <f t="shared" si="14"/>
        <v>158</v>
      </c>
      <c r="B213" s="218"/>
      <c r="C213" s="218"/>
      <c r="D213" s="137">
        <v>42991</v>
      </c>
      <c r="E213" s="137">
        <v>43003</v>
      </c>
      <c r="F213" s="137">
        <v>43003</v>
      </c>
      <c r="G213" s="25">
        <f t="shared" si="12"/>
        <v>12</v>
      </c>
      <c r="H213" s="365">
        <v>57442.42</v>
      </c>
      <c r="I213" s="122">
        <f t="shared" si="13"/>
        <v>689309.04</v>
      </c>
      <c r="J213" s="16"/>
    </row>
    <row r="214" spans="1:10">
      <c r="A214" s="23">
        <f t="shared" si="14"/>
        <v>159</v>
      </c>
      <c r="B214" s="218"/>
      <c r="C214" s="218"/>
      <c r="D214" s="137">
        <v>42985</v>
      </c>
      <c r="E214" s="137">
        <v>43003</v>
      </c>
      <c r="F214" s="137">
        <v>43003</v>
      </c>
      <c r="G214" s="25">
        <f t="shared" si="12"/>
        <v>18</v>
      </c>
      <c r="H214" s="365">
        <v>57231.61</v>
      </c>
      <c r="I214" s="122">
        <f t="shared" si="13"/>
        <v>1030168.98</v>
      </c>
      <c r="J214" s="16"/>
    </row>
    <row r="215" spans="1:10">
      <c r="A215" s="23">
        <f t="shared" si="14"/>
        <v>160</v>
      </c>
      <c r="B215" s="218" t="s">
        <v>613</v>
      </c>
      <c r="C215" s="218" t="s">
        <v>632</v>
      </c>
      <c r="D215" s="137">
        <v>42994</v>
      </c>
      <c r="E215" s="137">
        <v>43024</v>
      </c>
      <c r="F215" s="137">
        <v>43024</v>
      </c>
      <c r="G215" s="25">
        <f t="shared" si="12"/>
        <v>30</v>
      </c>
      <c r="H215" s="365">
        <v>62307.94</v>
      </c>
      <c r="I215" s="122">
        <f t="shared" si="13"/>
        <v>1869238.2</v>
      </c>
      <c r="J215" s="16"/>
    </row>
    <row r="216" spans="1:10">
      <c r="A216" s="23">
        <f t="shared" si="14"/>
        <v>161</v>
      </c>
      <c r="B216" s="218"/>
      <c r="C216" s="218"/>
      <c r="D216" s="137">
        <v>43001</v>
      </c>
      <c r="E216" s="137">
        <v>43024</v>
      </c>
      <c r="F216" s="137">
        <v>43024</v>
      </c>
      <c r="G216" s="25">
        <f t="shared" si="12"/>
        <v>23</v>
      </c>
      <c r="H216" s="365">
        <v>62407.49</v>
      </c>
      <c r="I216" s="122">
        <f t="shared" si="13"/>
        <v>1435372.27</v>
      </c>
      <c r="J216" s="16"/>
    </row>
    <row r="217" spans="1:10">
      <c r="A217" s="23">
        <f t="shared" si="14"/>
        <v>162</v>
      </c>
      <c r="B217" s="218"/>
      <c r="C217" s="218"/>
      <c r="D217" s="137">
        <v>42993</v>
      </c>
      <c r="E217" s="137">
        <v>43024</v>
      </c>
      <c r="F217" s="137">
        <v>43024</v>
      </c>
      <c r="G217" s="25">
        <f t="shared" si="12"/>
        <v>31</v>
      </c>
      <c r="H217" s="365">
        <v>57155.29</v>
      </c>
      <c r="I217" s="122">
        <f t="shared" si="13"/>
        <v>1771813.99</v>
      </c>
      <c r="J217" s="16"/>
    </row>
    <row r="218" spans="1:10">
      <c r="A218" s="23">
        <f t="shared" si="14"/>
        <v>163</v>
      </c>
      <c r="B218" s="218"/>
      <c r="C218" s="218"/>
      <c r="D218" s="137">
        <v>42998</v>
      </c>
      <c r="E218" s="137">
        <v>43024</v>
      </c>
      <c r="F218" s="137">
        <v>43024</v>
      </c>
      <c r="G218" s="25">
        <f t="shared" si="12"/>
        <v>26</v>
      </c>
      <c r="H218" s="365">
        <v>57085.02</v>
      </c>
      <c r="I218" s="122">
        <f t="shared" si="13"/>
        <v>1484210.52</v>
      </c>
      <c r="J218" s="16"/>
    </row>
    <row r="219" spans="1:10">
      <c r="A219" s="23">
        <f t="shared" si="14"/>
        <v>164</v>
      </c>
      <c r="B219" s="218"/>
      <c r="C219" s="218"/>
      <c r="D219" s="137">
        <v>42999</v>
      </c>
      <c r="E219" s="137">
        <v>43024</v>
      </c>
      <c r="F219" s="137">
        <v>43024</v>
      </c>
      <c r="G219" s="25">
        <f t="shared" si="12"/>
        <v>25</v>
      </c>
      <c r="H219" s="365">
        <v>57193.18</v>
      </c>
      <c r="I219" s="122">
        <f t="shared" si="13"/>
        <v>1429829.5</v>
      </c>
      <c r="J219" s="16"/>
    </row>
    <row r="220" spans="1:10">
      <c r="A220" s="23">
        <f t="shared" si="14"/>
        <v>165</v>
      </c>
      <c r="B220" s="218"/>
      <c r="C220" s="218"/>
      <c r="D220" s="137">
        <v>43007</v>
      </c>
      <c r="E220" s="137">
        <v>43024</v>
      </c>
      <c r="F220" s="137">
        <v>43024</v>
      </c>
      <c r="G220" s="25">
        <f t="shared" si="12"/>
        <v>17</v>
      </c>
      <c r="H220" s="365">
        <v>58383.96</v>
      </c>
      <c r="I220" s="122">
        <f t="shared" si="13"/>
        <v>992527.32</v>
      </c>
      <c r="J220" s="16"/>
    </row>
    <row r="221" spans="1:10">
      <c r="A221" s="23">
        <f t="shared" si="14"/>
        <v>166</v>
      </c>
      <c r="B221" s="218"/>
      <c r="C221" s="218"/>
      <c r="D221" s="137">
        <v>43004</v>
      </c>
      <c r="E221" s="137">
        <v>43024</v>
      </c>
      <c r="F221" s="137">
        <v>43024</v>
      </c>
      <c r="G221" s="25">
        <f t="shared" si="12"/>
        <v>20</v>
      </c>
      <c r="H221" s="365">
        <v>55791.57</v>
      </c>
      <c r="I221" s="122">
        <f t="shared" si="13"/>
        <v>1115831.3999999999</v>
      </c>
      <c r="J221" s="16"/>
    </row>
    <row r="222" spans="1:10">
      <c r="A222" s="23">
        <f t="shared" si="14"/>
        <v>167</v>
      </c>
      <c r="B222" s="218"/>
      <c r="C222" s="218"/>
      <c r="D222" s="137">
        <v>43005</v>
      </c>
      <c r="E222" s="137">
        <v>43024</v>
      </c>
      <c r="F222" s="137">
        <v>43024</v>
      </c>
      <c r="G222" s="25">
        <f t="shared" si="12"/>
        <v>19</v>
      </c>
      <c r="H222" s="365">
        <v>57093.25</v>
      </c>
      <c r="I222" s="122">
        <f t="shared" si="13"/>
        <v>1084771.75</v>
      </c>
      <c r="J222" s="16"/>
    </row>
    <row r="223" spans="1:10">
      <c r="A223" s="23">
        <f t="shared" si="14"/>
        <v>168</v>
      </c>
      <c r="B223" s="218"/>
      <c r="C223" s="218"/>
      <c r="D223" s="137">
        <v>43000</v>
      </c>
      <c r="E223" s="137">
        <v>43024</v>
      </c>
      <c r="F223" s="137">
        <v>43024</v>
      </c>
      <c r="G223" s="25">
        <f t="shared" si="12"/>
        <v>24</v>
      </c>
      <c r="H223" s="365">
        <v>56985.1</v>
      </c>
      <c r="I223" s="122">
        <f t="shared" si="13"/>
        <v>1367642.4</v>
      </c>
      <c r="J223" s="16"/>
    </row>
    <row r="224" spans="1:10">
      <c r="A224" s="23">
        <f t="shared" si="14"/>
        <v>169</v>
      </c>
      <c r="B224" s="218" t="s">
        <v>613</v>
      </c>
      <c r="C224" s="218" t="s">
        <v>633</v>
      </c>
      <c r="D224" s="137">
        <v>43010</v>
      </c>
      <c r="E224" s="137">
        <v>43033</v>
      </c>
      <c r="F224" s="137">
        <v>43033</v>
      </c>
      <c r="G224" s="25">
        <f t="shared" si="12"/>
        <v>23</v>
      </c>
      <c r="H224" s="365">
        <v>63336.84</v>
      </c>
      <c r="I224" s="122">
        <f t="shared" si="13"/>
        <v>1456747.32</v>
      </c>
      <c r="J224" s="16"/>
    </row>
    <row r="225" spans="1:10">
      <c r="A225" s="23">
        <f t="shared" si="14"/>
        <v>170</v>
      </c>
      <c r="B225" s="218"/>
      <c r="C225" s="218"/>
      <c r="D225" s="137">
        <v>43016</v>
      </c>
      <c r="E225" s="137">
        <v>43033</v>
      </c>
      <c r="F225" s="137">
        <v>43033</v>
      </c>
      <c r="G225" s="25">
        <f t="shared" si="12"/>
        <v>17</v>
      </c>
      <c r="H225" s="365">
        <v>63977.55</v>
      </c>
      <c r="I225" s="122">
        <f t="shared" si="13"/>
        <v>1087618.3500000001</v>
      </c>
      <c r="J225" s="16"/>
    </row>
    <row r="226" spans="1:10">
      <c r="A226" s="23">
        <f t="shared" si="14"/>
        <v>171</v>
      </c>
      <c r="B226" s="218"/>
      <c r="C226" s="218"/>
      <c r="D226" s="137">
        <v>43018</v>
      </c>
      <c r="E226" s="137">
        <v>43033</v>
      </c>
      <c r="F226" s="137">
        <v>43033</v>
      </c>
      <c r="G226" s="25">
        <f t="shared" si="12"/>
        <v>15</v>
      </c>
      <c r="H226" s="365">
        <v>64742.87</v>
      </c>
      <c r="I226" s="122">
        <f t="shared" si="13"/>
        <v>971143.05</v>
      </c>
      <c r="J226" s="16"/>
    </row>
    <row r="227" spans="1:10">
      <c r="A227" s="23">
        <f t="shared" si="14"/>
        <v>172</v>
      </c>
      <c r="B227" s="218"/>
      <c r="C227" s="218"/>
      <c r="D227" s="137">
        <v>43008</v>
      </c>
      <c r="E227" s="137">
        <v>43033</v>
      </c>
      <c r="F227" s="137">
        <v>43033</v>
      </c>
      <c r="G227" s="25">
        <f t="shared" si="12"/>
        <v>25</v>
      </c>
      <c r="H227" s="365">
        <v>58213.760000000002</v>
      </c>
      <c r="I227" s="122">
        <f t="shared" si="13"/>
        <v>1455344</v>
      </c>
      <c r="J227" s="16"/>
    </row>
    <row r="228" spans="1:10">
      <c r="A228" s="23">
        <f t="shared" si="14"/>
        <v>173</v>
      </c>
      <c r="B228" s="218"/>
      <c r="C228" s="218"/>
      <c r="D228" s="137">
        <v>43012</v>
      </c>
      <c r="E228" s="137">
        <v>43033</v>
      </c>
      <c r="F228" s="137">
        <v>43033</v>
      </c>
      <c r="G228" s="25">
        <f t="shared" si="12"/>
        <v>21</v>
      </c>
      <c r="H228" s="365">
        <v>57974.38</v>
      </c>
      <c r="I228" s="122">
        <f t="shared" si="13"/>
        <v>1217461.98</v>
      </c>
      <c r="J228" s="16"/>
    </row>
    <row r="229" spans="1:10">
      <c r="A229" s="23">
        <f t="shared" si="14"/>
        <v>174</v>
      </c>
      <c r="B229" s="218"/>
      <c r="C229" s="218"/>
      <c r="D229" s="137">
        <v>43019</v>
      </c>
      <c r="E229" s="137">
        <v>43033</v>
      </c>
      <c r="F229" s="137">
        <v>43033</v>
      </c>
      <c r="G229" s="25">
        <f t="shared" si="12"/>
        <v>14</v>
      </c>
      <c r="H229" s="365">
        <v>58064.85</v>
      </c>
      <c r="I229" s="122">
        <f t="shared" si="13"/>
        <v>812907.9</v>
      </c>
      <c r="J229" s="16"/>
    </row>
    <row r="230" spans="1:10">
      <c r="A230" s="23">
        <f t="shared" si="14"/>
        <v>175</v>
      </c>
      <c r="B230" s="218"/>
      <c r="C230" s="218"/>
      <c r="D230" s="137">
        <v>43014</v>
      </c>
      <c r="E230" s="137">
        <v>43033</v>
      </c>
      <c r="F230" s="137">
        <v>43033</v>
      </c>
      <c r="G230" s="25">
        <f t="shared" si="12"/>
        <v>19</v>
      </c>
      <c r="H230" s="365">
        <v>58293.75</v>
      </c>
      <c r="I230" s="122">
        <f t="shared" si="13"/>
        <v>1107581.25</v>
      </c>
      <c r="J230" s="16"/>
    </row>
    <row r="231" spans="1:10">
      <c r="A231" s="23">
        <f t="shared" si="14"/>
        <v>176</v>
      </c>
      <c r="B231" s="218" t="s">
        <v>613</v>
      </c>
      <c r="C231" s="218" t="s">
        <v>634</v>
      </c>
      <c r="D231" s="137">
        <v>43008</v>
      </c>
      <c r="E231" s="137">
        <v>43035</v>
      </c>
      <c r="F231" s="137">
        <v>43049</v>
      </c>
      <c r="G231" s="25">
        <f t="shared" si="12"/>
        <v>41</v>
      </c>
      <c r="H231" s="365">
        <v>5500</v>
      </c>
      <c r="I231" s="122">
        <f t="shared" si="13"/>
        <v>225500</v>
      </c>
      <c r="J231" s="16"/>
    </row>
    <row r="232" spans="1:10">
      <c r="A232" s="23">
        <f t="shared" si="14"/>
        <v>177</v>
      </c>
      <c r="B232" s="218" t="s">
        <v>613</v>
      </c>
      <c r="C232" s="218" t="s">
        <v>635</v>
      </c>
      <c r="D232" s="137">
        <v>43024</v>
      </c>
      <c r="E232" s="137">
        <v>43054</v>
      </c>
      <c r="F232" s="137">
        <v>43054</v>
      </c>
      <c r="G232" s="25">
        <f t="shared" si="12"/>
        <v>30</v>
      </c>
      <c r="H232" s="365">
        <v>63854.13</v>
      </c>
      <c r="I232" s="122">
        <f t="shared" si="13"/>
        <v>1915623.9</v>
      </c>
      <c r="J232" s="16"/>
    </row>
    <row r="233" spans="1:10">
      <c r="A233" s="23">
        <f t="shared" si="14"/>
        <v>178</v>
      </c>
      <c r="B233" s="218"/>
      <c r="C233" s="218"/>
      <c r="D233" s="137">
        <v>43021</v>
      </c>
      <c r="E233" s="137">
        <v>43054</v>
      </c>
      <c r="F233" s="137">
        <v>43054</v>
      </c>
      <c r="G233" s="25">
        <f t="shared" si="12"/>
        <v>33</v>
      </c>
      <c r="H233" s="365">
        <v>57348.72</v>
      </c>
      <c r="I233" s="122">
        <f t="shared" si="13"/>
        <v>1892507.76</v>
      </c>
      <c r="J233" s="16"/>
    </row>
    <row r="234" spans="1:10">
      <c r="A234" s="23">
        <f t="shared" si="14"/>
        <v>179</v>
      </c>
      <c r="B234" s="218"/>
      <c r="C234" s="218"/>
      <c r="D234" s="137">
        <v>43026</v>
      </c>
      <c r="E234" s="137">
        <v>43054</v>
      </c>
      <c r="F234" s="137">
        <v>43054</v>
      </c>
      <c r="G234" s="25">
        <f t="shared" si="12"/>
        <v>28</v>
      </c>
      <c r="H234" s="365">
        <v>57442.45</v>
      </c>
      <c r="I234" s="122">
        <f t="shared" si="13"/>
        <v>1608388.6</v>
      </c>
      <c r="J234" s="16"/>
    </row>
    <row r="235" spans="1:10">
      <c r="A235" s="23">
        <f t="shared" si="14"/>
        <v>180</v>
      </c>
      <c r="B235" s="218"/>
      <c r="C235" s="218"/>
      <c r="D235" s="137">
        <v>43028</v>
      </c>
      <c r="E235" s="137">
        <v>43054</v>
      </c>
      <c r="F235" s="137">
        <v>43054</v>
      </c>
      <c r="G235" s="25">
        <f t="shared" si="12"/>
        <v>26</v>
      </c>
      <c r="H235" s="365">
        <v>58139.51</v>
      </c>
      <c r="I235" s="122">
        <f t="shared" si="13"/>
        <v>1511627.26</v>
      </c>
      <c r="J235" s="16"/>
    </row>
    <row r="236" spans="1:10">
      <c r="A236" s="23">
        <f t="shared" si="14"/>
        <v>181</v>
      </c>
      <c r="B236" s="218"/>
      <c r="C236" s="218"/>
      <c r="D236" s="137">
        <v>43038</v>
      </c>
      <c r="E236" s="137">
        <v>43054</v>
      </c>
      <c r="F236" s="137">
        <v>43054</v>
      </c>
      <c r="G236" s="25">
        <f t="shared" si="12"/>
        <v>16</v>
      </c>
      <c r="H236" s="365">
        <v>58070.84</v>
      </c>
      <c r="I236" s="122">
        <f t="shared" si="13"/>
        <v>929133.44</v>
      </c>
      <c r="J236" s="16"/>
    </row>
    <row r="237" spans="1:10">
      <c r="A237" s="23">
        <f t="shared" si="14"/>
        <v>182</v>
      </c>
      <c r="B237" s="218"/>
      <c r="C237" s="218"/>
      <c r="D237" s="137">
        <v>43032</v>
      </c>
      <c r="E237" s="137">
        <v>43054</v>
      </c>
      <c r="F237" s="137">
        <v>43054</v>
      </c>
      <c r="G237" s="25">
        <f t="shared" si="12"/>
        <v>22</v>
      </c>
      <c r="H237" s="365">
        <v>57995.63</v>
      </c>
      <c r="I237" s="122">
        <f t="shared" si="13"/>
        <v>1275903.8600000001</v>
      </c>
      <c r="J237" s="16"/>
    </row>
    <row r="238" spans="1:10">
      <c r="A238" s="23">
        <f t="shared" si="14"/>
        <v>183</v>
      </c>
      <c r="B238" s="218"/>
      <c r="C238" s="218"/>
      <c r="D238" s="137">
        <v>43034</v>
      </c>
      <c r="E238" s="137">
        <v>43054</v>
      </c>
      <c r="F238" s="137">
        <v>43054</v>
      </c>
      <c r="G238" s="25">
        <f t="shared" si="12"/>
        <v>20</v>
      </c>
      <c r="H238" s="365">
        <v>58304.1</v>
      </c>
      <c r="I238" s="122">
        <f t="shared" si="13"/>
        <v>1166082</v>
      </c>
      <c r="J238" s="16"/>
    </row>
    <row r="239" spans="1:10">
      <c r="A239" s="23">
        <f t="shared" si="14"/>
        <v>184</v>
      </c>
      <c r="B239" s="218"/>
      <c r="C239" s="218"/>
      <c r="D239" s="137">
        <v>43035</v>
      </c>
      <c r="E239" s="137">
        <v>43054</v>
      </c>
      <c r="F239" s="137">
        <v>43054</v>
      </c>
      <c r="G239" s="25">
        <f t="shared" si="12"/>
        <v>19</v>
      </c>
      <c r="H239" s="365">
        <v>58213.63</v>
      </c>
      <c r="I239" s="122">
        <f t="shared" si="13"/>
        <v>1106058.97</v>
      </c>
      <c r="J239" s="16"/>
    </row>
    <row r="240" spans="1:10">
      <c r="A240" s="23">
        <f t="shared" si="14"/>
        <v>185</v>
      </c>
      <c r="B240" s="218"/>
      <c r="C240" s="218"/>
      <c r="D240" s="137">
        <v>43029</v>
      </c>
      <c r="E240" s="137">
        <v>43054</v>
      </c>
      <c r="F240" s="137">
        <v>43054</v>
      </c>
      <c r="G240" s="25">
        <f t="shared" si="12"/>
        <v>25</v>
      </c>
      <c r="H240" s="365">
        <v>57578.16</v>
      </c>
      <c r="I240" s="122">
        <f t="shared" si="13"/>
        <v>1439454</v>
      </c>
      <c r="J240" s="16"/>
    </row>
    <row r="241" spans="1:10">
      <c r="A241" s="23">
        <f t="shared" si="14"/>
        <v>186</v>
      </c>
      <c r="B241" s="218" t="s">
        <v>613</v>
      </c>
      <c r="C241" s="218" t="s">
        <v>636</v>
      </c>
      <c r="D241" s="137">
        <v>43039</v>
      </c>
      <c r="E241" s="137">
        <v>43063</v>
      </c>
      <c r="F241" s="137">
        <v>43066</v>
      </c>
      <c r="G241" s="25">
        <f t="shared" si="12"/>
        <v>27</v>
      </c>
      <c r="H241" s="365">
        <v>63116.63</v>
      </c>
      <c r="I241" s="122">
        <f t="shared" si="13"/>
        <v>1704149.01</v>
      </c>
      <c r="J241" s="16"/>
    </row>
    <row r="242" spans="1:10">
      <c r="A242" s="23">
        <f t="shared" si="14"/>
        <v>187</v>
      </c>
      <c r="B242" s="218"/>
      <c r="C242" s="218"/>
      <c r="D242" s="137">
        <v>43049</v>
      </c>
      <c r="E242" s="137">
        <v>43063</v>
      </c>
      <c r="F242" s="137">
        <v>43066</v>
      </c>
      <c r="G242" s="25">
        <f t="shared" si="12"/>
        <v>17</v>
      </c>
      <c r="H242" s="365">
        <v>63912.810000000012</v>
      </c>
      <c r="I242" s="122">
        <f t="shared" si="13"/>
        <v>1086517.77</v>
      </c>
      <c r="J242" s="16"/>
    </row>
    <row r="243" spans="1:10">
      <c r="A243" s="23">
        <f t="shared" si="14"/>
        <v>188</v>
      </c>
      <c r="B243" s="218"/>
      <c r="C243" s="218"/>
      <c r="D243" s="137">
        <v>43043</v>
      </c>
      <c r="E243" s="137">
        <v>43063</v>
      </c>
      <c r="F243" s="137">
        <v>43066</v>
      </c>
      <c r="G243" s="25">
        <f t="shared" si="12"/>
        <v>23</v>
      </c>
      <c r="H243" s="365">
        <v>63345.32</v>
      </c>
      <c r="I243" s="122">
        <f t="shared" si="13"/>
        <v>1456942.36</v>
      </c>
      <c r="J243" s="16"/>
    </row>
    <row r="244" spans="1:10">
      <c r="A244" s="23">
        <f t="shared" si="14"/>
        <v>189</v>
      </c>
      <c r="B244" s="218"/>
      <c r="C244" s="218"/>
      <c r="D244" s="137">
        <v>43048</v>
      </c>
      <c r="E244" s="137">
        <v>43063</v>
      </c>
      <c r="F244" s="137">
        <v>43066</v>
      </c>
      <c r="G244" s="25">
        <f t="shared" si="12"/>
        <v>18</v>
      </c>
      <c r="H244" s="365">
        <v>63339.27</v>
      </c>
      <c r="I244" s="122">
        <f t="shared" si="13"/>
        <v>1140106.8600000001</v>
      </c>
      <c r="J244" s="16"/>
    </row>
    <row r="245" spans="1:10">
      <c r="A245" s="23">
        <f t="shared" si="14"/>
        <v>190</v>
      </c>
      <c r="B245" s="218"/>
      <c r="C245" s="218"/>
      <c r="D245" s="137">
        <v>43040</v>
      </c>
      <c r="E245" s="137">
        <v>43063</v>
      </c>
      <c r="F245" s="137">
        <v>43066</v>
      </c>
      <c r="G245" s="25">
        <f t="shared" si="12"/>
        <v>26</v>
      </c>
      <c r="H245" s="365">
        <v>58531.360000000001</v>
      </c>
      <c r="I245" s="122">
        <f t="shared" si="13"/>
        <v>1521815.36</v>
      </c>
      <c r="J245" s="16"/>
    </row>
    <row r="246" spans="1:10">
      <c r="A246" s="23">
        <f t="shared" si="14"/>
        <v>191</v>
      </c>
      <c r="B246" s="218"/>
      <c r="C246" s="218"/>
      <c r="D246" s="137">
        <v>43047</v>
      </c>
      <c r="E246" s="137">
        <v>43063</v>
      </c>
      <c r="F246" s="137">
        <v>43066</v>
      </c>
      <c r="G246" s="25">
        <f t="shared" si="12"/>
        <v>19</v>
      </c>
      <c r="H246" s="365">
        <v>57680.08</v>
      </c>
      <c r="I246" s="122">
        <f t="shared" si="13"/>
        <v>1095921.52</v>
      </c>
      <c r="J246" s="16"/>
    </row>
    <row r="247" spans="1:10">
      <c r="A247" s="23">
        <f t="shared" si="14"/>
        <v>192</v>
      </c>
      <c r="B247" s="218"/>
      <c r="C247" s="218"/>
      <c r="D247" s="137">
        <v>43042</v>
      </c>
      <c r="E247" s="137">
        <v>43063</v>
      </c>
      <c r="F247" s="137">
        <v>43066</v>
      </c>
      <c r="G247" s="25">
        <f t="shared" si="12"/>
        <v>24</v>
      </c>
      <c r="H247" s="365">
        <v>57292.04</v>
      </c>
      <c r="I247" s="122">
        <f t="shared" si="13"/>
        <v>1375008.96</v>
      </c>
      <c r="J247" s="16"/>
    </row>
    <row r="248" spans="1:10">
      <c r="A248" s="23">
        <f t="shared" si="14"/>
        <v>193</v>
      </c>
      <c r="B248" s="218" t="s">
        <v>613</v>
      </c>
      <c r="C248" s="218" t="s">
        <v>637</v>
      </c>
      <c r="D248" s="137">
        <v>43039</v>
      </c>
      <c r="E248" s="137">
        <v>43063</v>
      </c>
      <c r="F248" s="137">
        <v>43066</v>
      </c>
      <c r="G248" s="25">
        <f t="shared" ref="G248:G265" si="15">F248-D248</f>
        <v>27</v>
      </c>
      <c r="H248" s="365">
        <v>14500</v>
      </c>
      <c r="I248" s="122">
        <f t="shared" ref="I248:I265" si="16">ROUND(G248*H248,2)</f>
        <v>391500</v>
      </c>
      <c r="J248" s="16"/>
    </row>
    <row r="249" spans="1:10">
      <c r="A249" s="23">
        <f t="shared" si="14"/>
        <v>194</v>
      </c>
      <c r="B249" s="218" t="s">
        <v>613</v>
      </c>
      <c r="C249" s="218" t="s">
        <v>638</v>
      </c>
      <c r="D249" s="137">
        <v>43055</v>
      </c>
      <c r="E249" s="137">
        <v>43084</v>
      </c>
      <c r="F249" s="137">
        <v>43084</v>
      </c>
      <c r="G249" s="25">
        <f t="shared" si="15"/>
        <v>29</v>
      </c>
      <c r="H249" s="365">
        <v>63800.28</v>
      </c>
      <c r="I249" s="122">
        <f t="shared" si="16"/>
        <v>1850208.12</v>
      </c>
      <c r="J249" s="16"/>
    </row>
    <row r="250" spans="1:10">
      <c r="A250" s="23">
        <f t="shared" ref="A250:A265" si="17">A249+1</f>
        <v>195</v>
      </c>
      <c r="B250" s="218"/>
      <c r="C250" s="218"/>
      <c r="D250" s="137">
        <v>43060</v>
      </c>
      <c r="E250" s="137">
        <v>43084</v>
      </c>
      <c r="F250" s="137">
        <v>43084</v>
      </c>
      <c r="G250" s="25">
        <f t="shared" si="15"/>
        <v>24</v>
      </c>
      <c r="H250" s="365">
        <v>63853.52</v>
      </c>
      <c r="I250" s="122">
        <f t="shared" si="16"/>
        <v>1532484.48</v>
      </c>
      <c r="J250" s="16"/>
    </row>
    <row r="251" spans="1:10">
      <c r="A251" s="23">
        <f t="shared" si="17"/>
        <v>196</v>
      </c>
      <c r="B251" s="218"/>
      <c r="C251" s="218"/>
      <c r="D251" s="137">
        <v>43064</v>
      </c>
      <c r="E251" s="137">
        <v>43084</v>
      </c>
      <c r="F251" s="137">
        <v>43084</v>
      </c>
      <c r="G251" s="25">
        <f t="shared" si="15"/>
        <v>20</v>
      </c>
      <c r="H251" s="365">
        <v>63753.09</v>
      </c>
      <c r="I251" s="122">
        <f t="shared" si="16"/>
        <v>1275061.8</v>
      </c>
      <c r="J251" s="16"/>
    </row>
    <row r="252" spans="1:10">
      <c r="A252" s="23">
        <f t="shared" si="17"/>
        <v>197</v>
      </c>
      <c r="B252" s="218"/>
      <c r="C252" s="218"/>
      <c r="D252" s="137">
        <v>43068</v>
      </c>
      <c r="E252" s="137">
        <v>43084</v>
      </c>
      <c r="F252" s="137">
        <v>43084</v>
      </c>
      <c r="G252" s="25">
        <f t="shared" si="15"/>
        <v>16</v>
      </c>
      <c r="H252" s="365">
        <v>63936.4</v>
      </c>
      <c r="I252" s="122">
        <f t="shared" si="16"/>
        <v>1022982.4</v>
      </c>
      <c r="J252" s="16"/>
    </row>
    <row r="253" spans="1:10">
      <c r="A253" s="23">
        <f t="shared" si="17"/>
        <v>198</v>
      </c>
      <c r="B253" s="218"/>
      <c r="C253" s="218"/>
      <c r="D253" s="137">
        <v>43061</v>
      </c>
      <c r="E253" s="137">
        <v>43084</v>
      </c>
      <c r="F253" s="137">
        <v>43084</v>
      </c>
      <c r="G253" s="25">
        <f t="shared" si="15"/>
        <v>23</v>
      </c>
      <c r="H253" s="365">
        <v>52922.23</v>
      </c>
      <c r="I253" s="122">
        <f t="shared" si="16"/>
        <v>1217211.29</v>
      </c>
      <c r="J253" s="16"/>
    </row>
    <row r="254" spans="1:10">
      <c r="A254" s="23">
        <f t="shared" si="17"/>
        <v>199</v>
      </c>
      <c r="B254" s="218"/>
      <c r="C254" s="218"/>
      <c r="D254" s="137">
        <v>43056</v>
      </c>
      <c r="E254" s="137">
        <v>43084</v>
      </c>
      <c r="F254" s="137">
        <v>43084</v>
      </c>
      <c r="G254" s="25">
        <f t="shared" si="15"/>
        <v>28</v>
      </c>
      <c r="H254" s="365">
        <v>58094.28</v>
      </c>
      <c r="I254" s="122">
        <f t="shared" si="16"/>
        <v>1626639.84</v>
      </c>
      <c r="J254" s="16"/>
    </row>
    <row r="255" spans="1:10">
      <c r="A255" s="23">
        <f t="shared" si="17"/>
        <v>200</v>
      </c>
      <c r="B255" s="218"/>
      <c r="C255" s="218"/>
      <c r="D255" s="137">
        <v>43054</v>
      </c>
      <c r="E255" s="137">
        <v>43084</v>
      </c>
      <c r="F255" s="137">
        <v>43084</v>
      </c>
      <c r="G255" s="25">
        <f t="shared" si="15"/>
        <v>30</v>
      </c>
      <c r="H255" s="365">
        <v>58510.65</v>
      </c>
      <c r="I255" s="122">
        <f t="shared" si="16"/>
        <v>1755319.5</v>
      </c>
      <c r="J255" s="16"/>
    </row>
    <row r="256" spans="1:10">
      <c r="A256" s="23">
        <f t="shared" si="17"/>
        <v>201</v>
      </c>
      <c r="B256" s="218" t="s">
        <v>613</v>
      </c>
      <c r="C256" s="218" t="s">
        <v>639</v>
      </c>
      <c r="D256" s="137">
        <v>43078</v>
      </c>
      <c r="E256" s="137">
        <v>43091</v>
      </c>
      <c r="F256" s="137">
        <v>43090</v>
      </c>
      <c r="G256" s="25">
        <f t="shared" si="15"/>
        <v>12</v>
      </c>
      <c r="H256" s="365">
        <v>63598.810000000012</v>
      </c>
      <c r="I256" s="122">
        <f t="shared" si="16"/>
        <v>763185.72</v>
      </c>
      <c r="J256" s="16"/>
    </row>
    <row r="257" spans="1:10">
      <c r="A257" s="23">
        <f t="shared" si="17"/>
        <v>202</v>
      </c>
      <c r="B257" s="218"/>
      <c r="C257" s="218"/>
      <c r="D257" s="137">
        <v>43083</v>
      </c>
      <c r="E257" s="137">
        <v>43091</v>
      </c>
      <c r="F257" s="137">
        <v>43090</v>
      </c>
      <c r="G257" s="25">
        <f t="shared" si="15"/>
        <v>7</v>
      </c>
      <c r="H257" s="365">
        <v>57241.97</v>
      </c>
      <c r="I257" s="122">
        <f t="shared" si="16"/>
        <v>400693.79</v>
      </c>
      <c r="J257" s="16"/>
    </row>
    <row r="258" spans="1:10">
      <c r="A258" s="23">
        <f t="shared" si="17"/>
        <v>203</v>
      </c>
      <c r="B258" s="218"/>
      <c r="C258" s="218"/>
      <c r="D258" s="137">
        <v>43070</v>
      </c>
      <c r="E258" s="137">
        <v>43091</v>
      </c>
      <c r="F258" s="137">
        <v>43090</v>
      </c>
      <c r="G258" s="25">
        <f t="shared" si="15"/>
        <v>20</v>
      </c>
      <c r="H258" s="365">
        <v>63669.599999999999</v>
      </c>
      <c r="I258" s="122">
        <f t="shared" si="16"/>
        <v>1273392</v>
      </c>
      <c r="J258" s="16"/>
    </row>
    <row r="259" spans="1:10">
      <c r="A259" s="23">
        <f t="shared" si="17"/>
        <v>204</v>
      </c>
      <c r="B259" s="218"/>
      <c r="C259" s="218"/>
      <c r="D259" s="137">
        <v>43076</v>
      </c>
      <c r="E259" s="137">
        <v>43091</v>
      </c>
      <c r="F259" s="137">
        <v>43090</v>
      </c>
      <c r="G259" s="25">
        <f t="shared" si="15"/>
        <v>14</v>
      </c>
      <c r="H259" s="365">
        <v>63598.21</v>
      </c>
      <c r="I259" s="122">
        <f t="shared" si="16"/>
        <v>890374.94</v>
      </c>
      <c r="J259" s="16"/>
    </row>
    <row r="260" spans="1:10">
      <c r="A260" s="23">
        <f t="shared" si="17"/>
        <v>205</v>
      </c>
      <c r="B260" s="218"/>
      <c r="C260" s="218"/>
      <c r="D260" s="137">
        <v>43071</v>
      </c>
      <c r="E260" s="137">
        <v>43091</v>
      </c>
      <c r="F260" s="137">
        <v>43090</v>
      </c>
      <c r="G260" s="25">
        <f t="shared" si="15"/>
        <v>19</v>
      </c>
      <c r="H260" s="365">
        <v>58141.31</v>
      </c>
      <c r="I260" s="122">
        <f t="shared" si="16"/>
        <v>1104684.8899999999</v>
      </c>
      <c r="J260" s="16"/>
    </row>
    <row r="261" spans="1:10">
      <c r="A261" s="23">
        <f t="shared" si="17"/>
        <v>206</v>
      </c>
      <c r="B261" s="218"/>
      <c r="C261" s="218"/>
      <c r="D261" s="137">
        <v>43077</v>
      </c>
      <c r="E261" s="137">
        <v>43091</v>
      </c>
      <c r="F261" s="137">
        <v>43090</v>
      </c>
      <c r="G261" s="25">
        <f t="shared" si="15"/>
        <v>13</v>
      </c>
      <c r="H261" s="365">
        <v>58124.52</v>
      </c>
      <c r="I261" s="122">
        <f t="shared" si="16"/>
        <v>755618.76</v>
      </c>
      <c r="J261" s="16"/>
    </row>
    <row r="262" spans="1:10">
      <c r="A262" s="23">
        <f t="shared" si="17"/>
        <v>207</v>
      </c>
      <c r="B262" s="218"/>
      <c r="C262" s="218"/>
      <c r="D262" s="137">
        <v>43069</v>
      </c>
      <c r="E262" s="137">
        <v>43091</v>
      </c>
      <c r="F262" s="137">
        <v>43090</v>
      </c>
      <c r="G262" s="25">
        <f t="shared" si="15"/>
        <v>21</v>
      </c>
      <c r="H262" s="365">
        <v>58143.49</v>
      </c>
      <c r="I262" s="122">
        <f t="shared" si="16"/>
        <v>1221013.29</v>
      </c>
      <c r="J262" s="16"/>
    </row>
    <row r="263" spans="1:10">
      <c r="A263" s="23">
        <f t="shared" si="17"/>
        <v>208</v>
      </c>
      <c r="B263" s="218"/>
      <c r="C263" s="218"/>
      <c r="D263" s="137">
        <v>43082</v>
      </c>
      <c r="E263" s="137">
        <v>43091</v>
      </c>
      <c r="F263" s="137">
        <v>43090</v>
      </c>
      <c r="G263" s="25">
        <f t="shared" si="15"/>
        <v>8</v>
      </c>
      <c r="H263" s="365">
        <v>51969.13</v>
      </c>
      <c r="I263" s="122">
        <f t="shared" si="16"/>
        <v>415753.04</v>
      </c>
      <c r="J263" s="16"/>
    </row>
    <row r="264" spans="1:10">
      <c r="A264" s="23">
        <f t="shared" si="17"/>
        <v>209</v>
      </c>
      <c r="B264" s="218"/>
      <c r="C264" s="218"/>
      <c r="D264" s="137">
        <v>43075</v>
      </c>
      <c r="E264" s="137">
        <v>43091</v>
      </c>
      <c r="F264" s="137">
        <v>43090</v>
      </c>
      <c r="G264" s="25">
        <f t="shared" si="15"/>
        <v>15</v>
      </c>
      <c r="H264" s="365">
        <v>58125.89</v>
      </c>
      <c r="I264" s="122">
        <f t="shared" si="16"/>
        <v>871888.35</v>
      </c>
      <c r="J264" s="16"/>
    </row>
    <row r="265" spans="1:10">
      <c r="A265" s="23">
        <f t="shared" si="17"/>
        <v>210</v>
      </c>
      <c r="B265" s="218" t="s">
        <v>613</v>
      </c>
      <c r="C265" s="218" t="s">
        <v>640</v>
      </c>
      <c r="D265" s="137">
        <v>43069</v>
      </c>
      <c r="E265" s="137">
        <v>43096</v>
      </c>
      <c r="F265" s="137">
        <v>43095</v>
      </c>
      <c r="G265" s="25">
        <f t="shared" si="15"/>
        <v>26</v>
      </c>
      <c r="H265" s="365">
        <v>2500</v>
      </c>
      <c r="I265" s="122">
        <f t="shared" si="16"/>
        <v>65000</v>
      </c>
      <c r="J265" s="16"/>
    </row>
    <row r="266" spans="1:10">
      <c r="B266" s="217" t="s">
        <v>256</v>
      </c>
      <c r="C266" s="217"/>
      <c r="H266" s="368"/>
      <c r="J266" s="16"/>
    </row>
    <row r="267" spans="1:10">
      <c r="A267" s="23">
        <f>A265+1</f>
        <v>211</v>
      </c>
      <c r="B267" s="218" t="s">
        <v>237</v>
      </c>
      <c r="C267" s="218" t="s">
        <v>379</v>
      </c>
      <c r="D267" s="137">
        <v>42766</v>
      </c>
      <c r="E267" s="137">
        <v>42776</v>
      </c>
      <c r="F267" s="137">
        <v>42779</v>
      </c>
      <c r="G267" s="25">
        <f t="shared" ref="G267:G304" si="18">F267-D267</f>
        <v>13</v>
      </c>
      <c r="H267" s="365">
        <v>9668.19</v>
      </c>
      <c r="I267" s="122">
        <f t="shared" ref="I267:I304" si="19">ROUND(G267*H267,2)</f>
        <v>125686.47</v>
      </c>
      <c r="J267" s="16"/>
    </row>
    <row r="268" spans="1:10">
      <c r="A268" s="23">
        <f>A267+1</f>
        <v>212</v>
      </c>
      <c r="B268" s="218"/>
      <c r="C268" s="218"/>
      <c r="D268" s="137">
        <v>42766</v>
      </c>
      <c r="E268" s="137">
        <v>42776</v>
      </c>
      <c r="F268" s="137">
        <v>42779</v>
      </c>
      <c r="G268" s="25">
        <f t="shared" si="18"/>
        <v>13</v>
      </c>
      <c r="H268" s="365">
        <v>845.97</v>
      </c>
      <c r="I268" s="122">
        <f t="shared" si="19"/>
        <v>10997.61</v>
      </c>
      <c r="J268" s="16"/>
    </row>
    <row r="269" spans="1:10">
      <c r="A269" s="23">
        <f t="shared" ref="A269:A304" si="20">A268+1</f>
        <v>213</v>
      </c>
      <c r="B269" s="218" t="s">
        <v>237</v>
      </c>
      <c r="C269" s="218" t="s">
        <v>380</v>
      </c>
      <c r="D269" s="137">
        <v>42766</v>
      </c>
      <c r="E269" s="137">
        <v>42776</v>
      </c>
      <c r="F269" s="137">
        <v>42779</v>
      </c>
      <c r="G269" s="25">
        <f t="shared" si="18"/>
        <v>13</v>
      </c>
      <c r="H269" s="365">
        <v>32490</v>
      </c>
      <c r="I269" s="122">
        <f t="shared" si="19"/>
        <v>422370</v>
      </c>
      <c r="J269" s="16"/>
    </row>
    <row r="270" spans="1:10">
      <c r="A270" s="23">
        <f t="shared" si="20"/>
        <v>214</v>
      </c>
      <c r="B270" s="218"/>
      <c r="C270" s="218"/>
      <c r="D270" s="137">
        <v>42766</v>
      </c>
      <c r="E270" s="137">
        <v>42776</v>
      </c>
      <c r="F270" s="137">
        <v>42779</v>
      </c>
      <c r="G270" s="25">
        <f t="shared" si="18"/>
        <v>13</v>
      </c>
      <c r="H270" s="365">
        <v>2842.87</v>
      </c>
      <c r="I270" s="122">
        <f t="shared" si="19"/>
        <v>36957.31</v>
      </c>
      <c r="J270" s="16"/>
    </row>
    <row r="271" spans="1:10">
      <c r="A271" s="23">
        <f t="shared" si="20"/>
        <v>215</v>
      </c>
      <c r="B271" s="218" t="s">
        <v>237</v>
      </c>
      <c r="C271" s="218" t="s">
        <v>381</v>
      </c>
      <c r="D271" s="137">
        <v>42787</v>
      </c>
      <c r="E271" s="137">
        <v>42793</v>
      </c>
      <c r="F271" s="137">
        <v>42793</v>
      </c>
      <c r="G271" s="25">
        <f t="shared" si="18"/>
        <v>6</v>
      </c>
      <c r="H271" s="365">
        <v>4908.3999999999996</v>
      </c>
      <c r="I271" s="122">
        <f t="shared" si="19"/>
        <v>29450.400000000001</v>
      </c>
      <c r="J271" s="16"/>
    </row>
    <row r="272" spans="1:10">
      <c r="A272" s="23">
        <f t="shared" si="20"/>
        <v>216</v>
      </c>
      <c r="B272" s="218"/>
      <c r="C272" s="218"/>
      <c r="D272" s="137">
        <v>42787</v>
      </c>
      <c r="E272" s="137">
        <v>42793</v>
      </c>
      <c r="F272" s="137">
        <v>42793</v>
      </c>
      <c r="G272" s="25">
        <f t="shared" si="18"/>
        <v>6</v>
      </c>
      <c r="H272" s="365">
        <v>429.48</v>
      </c>
      <c r="I272" s="122">
        <f t="shared" si="19"/>
        <v>2576.88</v>
      </c>
      <c r="J272" s="16"/>
    </row>
    <row r="273" spans="1:10">
      <c r="A273" s="23">
        <f t="shared" si="20"/>
        <v>217</v>
      </c>
      <c r="B273" s="218" t="s">
        <v>237</v>
      </c>
      <c r="C273" s="218" t="s">
        <v>382</v>
      </c>
      <c r="D273" s="137">
        <v>42794</v>
      </c>
      <c r="E273" s="137">
        <v>42793</v>
      </c>
      <c r="F273" s="137">
        <v>42793</v>
      </c>
      <c r="G273" s="25">
        <f t="shared" si="18"/>
        <v>-1</v>
      </c>
      <c r="H273" s="365">
        <v>32490</v>
      </c>
      <c r="I273" s="122">
        <f t="shared" si="19"/>
        <v>-32490</v>
      </c>
      <c r="J273" s="16"/>
    </row>
    <row r="274" spans="1:10">
      <c r="A274" s="23">
        <f t="shared" si="20"/>
        <v>218</v>
      </c>
      <c r="B274" s="218"/>
      <c r="C274" s="218"/>
      <c r="D274" s="137">
        <v>42794</v>
      </c>
      <c r="E274" s="137">
        <v>42793</v>
      </c>
      <c r="F274" s="137">
        <v>42793</v>
      </c>
      <c r="G274" s="25">
        <f t="shared" si="18"/>
        <v>-1</v>
      </c>
      <c r="H274" s="365">
        <v>2842.87</v>
      </c>
      <c r="I274" s="122">
        <f t="shared" si="19"/>
        <v>-2842.87</v>
      </c>
      <c r="J274" s="16"/>
    </row>
    <row r="275" spans="1:10">
      <c r="A275" s="23">
        <f t="shared" si="20"/>
        <v>219</v>
      </c>
      <c r="B275" s="218" t="s">
        <v>237</v>
      </c>
      <c r="C275" s="218" t="s">
        <v>383</v>
      </c>
      <c r="D275" s="137">
        <v>42809</v>
      </c>
      <c r="E275" s="137">
        <v>42821</v>
      </c>
      <c r="F275" s="137">
        <v>42821</v>
      </c>
      <c r="G275" s="25">
        <f t="shared" si="18"/>
        <v>12</v>
      </c>
      <c r="H275" s="365">
        <v>7666.62</v>
      </c>
      <c r="I275" s="122">
        <f t="shared" si="19"/>
        <v>91999.44</v>
      </c>
      <c r="J275" s="16"/>
    </row>
    <row r="276" spans="1:10">
      <c r="A276" s="23">
        <f t="shared" si="20"/>
        <v>220</v>
      </c>
      <c r="B276" s="218"/>
      <c r="C276" s="218"/>
      <c r="D276" s="137">
        <v>42809</v>
      </c>
      <c r="E276" s="137">
        <v>42821</v>
      </c>
      <c r="F276" s="137">
        <v>42821</v>
      </c>
      <c r="G276" s="25">
        <f t="shared" si="18"/>
        <v>12</v>
      </c>
      <c r="H276" s="365">
        <v>670.83</v>
      </c>
      <c r="I276" s="122">
        <f t="shared" si="19"/>
        <v>8049.96</v>
      </c>
      <c r="J276" s="16"/>
    </row>
    <row r="277" spans="1:10">
      <c r="A277" s="23">
        <f t="shared" si="20"/>
        <v>221</v>
      </c>
      <c r="B277" s="218" t="s">
        <v>237</v>
      </c>
      <c r="C277" s="218" t="s">
        <v>384</v>
      </c>
      <c r="D277" s="137">
        <v>42825</v>
      </c>
      <c r="E277" s="137">
        <v>42821</v>
      </c>
      <c r="F277" s="137">
        <v>42821</v>
      </c>
      <c r="G277" s="25">
        <f t="shared" si="18"/>
        <v>-4</v>
      </c>
      <c r="H277" s="365">
        <v>32490</v>
      </c>
      <c r="I277" s="122">
        <f t="shared" si="19"/>
        <v>-129960</v>
      </c>
      <c r="J277" s="16"/>
    </row>
    <row r="278" spans="1:10">
      <c r="A278" s="23">
        <f t="shared" si="20"/>
        <v>222</v>
      </c>
      <c r="B278" s="218"/>
      <c r="C278" s="218"/>
      <c r="D278" s="137">
        <v>42825</v>
      </c>
      <c r="E278" s="137">
        <v>42821</v>
      </c>
      <c r="F278" s="137">
        <v>42821</v>
      </c>
      <c r="G278" s="25">
        <f t="shared" si="18"/>
        <v>-4</v>
      </c>
      <c r="H278" s="365">
        <v>2842.87</v>
      </c>
      <c r="I278" s="122">
        <f t="shared" si="19"/>
        <v>-11371.48</v>
      </c>
      <c r="J278" s="16"/>
    </row>
    <row r="279" spans="1:10">
      <c r="A279" s="23">
        <f t="shared" si="20"/>
        <v>223</v>
      </c>
      <c r="B279" s="218" t="s">
        <v>237</v>
      </c>
      <c r="C279" s="218" t="s">
        <v>385</v>
      </c>
      <c r="D279" s="137">
        <v>42825</v>
      </c>
      <c r="E279" s="137">
        <v>42831</v>
      </c>
      <c r="F279" s="137">
        <v>42838</v>
      </c>
      <c r="G279" s="25">
        <f t="shared" si="18"/>
        <v>13</v>
      </c>
      <c r="H279" s="365">
        <v>6923.77</v>
      </c>
      <c r="I279" s="122">
        <f t="shared" si="19"/>
        <v>90009.01</v>
      </c>
      <c r="J279" s="16"/>
    </row>
    <row r="280" spans="1:10">
      <c r="A280" s="23">
        <f t="shared" si="20"/>
        <v>224</v>
      </c>
      <c r="B280" s="218"/>
      <c r="C280" s="218"/>
      <c r="D280" s="137">
        <v>42825</v>
      </c>
      <c r="E280" s="137">
        <v>42831</v>
      </c>
      <c r="F280" s="137">
        <v>42838</v>
      </c>
      <c r="G280" s="25">
        <f t="shared" si="18"/>
        <v>13</v>
      </c>
      <c r="H280" s="365">
        <v>605.84</v>
      </c>
      <c r="I280" s="122">
        <f t="shared" si="19"/>
        <v>7875.92</v>
      </c>
      <c r="J280" s="16"/>
    </row>
    <row r="281" spans="1:10">
      <c r="A281" s="23">
        <f t="shared" si="20"/>
        <v>225</v>
      </c>
      <c r="B281" s="218" t="s">
        <v>237</v>
      </c>
      <c r="C281" s="218" t="s">
        <v>386</v>
      </c>
      <c r="D281" s="137">
        <v>42886</v>
      </c>
      <c r="E281" s="137">
        <v>42880</v>
      </c>
      <c r="F281" s="137">
        <v>42880</v>
      </c>
      <c r="G281" s="25">
        <f t="shared" si="18"/>
        <v>-6</v>
      </c>
      <c r="H281" s="365">
        <v>33252.800000000003</v>
      </c>
      <c r="I281" s="122">
        <f t="shared" si="19"/>
        <v>-199516.79999999999</v>
      </c>
      <c r="J281" s="16"/>
    </row>
    <row r="282" spans="1:10">
      <c r="A282" s="23">
        <f t="shared" si="20"/>
        <v>226</v>
      </c>
      <c r="B282" s="218"/>
      <c r="C282" s="218"/>
      <c r="D282" s="137">
        <v>42886</v>
      </c>
      <c r="E282" s="137">
        <v>42880</v>
      </c>
      <c r="F282" s="137">
        <v>42880</v>
      </c>
      <c r="G282" s="25">
        <f t="shared" si="18"/>
        <v>-6</v>
      </c>
      <c r="H282" s="365">
        <v>2909.62</v>
      </c>
      <c r="I282" s="122">
        <f t="shared" si="19"/>
        <v>-17457.72</v>
      </c>
      <c r="J282" s="16"/>
    </row>
    <row r="283" spans="1:10">
      <c r="A283" s="23">
        <f t="shared" si="20"/>
        <v>227</v>
      </c>
      <c r="B283" s="218" t="s">
        <v>237</v>
      </c>
      <c r="C283" s="218" t="s">
        <v>387</v>
      </c>
      <c r="D283" s="137">
        <v>42886</v>
      </c>
      <c r="E283" s="137">
        <v>42895</v>
      </c>
      <c r="F283" s="137">
        <v>42895</v>
      </c>
      <c r="G283" s="25">
        <f t="shared" si="18"/>
        <v>9</v>
      </c>
      <c r="H283" s="365">
        <v>7283.99</v>
      </c>
      <c r="I283" s="122">
        <f t="shared" si="19"/>
        <v>65555.91</v>
      </c>
      <c r="J283" s="16"/>
    </row>
    <row r="284" spans="1:10">
      <c r="A284" s="23">
        <f t="shared" si="20"/>
        <v>228</v>
      </c>
      <c r="B284" s="218"/>
      <c r="C284" s="218"/>
      <c r="D284" s="137">
        <v>42886</v>
      </c>
      <c r="E284" s="137">
        <v>42895</v>
      </c>
      <c r="F284" s="137">
        <v>42895</v>
      </c>
      <c r="G284" s="25">
        <f t="shared" si="18"/>
        <v>9</v>
      </c>
      <c r="H284" s="365">
        <v>637.35</v>
      </c>
      <c r="I284" s="122">
        <f t="shared" si="19"/>
        <v>5736.15</v>
      </c>
      <c r="J284" s="16"/>
    </row>
    <row r="285" spans="1:10">
      <c r="A285" s="23">
        <f t="shared" si="20"/>
        <v>229</v>
      </c>
      <c r="B285" s="218" t="s">
        <v>237</v>
      </c>
      <c r="C285" s="218" t="s">
        <v>388</v>
      </c>
      <c r="D285" s="137">
        <v>42978</v>
      </c>
      <c r="E285" s="137">
        <v>42972</v>
      </c>
      <c r="F285" s="137">
        <v>42972</v>
      </c>
      <c r="G285" s="25">
        <f t="shared" si="18"/>
        <v>-6</v>
      </c>
      <c r="H285" s="365">
        <v>33252.800000000003</v>
      </c>
      <c r="I285" s="122">
        <f t="shared" si="19"/>
        <v>-199516.79999999999</v>
      </c>
      <c r="J285" s="16"/>
    </row>
    <row r="286" spans="1:10">
      <c r="A286" s="23">
        <f t="shared" si="20"/>
        <v>230</v>
      </c>
      <c r="B286" s="218"/>
      <c r="C286" s="218"/>
      <c r="D286" s="137">
        <v>42978</v>
      </c>
      <c r="E286" s="137">
        <v>42972</v>
      </c>
      <c r="F286" s="137">
        <v>42972</v>
      </c>
      <c r="G286" s="25">
        <f t="shared" si="18"/>
        <v>-6</v>
      </c>
      <c r="H286" s="365">
        <v>2909.62</v>
      </c>
      <c r="I286" s="122">
        <f t="shared" si="19"/>
        <v>-17457.72</v>
      </c>
      <c r="J286" s="16"/>
    </row>
    <row r="287" spans="1:10">
      <c r="A287" s="23">
        <f t="shared" si="20"/>
        <v>231</v>
      </c>
      <c r="B287" s="218" t="s">
        <v>237</v>
      </c>
      <c r="C287" s="218" t="s">
        <v>389</v>
      </c>
      <c r="D287" s="137">
        <v>42978</v>
      </c>
      <c r="E287" s="137">
        <v>42990</v>
      </c>
      <c r="F287" s="137">
        <v>42993</v>
      </c>
      <c r="G287" s="25">
        <f t="shared" si="18"/>
        <v>15</v>
      </c>
      <c r="H287" s="365">
        <v>2521.4699999999998</v>
      </c>
      <c r="I287" s="122">
        <f t="shared" si="19"/>
        <v>37822.050000000003</v>
      </c>
      <c r="J287" s="16"/>
    </row>
    <row r="288" spans="1:10">
      <c r="A288" s="23">
        <f t="shared" si="20"/>
        <v>232</v>
      </c>
      <c r="B288" s="218"/>
      <c r="C288" s="218"/>
      <c r="D288" s="137">
        <v>42978</v>
      </c>
      <c r="E288" s="137">
        <v>42990</v>
      </c>
      <c r="F288" s="137">
        <v>42993</v>
      </c>
      <c r="G288" s="25">
        <f t="shared" si="18"/>
        <v>15</v>
      </c>
      <c r="H288" s="365">
        <v>220.63</v>
      </c>
      <c r="I288" s="122">
        <f t="shared" si="19"/>
        <v>3309.45</v>
      </c>
      <c r="J288" s="16"/>
    </row>
    <row r="289" spans="1:10">
      <c r="A289" s="23">
        <f t="shared" si="20"/>
        <v>233</v>
      </c>
      <c r="B289" s="218" t="s">
        <v>237</v>
      </c>
      <c r="C289" s="218" t="s">
        <v>390</v>
      </c>
      <c r="D289" s="137">
        <v>42978</v>
      </c>
      <c r="E289" s="137">
        <v>42990</v>
      </c>
      <c r="F289" s="137">
        <v>42993</v>
      </c>
      <c r="G289" s="25">
        <f t="shared" si="18"/>
        <v>15</v>
      </c>
      <c r="H289" s="365">
        <v>33252.800000000003</v>
      </c>
      <c r="I289" s="122">
        <f t="shared" si="19"/>
        <v>498792</v>
      </c>
      <c r="J289" s="16"/>
    </row>
    <row r="290" spans="1:10">
      <c r="A290" s="23">
        <f t="shared" si="20"/>
        <v>234</v>
      </c>
      <c r="B290" s="218"/>
      <c r="C290" s="218"/>
      <c r="D290" s="137">
        <v>42978</v>
      </c>
      <c r="E290" s="137">
        <v>42990</v>
      </c>
      <c r="F290" s="137">
        <v>42993</v>
      </c>
      <c r="G290" s="25">
        <f t="shared" si="18"/>
        <v>15</v>
      </c>
      <c r="H290" s="365">
        <v>2909.62</v>
      </c>
      <c r="I290" s="122">
        <f t="shared" si="19"/>
        <v>43644.3</v>
      </c>
      <c r="J290" s="16"/>
    </row>
    <row r="291" spans="1:10">
      <c r="A291" s="23">
        <f t="shared" si="20"/>
        <v>235</v>
      </c>
      <c r="B291" s="218" t="s">
        <v>237</v>
      </c>
      <c r="C291" s="218" t="s">
        <v>391</v>
      </c>
      <c r="D291" s="137">
        <v>43008</v>
      </c>
      <c r="E291" s="137">
        <v>43019</v>
      </c>
      <c r="F291" s="137">
        <v>43024</v>
      </c>
      <c r="G291" s="25">
        <f t="shared" si="18"/>
        <v>16</v>
      </c>
      <c r="H291" s="365">
        <v>33252.800000000003</v>
      </c>
      <c r="I291" s="122">
        <f t="shared" si="19"/>
        <v>532044.80000000005</v>
      </c>
      <c r="J291" s="16"/>
    </row>
    <row r="292" spans="1:10">
      <c r="A292" s="23">
        <f t="shared" si="20"/>
        <v>236</v>
      </c>
      <c r="B292" s="218"/>
      <c r="C292" s="218"/>
      <c r="D292" s="137">
        <v>43008</v>
      </c>
      <c r="E292" s="137">
        <v>43019</v>
      </c>
      <c r="F292" s="137">
        <v>43024</v>
      </c>
      <c r="G292" s="25">
        <f t="shared" si="18"/>
        <v>16</v>
      </c>
      <c r="H292" s="365">
        <v>2909.62</v>
      </c>
      <c r="I292" s="122">
        <f t="shared" si="19"/>
        <v>46553.919999999998</v>
      </c>
      <c r="J292" s="16"/>
    </row>
    <row r="293" spans="1:10">
      <c r="A293" s="23">
        <f t="shared" si="20"/>
        <v>237</v>
      </c>
      <c r="B293" s="218" t="s">
        <v>392</v>
      </c>
      <c r="C293" s="218" t="s">
        <v>393</v>
      </c>
      <c r="D293" s="137">
        <v>42855</v>
      </c>
      <c r="E293" s="137">
        <v>42850</v>
      </c>
      <c r="F293" s="137">
        <v>42850</v>
      </c>
      <c r="G293" s="25">
        <f t="shared" si="18"/>
        <v>-5</v>
      </c>
      <c r="H293" s="365">
        <v>45408.75</v>
      </c>
      <c r="I293" s="122">
        <f t="shared" si="19"/>
        <v>-227043.75</v>
      </c>
      <c r="J293" s="16"/>
    </row>
    <row r="294" spans="1:10">
      <c r="A294" s="23">
        <f t="shared" si="20"/>
        <v>238</v>
      </c>
      <c r="B294" s="218"/>
      <c r="C294" s="218"/>
      <c r="D294" s="137">
        <v>42855</v>
      </c>
      <c r="E294" s="137">
        <v>42850</v>
      </c>
      <c r="F294" s="137">
        <v>42850</v>
      </c>
      <c r="G294" s="25">
        <f t="shared" si="18"/>
        <v>-5</v>
      </c>
      <c r="H294" s="365">
        <v>15136.25</v>
      </c>
      <c r="I294" s="122">
        <f t="shared" si="19"/>
        <v>-75681.25</v>
      </c>
      <c r="J294" s="16"/>
    </row>
    <row r="295" spans="1:10">
      <c r="A295" s="23">
        <f t="shared" si="20"/>
        <v>239</v>
      </c>
      <c r="B295" s="218" t="s">
        <v>392</v>
      </c>
      <c r="C295" s="218" t="s">
        <v>394</v>
      </c>
      <c r="D295" s="137">
        <v>42947</v>
      </c>
      <c r="E295" s="137">
        <v>42941</v>
      </c>
      <c r="F295" s="137">
        <v>42941</v>
      </c>
      <c r="G295" s="25">
        <f t="shared" si="18"/>
        <v>-6</v>
      </c>
      <c r="H295" s="365">
        <v>45729.38</v>
      </c>
      <c r="I295" s="122">
        <f t="shared" si="19"/>
        <v>-274376.28000000003</v>
      </c>
      <c r="J295" s="16"/>
    </row>
    <row r="296" spans="1:10">
      <c r="A296" s="23">
        <f t="shared" si="20"/>
        <v>240</v>
      </c>
      <c r="B296" s="218"/>
      <c r="C296" s="218"/>
      <c r="D296" s="137">
        <v>42947</v>
      </c>
      <c r="E296" s="137">
        <v>42941</v>
      </c>
      <c r="F296" s="137">
        <v>42941</v>
      </c>
      <c r="G296" s="25">
        <f t="shared" si="18"/>
        <v>-6</v>
      </c>
      <c r="H296" s="365">
        <v>15243.12</v>
      </c>
      <c r="I296" s="122">
        <f t="shared" si="19"/>
        <v>-91458.72</v>
      </c>
      <c r="J296" s="16"/>
    </row>
    <row r="297" spans="1:10">
      <c r="A297" s="23">
        <f t="shared" si="20"/>
        <v>241</v>
      </c>
      <c r="B297" s="218" t="s">
        <v>392</v>
      </c>
      <c r="C297" s="218" t="s">
        <v>395</v>
      </c>
      <c r="D297" s="137">
        <v>42978</v>
      </c>
      <c r="E297" s="137">
        <v>42972</v>
      </c>
      <c r="F297" s="137">
        <v>42972</v>
      </c>
      <c r="G297" s="25">
        <f t="shared" si="18"/>
        <v>-6</v>
      </c>
      <c r="H297" s="365">
        <v>45653.25</v>
      </c>
      <c r="I297" s="122">
        <f t="shared" si="19"/>
        <v>-273919.5</v>
      </c>
      <c r="J297" s="16"/>
    </row>
    <row r="298" spans="1:10">
      <c r="A298" s="23">
        <f t="shared" si="20"/>
        <v>242</v>
      </c>
      <c r="B298" s="218"/>
      <c r="C298" s="218"/>
      <c r="D298" s="137">
        <v>42978</v>
      </c>
      <c r="E298" s="137">
        <v>42972</v>
      </c>
      <c r="F298" s="137">
        <v>42972</v>
      </c>
      <c r="G298" s="25">
        <f t="shared" si="18"/>
        <v>-6</v>
      </c>
      <c r="H298" s="365">
        <v>15217.75</v>
      </c>
      <c r="I298" s="122">
        <f t="shared" si="19"/>
        <v>-91306.5</v>
      </c>
      <c r="J298" s="16"/>
    </row>
    <row r="299" spans="1:10">
      <c r="A299" s="23">
        <f t="shared" si="20"/>
        <v>243</v>
      </c>
      <c r="B299" s="218" t="s">
        <v>392</v>
      </c>
      <c r="C299" s="218" t="s">
        <v>396</v>
      </c>
      <c r="D299" s="137">
        <v>43008</v>
      </c>
      <c r="E299" s="137">
        <v>43019</v>
      </c>
      <c r="F299" s="137">
        <v>43024</v>
      </c>
      <c r="G299" s="25">
        <f t="shared" si="18"/>
        <v>16</v>
      </c>
      <c r="H299" s="365">
        <v>45981.38</v>
      </c>
      <c r="I299" s="122">
        <f t="shared" si="19"/>
        <v>735702.08</v>
      </c>
      <c r="J299" s="16"/>
    </row>
    <row r="300" spans="1:10">
      <c r="A300" s="23">
        <f>A299+1</f>
        <v>244</v>
      </c>
      <c r="B300" s="218"/>
      <c r="C300" s="218"/>
      <c r="D300" s="137">
        <v>43008</v>
      </c>
      <c r="E300" s="137">
        <v>43019</v>
      </c>
      <c r="F300" s="137">
        <v>43024</v>
      </c>
      <c r="G300" s="25">
        <f t="shared" si="18"/>
        <v>16</v>
      </c>
      <c r="H300" s="365">
        <v>15327.12</v>
      </c>
      <c r="I300" s="122">
        <f t="shared" si="19"/>
        <v>245233.92000000001</v>
      </c>
      <c r="J300" s="16"/>
    </row>
    <row r="301" spans="1:10">
      <c r="A301" s="23">
        <f t="shared" si="20"/>
        <v>245</v>
      </c>
      <c r="B301" s="218" t="s">
        <v>392</v>
      </c>
      <c r="C301" s="218" t="s">
        <v>397</v>
      </c>
      <c r="D301" s="137">
        <v>43039</v>
      </c>
      <c r="E301" s="137">
        <v>43052</v>
      </c>
      <c r="F301" s="137">
        <v>43049</v>
      </c>
      <c r="G301" s="25">
        <f t="shared" si="18"/>
        <v>10</v>
      </c>
      <c r="H301" s="365">
        <v>46578.75</v>
      </c>
      <c r="I301" s="122">
        <f t="shared" si="19"/>
        <v>465787.5</v>
      </c>
      <c r="J301" s="16"/>
    </row>
    <row r="302" spans="1:10">
      <c r="A302" s="23">
        <f t="shared" si="20"/>
        <v>246</v>
      </c>
      <c r="B302" s="218"/>
      <c r="C302" s="218"/>
      <c r="D302" s="137">
        <v>43039</v>
      </c>
      <c r="E302" s="137">
        <v>43052</v>
      </c>
      <c r="F302" s="137">
        <v>43049</v>
      </c>
      <c r="G302" s="25">
        <f t="shared" si="18"/>
        <v>10</v>
      </c>
      <c r="H302" s="365">
        <v>15526.25</v>
      </c>
      <c r="I302" s="122">
        <f t="shared" si="19"/>
        <v>155262.5</v>
      </c>
      <c r="J302" s="16"/>
    </row>
    <row r="303" spans="1:10">
      <c r="A303" s="23">
        <f t="shared" si="20"/>
        <v>247</v>
      </c>
      <c r="B303" s="218" t="s">
        <v>392</v>
      </c>
      <c r="C303" s="218" t="s">
        <v>398</v>
      </c>
      <c r="D303" s="137">
        <v>43069</v>
      </c>
      <c r="E303" s="137">
        <v>43080</v>
      </c>
      <c r="F303" s="137">
        <v>43084</v>
      </c>
      <c r="G303" s="25">
        <f t="shared" si="18"/>
        <v>15</v>
      </c>
      <c r="H303" s="365">
        <v>46891.95</v>
      </c>
      <c r="I303" s="122">
        <f t="shared" si="19"/>
        <v>703379.25</v>
      </c>
      <c r="J303" s="16"/>
    </row>
    <row r="304" spans="1:10">
      <c r="A304" s="23">
        <f t="shared" si="20"/>
        <v>248</v>
      </c>
      <c r="B304" s="218"/>
      <c r="C304" s="218"/>
      <c r="D304" s="137">
        <v>43069</v>
      </c>
      <c r="E304" s="137">
        <v>43080</v>
      </c>
      <c r="F304" s="137">
        <v>43084</v>
      </c>
      <c r="G304" s="25">
        <f t="shared" si="18"/>
        <v>15</v>
      </c>
      <c r="H304" s="365">
        <v>15630.65</v>
      </c>
      <c r="I304" s="122">
        <f t="shared" si="19"/>
        <v>234459.75</v>
      </c>
      <c r="J304" s="16"/>
    </row>
    <row r="305" spans="1:10">
      <c r="B305" s="217" t="s">
        <v>255</v>
      </c>
      <c r="C305" s="217"/>
      <c r="H305" s="368"/>
      <c r="J305" s="16"/>
    </row>
    <row r="306" spans="1:10">
      <c r="A306" s="23">
        <f>A304+1</f>
        <v>249</v>
      </c>
      <c r="B306" s="218" t="s">
        <v>372</v>
      </c>
      <c r="C306" s="218"/>
      <c r="D306" s="137"/>
      <c r="E306" s="137"/>
      <c r="F306" s="137"/>
      <c r="G306" s="25">
        <f t="shared" ref="G306:G311" si="21">F306-D306</f>
        <v>0</v>
      </c>
      <c r="H306" s="365"/>
      <c r="I306" s="122">
        <f t="shared" ref="I306:I311" si="22">ROUND(G306*H306,2)</f>
        <v>0</v>
      </c>
      <c r="J306" s="16"/>
    </row>
    <row r="307" spans="1:10">
      <c r="A307" s="23">
        <f t="shared" ref="A307:A311" si="23">A306+1</f>
        <v>250</v>
      </c>
      <c r="B307" s="218"/>
      <c r="C307" s="218"/>
      <c r="D307" s="137"/>
      <c r="E307" s="137"/>
      <c r="F307" s="137"/>
      <c r="G307" s="25">
        <f t="shared" si="21"/>
        <v>0</v>
      </c>
      <c r="H307" s="365"/>
      <c r="I307" s="122">
        <f t="shared" si="22"/>
        <v>0</v>
      </c>
      <c r="J307" s="16"/>
    </row>
    <row r="308" spans="1:10">
      <c r="A308" s="23">
        <f t="shared" si="23"/>
        <v>251</v>
      </c>
      <c r="B308" s="218"/>
      <c r="C308" s="218"/>
      <c r="D308" s="137"/>
      <c r="E308" s="137"/>
      <c r="F308" s="137"/>
      <c r="G308" s="25">
        <f t="shared" si="21"/>
        <v>0</v>
      </c>
      <c r="H308" s="365"/>
      <c r="I308" s="122">
        <f t="shared" si="22"/>
        <v>0</v>
      </c>
      <c r="J308" s="16"/>
    </row>
    <row r="309" spans="1:10">
      <c r="A309" s="23">
        <f t="shared" si="23"/>
        <v>252</v>
      </c>
      <c r="B309" s="218"/>
      <c r="C309" s="218"/>
      <c r="D309" s="137"/>
      <c r="E309" s="137"/>
      <c r="F309" s="137"/>
      <c r="G309" s="25">
        <f t="shared" si="21"/>
        <v>0</v>
      </c>
      <c r="H309" s="365"/>
      <c r="I309" s="122">
        <f t="shared" si="22"/>
        <v>0</v>
      </c>
      <c r="J309" s="16"/>
    </row>
    <row r="310" spans="1:10">
      <c r="A310" s="23">
        <f t="shared" si="23"/>
        <v>253</v>
      </c>
      <c r="B310" s="218"/>
      <c r="C310" s="218"/>
      <c r="D310" s="137"/>
      <c r="E310" s="137"/>
      <c r="F310" s="137"/>
      <c r="G310" s="25">
        <f t="shared" si="21"/>
        <v>0</v>
      </c>
      <c r="H310" s="365"/>
      <c r="I310" s="122">
        <f t="shared" si="22"/>
        <v>0</v>
      </c>
      <c r="J310" s="16"/>
    </row>
    <row r="311" spans="1:10">
      <c r="A311" s="23">
        <f t="shared" si="23"/>
        <v>254</v>
      </c>
      <c r="B311" s="218"/>
      <c r="C311" s="218"/>
      <c r="D311" s="137"/>
      <c r="E311" s="137"/>
      <c r="F311" s="137"/>
      <c r="G311" s="25">
        <f t="shared" si="21"/>
        <v>0</v>
      </c>
      <c r="H311" s="365"/>
      <c r="I311" s="122">
        <f t="shared" si="22"/>
        <v>0</v>
      </c>
      <c r="J311" s="16"/>
    </row>
    <row r="312" spans="1:10">
      <c r="B312" s="217" t="s">
        <v>254</v>
      </c>
      <c r="C312" s="217"/>
      <c r="H312" s="368"/>
      <c r="J312" s="16"/>
    </row>
    <row r="313" spans="1:10">
      <c r="A313" s="23">
        <f>A311+1</f>
        <v>255</v>
      </c>
      <c r="B313" s="218" t="s">
        <v>238</v>
      </c>
      <c r="C313" s="218" t="s">
        <v>641</v>
      </c>
      <c r="D313" s="137">
        <v>42916</v>
      </c>
      <c r="E313" s="137">
        <v>42887</v>
      </c>
      <c r="F313" s="137">
        <v>42895</v>
      </c>
      <c r="G313" s="25">
        <f>F313-D313</f>
        <v>-21</v>
      </c>
      <c r="H313" s="365">
        <v>81590</v>
      </c>
      <c r="I313" s="122">
        <f>ROUND(G313*H313,2)</f>
        <v>-1713390</v>
      </c>
      <c r="J313" s="16"/>
    </row>
    <row r="314" spans="1:10">
      <c r="A314" s="23">
        <f>A313+1</f>
        <v>256</v>
      </c>
      <c r="B314" s="218" t="s">
        <v>238</v>
      </c>
      <c r="C314" s="218">
        <v>1720246425</v>
      </c>
      <c r="D314" s="137">
        <v>42947</v>
      </c>
      <c r="E314" s="137">
        <v>42919</v>
      </c>
      <c r="F314" s="137">
        <v>42933</v>
      </c>
      <c r="G314" s="25">
        <f>F314-D314</f>
        <v>-14</v>
      </c>
      <c r="H314" s="365">
        <v>81590</v>
      </c>
      <c r="I314" s="122">
        <f>ROUND(G314*H314,2)</f>
        <v>-1142260</v>
      </c>
      <c r="J314" s="16"/>
    </row>
    <row r="315" spans="1:10">
      <c r="B315" s="217" t="s">
        <v>253</v>
      </c>
      <c r="C315" s="217"/>
      <c r="H315" s="368"/>
      <c r="J315" s="16"/>
    </row>
    <row r="316" spans="1:10">
      <c r="A316" s="23">
        <f>A314+1</f>
        <v>257</v>
      </c>
      <c r="B316" s="218" t="s">
        <v>239</v>
      </c>
      <c r="C316" s="218" t="s">
        <v>424</v>
      </c>
      <c r="D316" s="137">
        <v>42712</v>
      </c>
      <c r="E316" s="137">
        <v>42760</v>
      </c>
      <c r="F316" s="137">
        <v>42760</v>
      </c>
      <c r="G316" s="25">
        <f t="shared" ref="G316:G739" si="24">F316-D316</f>
        <v>48</v>
      </c>
      <c r="H316" s="365">
        <v>4633.84</v>
      </c>
      <c r="I316" s="122">
        <f t="shared" ref="I316:I739" si="25">ROUND(G316*H316,2)</f>
        <v>222424.32000000001</v>
      </c>
      <c r="J316" s="16"/>
    </row>
    <row r="317" spans="1:10">
      <c r="A317" s="23">
        <f t="shared" ref="A317:A527" si="26">A316+1</f>
        <v>258</v>
      </c>
      <c r="B317" s="218"/>
      <c r="C317" s="218"/>
      <c r="D317" s="137">
        <v>42718</v>
      </c>
      <c r="E317" s="137">
        <v>42760</v>
      </c>
      <c r="F317" s="137">
        <v>42760</v>
      </c>
      <c r="G317" s="25">
        <f t="shared" si="24"/>
        <v>42</v>
      </c>
      <c r="H317" s="365">
        <v>4657</v>
      </c>
      <c r="I317" s="122">
        <f t="shared" si="25"/>
        <v>195594</v>
      </c>
      <c r="J317" s="16"/>
    </row>
    <row r="318" spans="1:10">
      <c r="A318" s="23">
        <f t="shared" si="26"/>
        <v>259</v>
      </c>
      <c r="B318" s="218"/>
      <c r="C318" s="218"/>
      <c r="D318" s="137">
        <v>42718</v>
      </c>
      <c r="E318" s="137">
        <v>42760</v>
      </c>
      <c r="F318" s="137">
        <v>42760</v>
      </c>
      <c r="G318" s="25">
        <f t="shared" si="24"/>
        <v>42</v>
      </c>
      <c r="H318" s="365">
        <v>4653.57</v>
      </c>
      <c r="I318" s="122">
        <f t="shared" si="25"/>
        <v>195449.94</v>
      </c>
      <c r="J318" s="16"/>
    </row>
    <row r="319" spans="1:10">
      <c r="A319" s="23">
        <f t="shared" si="26"/>
        <v>260</v>
      </c>
      <c r="B319" s="218"/>
      <c r="C319" s="218"/>
      <c r="D319" s="137">
        <v>42706</v>
      </c>
      <c r="E319" s="137">
        <v>42760</v>
      </c>
      <c r="F319" s="137">
        <v>42760</v>
      </c>
      <c r="G319" s="25">
        <f t="shared" si="24"/>
        <v>54</v>
      </c>
      <c r="H319" s="365">
        <v>46.81</v>
      </c>
      <c r="I319" s="122">
        <f t="shared" si="25"/>
        <v>2527.7399999999998</v>
      </c>
      <c r="J319" s="16"/>
    </row>
    <row r="320" spans="1:10">
      <c r="A320" s="23">
        <f t="shared" si="26"/>
        <v>261</v>
      </c>
      <c r="B320" s="218"/>
      <c r="C320" s="218"/>
      <c r="D320" s="137">
        <v>42706</v>
      </c>
      <c r="E320" s="137">
        <v>42760</v>
      </c>
      <c r="F320" s="137">
        <v>42760</v>
      </c>
      <c r="G320" s="25">
        <f t="shared" si="24"/>
        <v>54</v>
      </c>
      <c r="H320" s="365">
        <v>6577.12</v>
      </c>
      <c r="I320" s="122">
        <f t="shared" si="25"/>
        <v>355164.48</v>
      </c>
      <c r="J320" s="16"/>
    </row>
    <row r="321" spans="1:10">
      <c r="A321" s="23">
        <f t="shared" si="26"/>
        <v>262</v>
      </c>
      <c r="B321" s="218"/>
      <c r="C321" s="218"/>
      <c r="D321" s="137">
        <v>42706</v>
      </c>
      <c r="E321" s="137">
        <v>42760</v>
      </c>
      <c r="F321" s="137">
        <v>42760</v>
      </c>
      <c r="G321" s="25">
        <f t="shared" si="24"/>
        <v>54</v>
      </c>
      <c r="H321" s="365">
        <v>6430.6</v>
      </c>
      <c r="I321" s="122">
        <f t="shared" si="25"/>
        <v>347252.4</v>
      </c>
      <c r="J321" s="16"/>
    </row>
    <row r="322" spans="1:10">
      <c r="A322" s="23">
        <f t="shared" si="26"/>
        <v>263</v>
      </c>
      <c r="B322" s="218"/>
      <c r="C322" s="218"/>
      <c r="D322" s="137">
        <v>42708</v>
      </c>
      <c r="E322" s="137">
        <v>42760</v>
      </c>
      <c r="F322" s="137">
        <v>42760</v>
      </c>
      <c r="G322" s="25">
        <f t="shared" si="24"/>
        <v>52</v>
      </c>
      <c r="H322" s="365">
        <v>6611.72</v>
      </c>
      <c r="I322" s="122">
        <f t="shared" si="25"/>
        <v>343809.44</v>
      </c>
      <c r="J322" s="16"/>
    </row>
    <row r="323" spans="1:10">
      <c r="A323" s="23">
        <f t="shared" si="26"/>
        <v>264</v>
      </c>
      <c r="B323" s="218"/>
      <c r="C323" s="218"/>
      <c r="D323" s="137">
        <v>42708</v>
      </c>
      <c r="E323" s="137">
        <v>42760</v>
      </c>
      <c r="F323" s="137">
        <v>42760</v>
      </c>
      <c r="G323" s="25">
        <f t="shared" si="24"/>
        <v>52</v>
      </c>
      <c r="H323" s="365">
        <v>6497.35</v>
      </c>
      <c r="I323" s="122">
        <f t="shared" si="25"/>
        <v>337862.2</v>
      </c>
      <c r="J323" s="16"/>
    </row>
    <row r="324" spans="1:10">
      <c r="A324" s="23">
        <f t="shared" si="26"/>
        <v>265</v>
      </c>
      <c r="B324" s="218"/>
      <c r="C324" s="218"/>
      <c r="D324" s="137">
        <v>42708</v>
      </c>
      <c r="E324" s="137">
        <v>42760</v>
      </c>
      <c r="F324" s="137">
        <v>42760</v>
      </c>
      <c r="G324" s="25">
        <f t="shared" si="24"/>
        <v>52</v>
      </c>
      <c r="H324" s="365">
        <v>6667.07</v>
      </c>
      <c r="I324" s="122">
        <f t="shared" si="25"/>
        <v>346687.64</v>
      </c>
      <c r="J324" s="16"/>
    </row>
    <row r="325" spans="1:10">
      <c r="A325" s="23">
        <f t="shared" si="26"/>
        <v>266</v>
      </c>
      <c r="B325" s="218"/>
      <c r="C325" s="218"/>
      <c r="D325" s="137">
        <v>42708</v>
      </c>
      <c r="E325" s="137">
        <v>42760</v>
      </c>
      <c r="F325" s="137">
        <v>42760</v>
      </c>
      <c r="G325" s="25">
        <f t="shared" si="24"/>
        <v>52</v>
      </c>
      <c r="H325" s="365">
        <v>6495.72</v>
      </c>
      <c r="I325" s="122">
        <f t="shared" si="25"/>
        <v>337777.44</v>
      </c>
      <c r="J325" s="16"/>
    </row>
    <row r="326" spans="1:10">
      <c r="A326" s="23">
        <f t="shared" si="26"/>
        <v>267</v>
      </c>
      <c r="B326" s="218"/>
      <c r="C326" s="218"/>
      <c r="D326" s="137">
        <v>42710</v>
      </c>
      <c r="E326" s="137">
        <v>42760</v>
      </c>
      <c r="F326" s="137">
        <v>42760</v>
      </c>
      <c r="G326" s="25">
        <f t="shared" si="24"/>
        <v>50</v>
      </c>
      <c r="H326" s="365">
        <v>-18.25</v>
      </c>
      <c r="I326" s="122">
        <f t="shared" si="25"/>
        <v>-912.5</v>
      </c>
      <c r="J326" s="16"/>
    </row>
    <row r="327" spans="1:10">
      <c r="A327" s="23">
        <f t="shared" si="26"/>
        <v>268</v>
      </c>
      <c r="B327" s="218"/>
      <c r="C327" s="218"/>
      <c r="D327" s="137">
        <v>42712</v>
      </c>
      <c r="E327" s="137">
        <v>42760</v>
      </c>
      <c r="F327" s="137">
        <v>42760</v>
      </c>
      <c r="G327" s="25">
        <f t="shared" si="24"/>
        <v>48</v>
      </c>
      <c r="H327" s="365">
        <v>7588.75</v>
      </c>
      <c r="I327" s="122">
        <f t="shared" si="25"/>
        <v>364260</v>
      </c>
      <c r="J327" s="16"/>
    </row>
    <row r="328" spans="1:10">
      <c r="A328" s="23">
        <f t="shared" si="26"/>
        <v>269</v>
      </c>
      <c r="B328" s="218"/>
      <c r="C328" s="218"/>
      <c r="D328" s="137">
        <v>42712</v>
      </c>
      <c r="E328" s="137">
        <v>42760</v>
      </c>
      <c r="F328" s="137">
        <v>42760</v>
      </c>
      <c r="G328" s="25">
        <f t="shared" si="24"/>
        <v>48</v>
      </c>
      <c r="H328" s="365">
        <v>8415.34</v>
      </c>
      <c r="I328" s="122">
        <f t="shared" si="25"/>
        <v>403936.32</v>
      </c>
      <c r="J328" s="16"/>
    </row>
    <row r="329" spans="1:10">
      <c r="A329" s="23">
        <f t="shared" si="26"/>
        <v>270</v>
      </c>
      <c r="B329" s="218"/>
      <c r="C329" s="218"/>
      <c r="D329" s="137">
        <v>42712</v>
      </c>
      <c r="E329" s="137">
        <v>42760</v>
      </c>
      <c r="F329" s="137">
        <v>42760</v>
      </c>
      <c r="G329" s="25">
        <f t="shared" si="24"/>
        <v>48</v>
      </c>
      <c r="H329" s="365">
        <v>8396.66</v>
      </c>
      <c r="I329" s="122">
        <f t="shared" si="25"/>
        <v>403039.68</v>
      </c>
      <c r="J329" s="16"/>
    </row>
    <row r="330" spans="1:10">
      <c r="A330" s="23">
        <f t="shared" si="26"/>
        <v>271</v>
      </c>
      <c r="B330" s="218"/>
      <c r="C330" s="218"/>
      <c r="D330" s="137">
        <v>42713</v>
      </c>
      <c r="E330" s="137">
        <v>42760</v>
      </c>
      <c r="F330" s="137">
        <v>42760</v>
      </c>
      <c r="G330" s="25">
        <f t="shared" si="24"/>
        <v>47</v>
      </c>
      <c r="H330" s="365">
        <v>6939.56</v>
      </c>
      <c r="I330" s="122">
        <f t="shared" si="25"/>
        <v>326159.32</v>
      </c>
      <c r="J330" s="16"/>
    </row>
    <row r="331" spans="1:10">
      <c r="A331" s="23">
        <f t="shared" si="26"/>
        <v>272</v>
      </c>
      <c r="B331" s="218"/>
      <c r="C331" s="218"/>
      <c r="D331" s="137">
        <v>42713</v>
      </c>
      <c r="E331" s="137">
        <v>42760</v>
      </c>
      <c r="F331" s="137">
        <v>42760</v>
      </c>
      <c r="G331" s="25">
        <f t="shared" si="24"/>
        <v>47</v>
      </c>
      <c r="H331" s="365">
        <v>6930.82</v>
      </c>
      <c r="I331" s="122">
        <f t="shared" si="25"/>
        <v>325748.53999999998</v>
      </c>
      <c r="J331" s="16"/>
    </row>
    <row r="332" spans="1:10">
      <c r="A332" s="23">
        <f t="shared" si="26"/>
        <v>273</v>
      </c>
      <c r="B332" s="218"/>
      <c r="C332" s="218"/>
      <c r="D332" s="137">
        <v>42713</v>
      </c>
      <c r="E332" s="137">
        <v>42760</v>
      </c>
      <c r="F332" s="137">
        <v>42760</v>
      </c>
      <c r="G332" s="25">
        <f t="shared" si="24"/>
        <v>47</v>
      </c>
      <c r="H332" s="365">
        <v>6852.16</v>
      </c>
      <c r="I332" s="122">
        <f t="shared" si="25"/>
        <v>322051.52</v>
      </c>
      <c r="J332" s="16"/>
    </row>
    <row r="333" spans="1:10">
      <c r="A333" s="23">
        <f t="shared" si="26"/>
        <v>274</v>
      </c>
      <c r="B333" s="218"/>
      <c r="C333" s="218"/>
      <c r="D333" s="137">
        <v>42713</v>
      </c>
      <c r="E333" s="137">
        <v>42760</v>
      </c>
      <c r="F333" s="137">
        <v>42760</v>
      </c>
      <c r="G333" s="25">
        <f t="shared" si="24"/>
        <v>47</v>
      </c>
      <c r="H333" s="365">
        <v>6939.56</v>
      </c>
      <c r="I333" s="122">
        <f t="shared" si="25"/>
        <v>326159.32</v>
      </c>
      <c r="J333" s="16"/>
    </row>
    <row r="334" spans="1:10">
      <c r="A334" s="23">
        <f t="shared" si="26"/>
        <v>275</v>
      </c>
      <c r="B334" s="218"/>
      <c r="C334" s="218"/>
      <c r="D334" s="137">
        <v>42715</v>
      </c>
      <c r="E334" s="137">
        <v>42760</v>
      </c>
      <c r="F334" s="137">
        <v>42760</v>
      </c>
      <c r="G334" s="25">
        <f t="shared" si="24"/>
        <v>45</v>
      </c>
      <c r="H334" s="365">
        <v>7044.44</v>
      </c>
      <c r="I334" s="122">
        <f t="shared" si="25"/>
        <v>316999.8</v>
      </c>
      <c r="J334" s="16"/>
    </row>
    <row r="335" spans="1:10">
      <c r="A335" s="23">
        <f t="shared" si="26"/>
        <v>276</v>
      </c>
      <c r="B335" s="218"/>
      <c r="C335" s="218"/>
      <c r="D335" s="137">
        <v>42715</v>
      </c>
      <c r="E335" s="137">
        <v>42760</v>
      </c>
      <c r="F335" s="137">
        <v>42760</v>
      </c>
      <c r="G335" s="25">
        <f t="shared" si="24"/>
        <v>45</v>
      </c>
      <c r="H335" s="365">
        <v>6957.04</v>
      </c>
      <c r="I335" s="122">
        <f t="shared" si="25"/>
        <v>313066.8</v>
      </c>
      <c r="J335" s="16"/>
    </row>
    <row r="336" spans="1:10">
      <c r="A336" s="23">
        <f t="shared" si="26"/>
        <v>277</v>
      </c>
      <c r="B336" s="218"/>
      <c r="C336" s="218"/>
      <c r="D336" s="137">
        <v>42716</v>
      </c>
      <c r="E336" s="137">
        <v>42760</v>
      </c>
      <c r="F336" s="137">
        <v>42760</v>
      </c>
      <c r="G336" s="25">
        <f t="shared" si="24"/>
        <v>44</v>
      </c>
      <c r="H336" s="365">
        <v>5612.14</v>
      </c>
      <c r="I336" s="122">
        <f t="shared" si="25"/>
        <v>246934.16</v>
      </c>
      <c r="J336" s="16"/>
    </row>
    <row r="337" spans="1:10">
      <c r="A337" s="23">
        <f t="shared" si="26"/>
        <v>278</v>
      </c>
      <c r="B337" s="218"/>
      <c r="C337" s="218"/>
      <c r="D337" s="137">
        <v>42716</v>
      </c>
      <c r="E337" s="137">
        <v>42760</v>
      </c>
      <c r="F337" s="137">
        <v>42760</v>
      </c>
      <c r="G337" s="25">
        <f t="shared" si="24"/>
        <v>44</v>
      </c>
      <c r="H337" s="365">
        <v>5768.33</v>
      </c>
      <c r="I337" s="122">
        <f t="shared" si="25"/>
        <v>253806.52</v>
      </c>
      <c r="J337" s="16"/>
    </row>
    <row r="338" spans="1:10">
      <c r="A338" s="23">
        <f t="shared" si="26"/>
        <v>279</v>
      </c>
      <c r="B338" s="218"/>
      <c r="C338" s="218"/>
      <c r="D338" s="137">
        <v>42716</v>
      </c>
      <c r="E338" s="137">
        <v>42760</v>
      </c>
      <c r="F338" s="137">
        <v>42760</v>
      </c>
      <c r="G338" s="25">
        <f t="shared" si="24"/>
        <v>44</v>
      </c>
      <c r="H338" s="365">
        <v>5638.46</v>
      </c>
      <c r="I338" s="122">
        <f t="shared" si="25"/>
        <v>248092.24</v>
      </c>
      <c r="J338" s="16"/>
    </row>
    <row r="339" spans="1:10">
      <c r="A339" s="23">
        <f t="shared" si="26"/>
        <v>280</v>
      </c>
      <c r="B339" s="218"/>
      <c r="C339" s="218"/>
      <c r="D339" s="137">
        <v>42716</v>
      </c>
      <c r="E339" s="137">
        <v>42760</v>
      </c>
      <c r="F339" s="137">
        <v>42760</v>
      </c>
      <c r="G339" s="25">
        <f t="shared" si="24"/>
        <v>44</v>
      </c>
      <c r="H339" s="365">
        <v>5624.78</v>
      </c>
      <c r="I339" s="122">
        <f t="shared" si="25"/>
        <v>247490.32</v>
      </c>
      <c r="J339" s="16"/>
    </row>
    <row r="340" spans="1:10">
      <c r="A340" s="23">
        <f t="shared" si="26"/>
        <v>281</v>
      </c>
      <c r="B340" s="218"/>
      <c r="C340" s="218"/>
      <c r="D340" s="137">
        <v>42716</v>
      </c>
      <c r="E340" s="137">
        <v>42760</v>
      </c>
      <c r="F340" s="137">
        <v>42760</v>
      </c>
      <c r="G340" s="25">
        <f t="shared" si="24"/>
        <v>44</v>
      </c>
      <c r="H340" s="365">
        <v>5633.55</v>
      </c>
      <c r="I340" s="122">
        <f t="shared" si="25"/>
        <v>247876.2</v>
      </c>
      <c r="J340" s="16"/>
    </row>
    <row r="341" spans="1:10">
      <c r="A341" s="23">
        <f t="shared" si="26"/>
        <v>282</v>
      </c>
      <c r="B341" s="218"/>
      <c r="C341" s="218"/>
      <c r="D341" s="137">
        <v>42716</v>
      </c>
      <c r="E341" s="137">
        <v>42760</v>
      </c>
      <c r="F341" s="137">
        <v>42760</v>
      </c>
      <c r="G341" s="25">
        <f t="shared" si="24"/>
        <v>44</v>
      </c>
      <c r="H341" s="365">
        <v>5660.93</v>
      </c>
      <c r="I341" s="122">
        <f t="shared" si="25"/>
        <v>249080.92</v>
      </c>
      <c r="J341" s="16"/>
    </row>
    <row r="342" spans="1:10">
      <c r="A342" s="23">
        <f t="shared" si="26"/>
        <v>283</v>
      </c>
      <c r="B342" s="218"/>
      <c r="C342" s="218"/>
      <c r="D342" s="137">
        <v>42716</v>
      </c>
      <c r="E342" s="137">
        <v>42760</v>
      </c>
      <c r="F342" s="137">
        <v>42760</v>
      </c>
      <c r="G342" s="25">
        <f t="shared" si="24"/>
        <v>44</v>
      </c>
      <c r="H342" s="365">
        <v>5702.7</v>
      </c>
      <c r="I342" s="122">
        <f t="shared" si="25"/>
        <v>250918.8</v>
      </c>
      <c r="J342" s="16"/>
    </row>
    <row r="343" spans="1:10">
      <c r="A343" s="23">
        <f t="shared" si="26"/>
        <v>284</v>
      </c>
      <c r="B343" s="218"/>
      <c r="C343" s="218"/>
      <c r="D343" s="137">
        <v>42716</v>
      </c>
      <c r="E343" s="137">
        <v>42760</v>
      </c>
      <c r="F343" s="137">
        <v>42760</v>
      </c>
      <c r="G343" s="25">
        <f t="shared" si="24"/>
        <v>44</v>
      </c>
      <c r="H343" s="365">
        <v>5694.27</v>
      </c>
      <c r="I343" s="122">
        <f t="shared" si="25"/>
        <v>250547.88</v>
      </c>
      <c r="J343" s="16"/>
    </row>
    <row r="344" spans="1:10">
      <c r="A344" s="23">
        <f t="shared" si="26"/>
        <v>285</v>
      </c>
      <c r="B344" s="218"/>
      <c r="C344" s="218"/>
      <c r="D344" s="137">
        <v>42716</v>
      </c>
      <c r="E344" s="137">
        <v>42760</v>
      </c>
      <c r="F344" s="137">
        <v>42760</v>
      </c>
      <c r="G344" s="25">
        <f t="shared" si="24"/>
        <v>44</v>
      </c>
      <c r="H344" s="365">
        <v>5660.58</v>
      </c>
      <c r="I344" s="122">
        <f t="shared" si="25"/>
        <v>249065.52</v>
      </c>
      <c r="J344" s="16"/>
    </row>
    <row r="345" spans="1:10">
      <c r="A345" s="23">
        <f t="shared" si="26"/>
        <v>286</v>
      </c>
      <c r="B345" s="218"/>
      <c r="C345" s="218"/>
      <c r="D345" s="137">
        <v>42716</v>
      </c>
      <c r="E345" s="137">
        <v>42760</v>
      </c>
      <c r="F345" s="137">
        <v>42760</v>
      </c>
      <c r="G345" s="25">
        <f t="shared" si="24"/>
        <v>44</v>
      </c>
      <c r="H345" s="365">
        <v>5644.43</v>
      </c>
      <c r="I345" s="122">
        <f t="shared" si="25"/>
        <v>248354.92</v>
      </c>
      <c r="J345" s="16"/>
    </row>
    <row r="346" spans="1:10">
      <c r="A346" s="23">
        <f t="shared" si="26"/>
        <v>287</v>
      </c>
      <c r="B346" s="218"/>
      <c r="C346" s="218"/>
      <c r="D346" s="137">
        <v>42716</v>
      </c>
      <c r="E346" s="137">
        <v>42760</v>
      </c>
      <c r="F346" s="137">
        <v>42760</v>
      </c>
      <c r="G346" s="25">
        <f t="shared" si="24"/>
        <v>44</v>
      </c>
      <c r="H346" s="365">
        <v>5640.92</v>
      </c>
      <c r="I346" s="122">
        <f t="shared" si="25"/>
        <v>248200.48</v>
      </c>
      <c r="J346" s="16"/>
    </row>
    <row r="347" spans="1:10">
      <c r="A347" s="23">
        <f t="shared" si="26"/>
        <v>288</v>
      </c>
      <c r="B347" s="218"/>
      <c r="C347" s="218"/>
      <c r="D347" s="137">
        <v>42716</v>
      </c>
      <c r="E347" s="137">
        <v>42760</v>
      </c>
      <c r="F347" s="137">
        <v>42760</v>
      </c>
      <c r="G347" s="25">
        <f t="shared" si="24"/>
        <v>44</v>
      </c>
      <c r="H347" s="365">
        <v>5817.12</v>
      </c>
      <c r="I347" s="122">
        <f t="shared" si="25"/>
        <v>255953.28</v>
      </c>
      <c r="J347" s="16"/>
    </row>
    <row r="348" spans="1:10">
      <c r="A348" s="23">
        <f t="shared" si="26"/>
        <v>289</v>
      </c>
      <c r="B348" s="218"/>
      <c r="C348" s="218"/>
      <c r="D348" s="137">
        <v>42716</v>
      </c>
      <c r="E348" s="137">
        <v>42760</v>
      </c>
      <c r="F348" s="137">
        <v>42760</v>
      </c>
      <c r="G348" s="25">
        <f t="shared" si="24"/>
        <v>44</v>
      </c>
      <c r="H348" s="365">
        <v>5976.22</v>
      </c>
      <c r="I348" s="122">
        <f t="shared" si="25"/>
        <v>262953.68</v>
      </c>
      <c r="J348" s="16"/>
    </row>
    <row r="349" spans="1:10">
      <c r="A349" s="23">
        <f t="shared" si="26"/>
        <v>290</v>
      </c>
      <c r="B349" s="218"/>
      <c r="C349" s="218"/>
      <c r="D349" s="137">
        <v>42716</v>
      </c>
      <c r="E349" s="137">
        <v>42760</v>
      </c>
      <c r="F349" s="137">
        <v>42760</v>
      </c>
      <c r="G349" s="25">
        <f t="shared" si="24"/>
        <v>44</v>
      </c>
      <c r="H349" s="365">
        <v>5691.47</v>
      </c>
      <c r="I349" s="122">
        <f t="shared" si="25"/>
        <v>250424.68</v>
      </c>
      <c r="J349" s="16"/>
    </row>
    <row r="350" spans="1:10">
      <c r="A350" s="23">
        <f t="shared" si="26"/>
        <v>291</v>
      </c>
      <c r="B350" s="218"/>
      <c r="C350" s="218"/>
      <c r="D350" s="137">
        <v>42716</v>
      </c>
      <c r="E350" s="137">
        <v>42760</v>
      </c>
      <c r="F350" s="137">
        <v>42760</v>
      </c>
      <c r="G350" s="25">
        <f t="shared" si="24"/>
        <v>44</v>
      </c>
      <c r="H350" s="365">
        <v>5700.24</v>
      </c>
      <c r="I350" s="122">
        <f t="shared" si="25"/>
        <v>250810.56</v>
      </c>
      <c r="J350" s="16"/>
    </row>
    <row r="351" spans="1:10">
      <c r="A351" s="23">
        <f t="shared" si="26"/>
        <v>292</v>
      </c>
      <c r="B351" s="218"/>
      <c r="C351" s="218"/>
      <c r="D351" s="137">
        <v>42716</v>
      </c>
      <c r="E351" s="137">
        <v>42760</v>
      </c>
      <c r="F351" s="137">
        <v>42760</v>
      </c>
      <c r="G351" s="25">
        <f t="shared" si="24"/>
        <v>44</v>
      </c>
      <c r="H351" s="365">
        <v>5541.59</v>
      </c>
      <c r="I351" s="122">
        <f t="shared" si="25"/>
        <v>243829.96</v>
      </c>
      <c r="J351" s="16"/>
    </row>
    <row r="352" spans="1:10">
      <c r="A352" s="23">
        <f t="shared" si="26"/>
        <v>293</v>
      </c>
      <c r="B352" s="218"/>
      <c r="C352" s="218"/>
      <c r="D352" s="137">
        <v>42716</v>
      </c>
      <c r="E352" s="137">
        <v>42760</v>
      </c>
      <c r="F352" s="137">
        <v>42760</v>
      </c>
      <c r="G352" s="25">
        <f t="shared" si="24"/>
        <v>44</v>
      </c>
      <c r="H352" s="365">
        <v>5507.89</v>
      </c>
      <c r="I352" s="122">
        <f t="shared" si="25"/>
        <v>242347.16</v>
      </c>
      <c r="J352" s="16"/>
    </row>
    <row r="353" spans="1:10">
      <c r="A353" s="23">
        <f t="shared" si="26"/>
        <v>294</v>
      </c>
      <c r="B353" s="218"/>
      <c r="C353" s="218"/>
      <c r="D353" s="137">
        <v>42716</v>
      </c>
      <c r="E353" s="137">
        <v>42760</v>
      </c>
      <c r="F353" s="137">
        <v>42760</v>
      </c>
      <c r="G353" s="25">
        <f t="shared" si="24"/>
        <v>44</v>
      </c>
      <c r="H353" s="365">
        <v>5591.78</v>
      </c>
      <c r="I353" s="122">
        <f t="shared" si="25"/>
        <v>246038.32</v>
      </c>
      <c r="J353" s="16"/>
    </row>
    <row r="354" spans="1:10">
      <c r="A354" s="23">
        <f t="shared" si="26"/>
        <v>295</v>
      </c>
      <c r="B354" s="218"/>
      <c r="C354" s="218"/>
      <c r="D354" s="137">
        <v>42716</v>
      </c>
      <c r="E354" s="137">
        <v>42760</v>
      </c>
      <c r="F354" s="137">
        <v>42760</v>
      </c>
      <c r="G354" s="25">
        <f t="shared" si="24"/>
        <v>44</v>
      </c>
      <c r="H354" s="365">
        <v>5561.24</v>
      </c>
      <c r="I354" s="122">
        <f t="shared" si="25"/>
        <v>244694.56</v>
      </c>
      <c r="J354" s="16"/>
    </row>
    <row r="355" spans="1:10">
      <c r="A355" s="23">
        <f t="shared" si="26"/>
        <v>296</v>
      </c>
      <c r="B355" s="218"/>
      <c r="C355" s="218"/>
      <c r="D355" s="137">
        <v>42716</v>
      </c>
      <c r="E355" s="137">
        <v>42760</v>
      </c>
      <c r="F355" s="137">
        <v>42760</v>
      </c>
      <c r="G355" s="25">
        <f t="shared" si="24"/>
        <v>44</v>
      </c>
      <c r="H355" s="365">
        <v>5667.25</v>
      </c>
      <c r="I355" s="122">
        <f t="shared" si="25"/>
        <v>249359</v>
      </c>
      <c r="J355" s="16"/>
    </row>
    <row r="356" spans="1:10">
      <c r="A356" s="23">
        <f t="shared" si="26"/>
        <v>297</v>
      </c>
      <c r="B356" s="218"/>
      <c r="C356" s="218"/>
      <c r="D356" s="137">
        <v>42717</v>
      </c>
      <c r="E356" s="137">
        <v>42760</v>
      </c>
      <c r="F356" s="137">
        <v>42760</v>
      </c>
      <c r="G356" s="25">
        <f t="shared" si="24"/>
        <v>43</v>
      </c>
      <c r="H356" s="365">
        <v>5110.38</v>
      </c>
      <c r="I356" s="122">
        <f t="shared" si="25"/>
        <v>219746.34</v>
      </c>
      <c r="J356" s="16"/>
    </row>
    <row r="357" spans="1:10">
      <c r="A357" s="23">
        <f t="shared" si="26"/>
        <v>298</v>
      </c>
      <c r="B357" s="218"/>
      <c r="C357" s="218"/>
      <c r="D357" s="137">
        <v>42717</v>
      </c>
      <c r="E357" s="137">
        <v>42760</v>
      </c>
      <c r="F357" s="137">
        <v>42760</v>
      </c>
      <c r="G357" s="25">
        <f t="shared" si="24"/>
        <v>43</v>
      </c>
      <c r="H357" s="365">
        <v>5078.16</v>
      </c>
      <c r="I357" s="122">
        <f t="shared" si="25"/>
        <v>218360.88</v>
      </c>
      <c r="J357" s="16"/>
    </row>
    <row r="358" spans="1:10">
      <c r="A358" s="23">
        <f t="shared" si="26"/>
        <v>299</v>
      </c>
      <c r="B358" s="218"/>
      <c r="C358" s="218"/>
      <c r="D358" s="137">
        <v>42717</v>
      </c>
      <c r="E358" s="137">
        <v>42760</v>
      </c>
      <c r="F358" s="137">
        <v>42760</v>
      </c>
      <c r="G358" s="25">
        <f t="shared" si="24"/>
        <v>43</v>
      </c>
      <c r="H358" s="365">
        <v>5084.8599999999997</v>
      </c>
      <c r="I358" s="122">
        <f t="shared" si="25"/>
        <v>218648.98</v>
      </c>
      <c r="J358" s="16"/>
    </row>
    <row r="359" spans="1:10">
      <c r="A359" s="23">
        <f t="shared" si="26"/>
        <v>300</v>
      </c>
      <c r="B359" s="218"/>
      <c r="C359" s="218"/>
      <c r="D359" s="137">
        <v>42717</v>
      </c>
      <c r="E359" s="137">
        <v>42760</v>
      </c>
      <c r="F359" s="137">
        <v>42760</v>
      </c>
      <c r="G359" s="25">
        <f t="shared" si="24"/>
        <v>43</v>
      </c>
      <c r="H359" s="365">
        <v>5171.95</v>
      </c>
      <c r="I359" s="122">
        <f t="shared" si="25"/>
        <v>222393.85</v>
      </c>
      <c r="J359" s="16"/>
    </row>
    <row r="360" spans="1:10">
      <c r="A360" s="23">
        <f t="shared" si="26"/>
        <v>301</v>
      </c>
      <c r="B360" s="218"/>
      <c r="C360" s="218"/>
      <c r="D360" s="137">
        <v>42717</v>
      </c>
      <c r="E360" s="137">
        <v>42760</v>
      </c>
      <c r="F360" s="137">
        <v>42760</v>
      </c>
      <c r="G360" s="25">
        <f t="shared" si="24"/>
        <v>43</v>
      </c>
      <c r="H360" s="365">
        <v>5102.72</v>
      </c>
      <c r="I360" s="122">
        <f t="shared" si="25"/>
        <v>219416.95999999999</v>
      </c>
      <c r="J360" s="16"/>
    </row>
    <row r="361" spans="1:10">
      <c r="A361" s="23">
        <f t="shared" si="26"/>
        <v>302</v>
      </c>
      <c r="B361" s="218"/>
      <c r="C361" s="218"/>
      <c r="D361" s="137">
        <v>42717</v>
      </c>
      <c r="E361" s="137">
        <v>42760</v>
      </c>
      <c r="F361" s="137">
        <v>42760</v>
      </c>
      <c r="G361" s="25">
        <f t="shared" si="24"/>
        <v>43</v>
      </c>
      <c r="H361" s="365">
        <v>4996.5</v>
      </c>
      <c r="I361" s="122">
        <f t="shared" si="25"/>
        <v>214849.5</v>
      </c>
      <c r="J361" s="16"/>
    </row>
    <row r="362" spans="1:10">
      <c r="A362" s="23">
        <f t="shared" si="26"/>
        <v>303</v>
      </c>
      <c r="B362" s="218"/>
      <c r="C362" s="218"/>
      <c r="D362" s="137">
        <v>42717</v>
      </c>
      <c r="E362" s="137">
        <v>42760</v>
      </c>
      <c r="F362" s="137">
        <v>42760</v>
      </c>
      <c r="G362" s="25">
        <f t="shared" si="24"/>
        <v>43</v>
      </c>
      <c r="H362" s="365">
        <v>5024.57</v>
      </c>
      <c r="I362" s="122">
        <f t="shared" si="25"/>
        <v>216056.51</v>
      </c>
      <c r="J362" s="16"/>
    </row>
    <row r="363" spans="1:10">
      <c r="A363" s="23">
        <f t="shared" si="26"/>
        <v>304</v>
      </c>
      <c r="B363" s="218"/>
      <c r="C363" s="218"/>
      <c r="D363" s="137">
        <v>42717</v>
      </c>
      <c r="E363" s="137">
        <v>42760</v>
      </c>
      <c r="F363" s="137">
        <v>42760</v>
      </c>
      <c r="G363" s="25">
        <f t="shared" si="24"/>
        <v>43</v>
      </c>
      <c r="H363" s="365">
        <v>5171.95</v>
      </c>
      <c r="I363" s="122">
        <f t="shared" si="25"/>
        <v>222393.85</v>
      </c>
      <c r="J363" s="16"/>
    </row>
    <row r="364" spans="1:10">
      <c r="A364" s="23">
        <f t="shared" si="26"/>
        <v>305</v>
      </c>
      <c r="B364" s="218"/>
      <c r="C364" s="218"/>
      <c r="D364" s="137">
        <v>42717</v>
      </c>
      <c r="E364" s="137">
        <v>42760</v>
      </c>
      <c r="F364" s="137">
        <v>42760</v>
      </c>
      <c r="G364" s="25">
        <f t="shared" si="24"/>
        <v>43</v>
      </c>
      <c r="H364" s="365">
        <v>5101.13</v>
      </c>
      <c r="I364" s="122">
        <f t="shared" si="25"/>
        <v>219348.59</v>
      </c>
      <c r="J364" s="16"/>
    </row>
    <row r="365" spans="1:10">
      <c r="A365" s="23">
        <f t="shared" si="26"/>
        <v>306</v>
      </c>
      <c r="B365" s="218"/>
      <c r="C365" s="218"/>
      <c r="D365" s="137">
        <v>42717</v>
      </c>
      <c r="E365" s="137">
        <v>42760</v>
      </c>
      <c r="F365" s="137">
        <v>42760</v>
      </c>
      <c r="G365" s="25">
        <f t="shared" si="24"/>
        <v>43</v>
      </c>
      <c r="H365" s="365">
        <v>5057.75</v>
      </c>
      <c r="I365" s="122">
        <f t="shared" si="25"/>
        <v>217483.25</v>
      </c>
      <c r="J365" s="16"/>
    </row>
    <row r="366" spans="1:10">
      <c r="A366" s="23">
        <f t="shared" si="26"/>
        <v>307</v>
      </c>
      <c r="B366" s="218"/>
      <c r="C366" s="218"/>
      <c r="D366" s="137">
        <v>42717</v>
      </c>
      <c r="E366" s="137">
        <v>42760</v>
      </c>
      <c r="F366" s="137">
        <v>42760</v>
      </c>
      <c r="G366" s="25">
        <f t="shared" si="24"/>
        <v>43</v>
      </c>
      <c r="H366" s="365">
        <v>5108.47</v>
      </c>
      <c r="I366" s="122">
        <f t="shared" si="25"/>
        <v>219664.21</v>
      </c>
      <c r="J366" s="16"/>
    </row>
    <row r="367" spans="1:10">
      <c r="A367" s="23">
        <f t="shared" si="26"/>
        <v>308</v>
      </c>
      <c r="B367" s="218"/>
      <c r="C367" s="218"/>
      <c r="D367" s="137">
        <v>42717</v>
      </c>
      <c r="E367" s="137">
        <v>42760</v>
      </c>
      <c r="F367" s="137">
        <v>42760</v>
      </c>
      <c r="G367" s="25">
        <f t="shared" si="24"/>
        <v>43</v>
      </c>
      <c r="H367" s="365">
        <v>5170.67</v>
      </c>
      <c r="I367" s="122">
        <f t="shared" si="25"/>
        <v>222338.81</v>
      </c>
      <c r="J367" s="16"/>
    </row>
    <row r="368" spans="1:10">
      <c r="A368" s="23">
        <f t="shared" si="26"/>
        <v>309</v>
      </c>
      <c r="B368" s="218"/>
      <c r="C368" s="218"/>
      <c r="D368" s="137">
        <v>42717</v>
      </c>
      <c r="E368" s="137">
        <v>42760</v>
      </c>
      <c r="F368" s="137">
        <v>42760</v>
      </c>
      <c r="G368" s="25">
        <f t="shared" si="24"/>
        <v>43</v>
      </c>
      <c r="H368" s="365">
        <v>5090.6000000000004</v>
      </c>
      <c r="I368" s="122">
        <f t="shared" si="25"/>
        <v>218895.8</v>
      </c>
      <c r="J368" s="16"/>
    </row>
    <row r="369" spans="1:10">
      <c r="A369" s="23">
        <f t="shared" si="26"/>
        <v>310</v>
      </c>
      <c r="B369" s="218"/>
      <c r="C369" s="218"/>
      <c r="D369" s="137">
        <v>42717</v>
      </c>
      <c r="E369" s="137">
        <v>42760</v>
      </c>
      <c r="F369" s="137">
        <v>42760</v>
      </c>
      <c r="G369" s="25">
        <f t="shared" si="24"/>
        <v>43</v>
      </c>
      <c r="H369" s="365">
        <v>5000.6400000000003</v>
      </c>
      <c r="I369" s="122">
        <f t="shared" si="25"/>
        <v>215027.52</v>
      </c>
      <c r="J369" s="16"/>
    </row>
    <row r="370" spans="1:10">
      <c r="A370" s="23">
        <f t="shared" si="26"/>
        <v>311</v>
      </c>
      <c r="B370" s="218"/>
      <c r="C370" s="218"/>
      <c r="D370" s="137">
        <v>42717</v>
      </c>
      <c r="E370" s="137">
        <v>42760</v>
      </c>
      <c r="F370" s="137">
        <v>42760</v>
      </c>
      <c r="G370" s="25">
        <f t="shared" si="24"/>
        <v>43</v>
      </c>
      <c r="H370" s="365">
        <v>5583.71</v>
      </c>
      <c r="I370" s="122">
        <f t="shared" si="25"/>
        <v>240099.53</v>
      </c>
      <c r="J370" s="16"/>
    </row>
    <row r="371" spans="1:10">
      <c r="A371" s="23">
        <f t="shared" si="26"/>
        <v>312</v>
      </c>
      <c r="B371" s="218"/>
      <c r="C371" s="218"/>
      <c r="D371" s="137">
        <v>42717</v>
      </c>
      <c r="E371" s="137">
        <v>42760</v>
      </c>
      <c r="F371" s="137">
        <v>42760</v>
      </c>
      <c r="G371" s="25">
        <f t="shared" si="24"/>
        <v>43</v>
      </c>
      <c r="H371" s="365">
        <v>5635.66</v>
      </c>
      <c r="I371" s="122">
        <f t="shared" si="25"/>
        <v>242333.38</v>
      </c>
      <c r="J371" s="16"/>
    </row>
    <row r="372" spans="1:10">
      <c r="A372" s="23">
        <f t="shared" si="26"/>
        <v>313</v>
      </c>
      <c r="B372" s="218"/>
      <c r="C372" s="218"/>
      <c r="D372" s="137">
        <v>42717</v>
      </c>
      <c r="E372" s="137">
        <v>42760</v>
      </c>
      <c r="F372" s="137">
        <v>42760</v>
      </c>
      <c r="G372" s="25">
        <f t="shared" si="24"/>
        <v>43</v>
      </c>
      <c r="H372" s="365">
        <v>5598.45</v>
      </c>
      <c r="I372" s="122">
        <f t="shared" si="25"/>
        <v>240733.35</v>
      </c>
      <c r="J372" s="16"/>
    </row>
    <row r="373" spans="1:10">
      <c r="A373" s="23">
        <f t="shared" si="26"/>
        <v>314</v>
      </c>
      <c r="B373" s="218"/>
      <c r="C373" s="218"/>
      <c r="D373" s="137">
        <v>42717</v>
      </c>
      <c r="E373" s="137">
        <v>42760</v>
      </c>
      <c r="F373" s="137">
        <v>42760</v>
      </c>
      <c r="G373" s="25">
        <f t="shared" si="24"/>
        <v>43</v>
      </c>
      <c r="H373" s="365">
        <v>5154.08</v>
      </c>
      <c r="I373" s="122">
        <f t="shared" si="25"/>
        <v>221625.44</v>
      </c>
      <c r="J373" s="16"/>
    </row>
    <row r="374" spans="1:10">
      <c r="A374" s="23">
        <f t="shared" si="26"/>
        <v>315</v>
      </c>
      <c r="B374" s="218"/>
      <c r="C374" s="218"/>
      <c r="D374" s="137">
        <v>42717</v>
      </c>
      <c r="E374" s="137">
        <v>42760</v>
      </c>
      <c r="F374" s="137">
        <v>42760</v>
      </c>
      <c r="G374" s="25">
        <f t="shared" si="24"/>
        <v>43</v>
      </c>
      <c r="H374" s="365">
        <v>5259.35</v>
      </c>
      <c r="I374" s="122">
        <f t="shared" si="25"/>
        <v>226152.05</v>
      </c>
      <c r="J374" s="16"/>
    </row>
    <row r="375" spans="1:10">
      <c r="A375" s="23">
        <f t="shared" si="26"/>
        <v>316</v>
      </c>
      <c r="B375" s="218"/>
      <c r="C375" s="218"/>
      <c r="D375" s="137">
        <v>42718</v>
      </c>
      <c r="E375" s="137">
        <v>42760</v>
      </c>
      <c r="F375" s="137">
        <v>42760</v>
      </c>
      <c r="G375" s="25">
        <f t="shared" si="24"/>
        <v>42</v>
      </c>
      <c r="H375" s="365">
        <v>6065.55</v>
      </c>
      <c r="I375" s="122">
        <f t="shared" si="25"/>
        <v>254753.1</v>
      </c>
      <c r="J375" s="16"/>
    </row>
    <row r="376" spans="1:10">
      <c r="A376" s="23">
        <f t="shared" si="26"/>
        <v>317</v>
      </c>
      <c r="B376" s="218"/>
      <c r="C376" s="218"/>
      <c r="D376" s="137">
        <v>42718</v>
      </c>
      <c r="E376" s="137">
        <v>42760</v>
      </c>
      <c r="F376" s="137">
        <v>42760</v>
      </c>
      <c r="G376" s="25">
        <f t="shared" si="24"/>
        <v>42</v>
      </c>
      <c r="H376" s="365">
        <v>6396.12</v>
      </c>
      <c r="I376" s="122">
        <f t="shared" si="25"/>
        <v>268637.03999999998</v>
      </c>
      <c r="J376" s="16"/>
    </row>
    <row r="377" spans="1:10">
      <c r="A377" s="23">
        <f t="shared" si="26"/>
        <v>318</v>
      </c>
      <c r="B377" s="218"/>
      <c r="C377" s="218"/>
      <c r="D377" s="137">
        <v>42719</v>
      </c>
      <c r="E377" s="137">
        <v>42760</v>
      </c>
      <c r="F377" s="137">
        <v>42760</v>
      </c>
      <c r="G377" s="25">
        <f t="shared" si="24"/>
        <v>41</v>
      </c>
      <c r="H377" s="365">
        <v>8382.65</v>
      </c>
      <c r="I377" s="122">
        <f t="shared" si="25"/>
        <v>343688.65</v>
      </c>
      <c r="J377" s="16"/>
    </row>
    <row r="378" spans="1:10">
      <c r="A378" s="23">
        <f t="shared" si="26"/>
        <v>319</v>
      </c>
      <c r="B378" s="218"/>
      <c r="C378" s="218"/>
      <c r="D378" s="137">
        <v>42719</v>
      </c>
      <c r="E378" s="137">
        <v>42760</v>
      </c>
      <c r="F378" s="137">
        <v>42760</v>
      </c>
      <c r="G378" s="25">
        <f t="shared" si="24"/>
        <v>41</v>
      </c>
      <c r="H378" s="365">
        <v>7752.2</v>
      </c>
      <c r="I378" s="122">
        <f t="shared" si="25"/>
        <v>317840.2</v>
      </c>
      <c r="J378" s="16"/>
    </row>
    <row r="379" spans="1:10">
      <c r="A379" s="23">
        <f t="shared" si="26"/>
        <v>320</v>
      </c>
      <c r="B379" s="218"/>
      <c r="C379" s="218"/>
      <c r="D379" s="137">
        <v>42719</v>
      </c>
      <c r="E379" s="137">
        <v>42760</v>
      </c>
      <c r="F379" s="137">
        <v>42760</v>
      </c>
      <c r="G379" s="25">
        <f t="shared" si="24"/>
        <v>41</v>
      </c>
      <c r="H379" s="365">
        <v>8368.64</v>
      </c>
      <c r="I379" s="122">
        <f t="shared" si="25"/>
        <v>343114.23999999999</v>
      </c>
      <c r="J379" s="16"/>
    </row>
    <row r="380" spans="1:10">
      <c r="A380" s="23">
        <f t="shared" si="26"/>
        <v>321</v>
      </c>
      <c r="B380" s="218"/>
      <c r="C380" s="218"/>
      <c r="D380" s="137">
        <v>42719</v>
      </c>
      <c r="E380" s="137">
        <v>42760</v>
      </c>
      <c r="F380" s="137">
        <v>42760</v>
      </c>
      <c r="G380" s="25">
        <f t="shared" si="24"/>
        <v>41</v>
      </c>
      <c r="H380" s="365">
        <v>7009.48</v>
      </c>
      <c r="I380" s="122">
        <f t="shared" si="25"/>
        <v>287388.68</v>
      </c>
      <c r="J380" s="16"/>
    </row>
    <row r="381" spans="1:10">
      <c r="A381" s="23">
        <f t="shared" si="26"/>
        <v>322</v>
      </c>
      <c r="B381" s="218"/>
      <c r="C381" s="218"/>
      <c r="D381" s="137">
        <v>42719</v>
      </c>
      <c r="E381" s="137">
        <v>42760</v>
      </c>
      <c r="F381" s="137">
        <v>42760</v>
      </c>
      <c r="G381" s="25">
        <f t="shared" si="24"/>
        <v>41</v>
      </c>
      <c r="H381" s="365">
        <v>6896.73</v>
      </c>
      <c r="I381" s="122">
        <f t="shared" si="25"/>
        <v>282765.93</v>
      </c>
      <c r="J381" s="16"/>
    </row>
    <row r="382" spans="1:10">
      <c r="A382" s="23">
        <f t="shared" si="26"/>
        <v>323</v>
      </c>
      <c r="B382" s="218"/>
      <c r="C382" s="218"/>
      <c r="D382" s="137">
        <v>42719</v>
      </c>
      <c r="E382" s="137">
        <v>42760</v>
      </c>
      <c r="F382" s="137">
        <v>42760</v>
      </c>
      <c r="G382" s="25">
        <f t="shared" si="24"/>
        <v>41</v>
      </c>
      <c r="H382" s="365">
        <v>6912.47</v>
      </c>
      <c r="I382" s="122">
        <f t="shared" si="25"/>
        <v>283411.27</v>
      </c>
      <c r="J382" s="16"/>
    </row>
    <row r="383" spans="1:10">
      <c r="A383" s="23">
        <f t="shared" si="26"/>
        <v>324</v>
      </c>
      <c r="B383" s="218"/>
      <c r="C383" s="218"/>
      <c r="D383" s="137">
        <v>42719</v>
      </c>
      <c r="E383" s="137">
        <v>42760</v>
      </c>
      <c r="F383" s="137">
        <v>42760</v>
      </c>
      <c r="G383" s="25">
        <f t="shared" si="24"/>
        <v>41</v>
      </c>
      <c r="H383" s="365">
        <v>7148.88</v>
      </c>
      <c r="I383" s="122">
        <f t="shared" si="25"/>
        <v>293104.08</v>
      </c>
      <c r="J383" s="16"/>
    </row>
    <row r="384" spans="1:10">
      <c r="A384" s="23">
        <f t="shared" si="26"/>
        <v>325</v>
      </c>
      <c r="B384" s="218"/>
      <c r="C384" s="218"/>
      <c r="D384" s="137">
        <v>42719</v>
      </c>
      <c r="E384" s="137">
        <v>42760</v>
      </c>
      <c r="F384" s="137">
        <v>42760</v>
      </c>
      <c r="G384" s="25">
        <f t="shared" si="24"/>
        <v>41</v>
      </c>
      <c r="H384" s="365">
        <v>6924.7</v>
      </c>
      <c r="I384" s="122">
        <f t="shared" si="25"/>
        <v>283912.7</v>
      </c>
      <c r="J384" s="16"/>
    </row>
    <row r="385" spans="1:10">
      <c r="A385" s="23">
        <f t="shared" si="26"/>
        <v>326</v>
      </c>
      <c r="B385" s="218"/>
      <c r="C385" s="218"/>
      <c r="D385" s="137">
        <v>42719</v>
      </c>
      <c r="E385" s="137">
        <v>42760</v>
      </c>
      <c r="F385" s="137">
        <v>42760</v>
      </c>
      <c r="G385" s="25">
        <f t="shared" si="24"/>
        <v>41</v>
      </c>
      <c r="H385" s="365">
        <v>7035.7</v>
      </c>
      <c r="I385" s="122">
        <f t="shared" si="25"/>
        <v>288463.7</v>
      </c>
      <c r="J385" s="16"/>
    </row>
    <row r="386" spans="1:10">
      <c r="A386" s="23">
        <f t="shared" si="26"/>
        <v>327</v>
      </c>
      <c r="B386" s="218"/>
      <c r="C386" s="218"/>
      <c r="D386" s="137">
        <v>42723</v>
      </c>
      <c r="E386" s="137">
        <v>42760</v>
      </c>
      <c r="F386" s="137">
        <v>42760</v>
      </c>
      <c r="G386" s="25">
        <f t="shared" si="24"/>
        <v>37</v>
      </c>
      <c r="H386" s="365">
        <v>5592.83</v>
      </c>
      <c r="I386" s="122">
        <f t="shared" si="25"/>
        <v>206934.71</v>
      </c>
      <c r="J386" s="16"/>
    </row>
    <row r="387" spans="1:10">
      <c r="A387" s="23">
        <f t="shared" si="26"/>
        <v>328</v>
      </c>
      <c r="B387" s="218"/>
      <c r="C387" s="218"/>
      <c r="D387" s="137">
        <v>42723</v>
      </c>
      <c r="E387" s="137">
        <v>42760</v>
      </c>
      <c r="F387" s="137">
        <v>42760</v>
      </c>
      <c r="G387" s="25">
        <f t="shared" si="24"/>
        <v>37</v>
      </c>
      <c r="H387" s="365">
        <v>5680.23</v>
      </c>
      <c r="I387" s="122">
        <f t="shared" si="25"/>
        <v>210168.51</v>
      </c>
      <c r="J387" s="16"/>
    </row>
    <row r="388" spans="1:10">
      <c r="A388" s="23">
        <f t="shared" si="26"/>
        <v>329</v>
      </c>
      <c r="B388" s="218"/>
      <c r="C388" s="218"/>
      <c r="D388" s="137">
        <v>42723</v>
      </c>
      <c r="E388" s="137">
        <v>42760</v>
      </c>
      <c r="F388" s="137">
        <v>42760</v>
      </c>
      <c r="G388" s="25">
        <f t="shared" si="24"/>
        <v>37</v>
      </c>
      <c r="H388" s="365">
        <v>5513.51</v>
      </c>
      <c r="I388" s="122">
        <f t="shared" si="25"/>
        <v>203999.87</v>
      </c>
      <c r="J388" s="16"/>
    </row>
    <row r="389" spans="1:10">
      <c r="A389" s="23">
        <f t="shared" si="26"/>
        <v>330</v>
      </c>
      <c r="B389" s="218"/>
      <c r="C389" s="218"/>
      <c r="D389" s="137">
        <v>42723</v>
      </c>
      <c r="E389" s="137">
        <v>42760</v>
      </c>
      <c r="F389" s="137">
        <v>42760</v>
      </c>
      <c r="G389" s="25">
        <f t="shared" si="24"/>
        <v>37</v>
      </c>
      <c r="H389" s="365">
        <v>5717.44</v>
      </c>
      <c r="I389" s="122">
        <f t="shared" si="25"/>
        <v>211545.28</v>
      </c>
      <c r="J389" s="16"/>
    </row>
    <row r="390" spans="1:10">
      <c r="A390" s="23">
        <f t="shared" si="26"/>
        <v>331</v>
      </c>
      <c r="B390" s="218"/>
      <c r="C390" s="218"/>
      <c r="D390" s="137">
        <v>42723</v>
      </c>
      <c r="E390" s="137">
        <v>42760</v>
      </c>
      <c r="F390" s="137">
        <v>42760</v>
      </c>
      <c r="G390" s="25">
        <f t="shared" si="24"/>
        <v>37</v>
      </c>
      <c r="H390" s="365">
        <v>5708.31</v>
      </c>
      <c r="I390" s="122">
        <f t="shared" si="25"/>
        <v>211207.47</v>
      </c>
      <c r="J390" s="16"/>
    </row>
    <row r="391" spans="1:10">
      <c r="A391" s="23">
        <f t="shared" si="26"/>
        <v>332</v>
      </c>
      <c r="B391" s="218"/>
      <c r="C391" s="218"/>
      <c r="D391" s="137">
        <v>42723</v>
      </c>
      <c r="E391" s="137">
        <v>42760</v>
      </c>
      <c r="F391" s="137">
        <v>42760</v>
      </c>
      <c r="G391" s="25">
        <f t="shared" si="24"/>
        <v>37</v>
      </c>
      <c r="H391" s="365">
        <v>5650.05</v>
      </c>
      <c r="I391" s="122">
        <f t="shared" si="25"/>
        <v>209051.85</v>
      </c>
      <c r="J391" s="16"/>
    </row>
    <row r="392" spans="1:10">
      <c r="A392" s="23">
        <f t="shared" si="26"/>
        <v>333</v>
      </c>
      <c r="B392" s="218"/>
      <c r="C392" s="218"/>
      <c r="D392" s="137">
        <v>42723</v>
      </c>
      <c r="E392" s="137">
        <v>42760</v>
      </c>
      <c r="F392" s="137">
        <v>42760</v>
      </c>
      <c r="G392" s="25">
        <f t="shared" si="24"/>
        <v>37</v>
      </c>
      <c r="H392" s="365">
        <v>5671.11</v>
      </c>
      <c r="I392" s="122">
        <f t="shared" si="25"/>
        <v>209831.07</v>
      </c>
      <c r="J392" s="16"/>
    </row>
    <row r="393" spans="1:10">
      <c r="A393" s="23">
        <f t="shared" si="26"/>
        <v>334</v>
      </c>
      <c r="B393" s="218"/>
      <c r="C393" s="218"/>
      <c r="D393" s="137">
        <v>42723</v>
      </c>
      <c r="E393" s="137">
        <v>42760</v>
      </c>
      <c r="F393" s="137">
        <v>42760</v>
      </c>
      <c r="G393" s="25">
        <f t="shared" si="24"/>
        <v>37</v>
      </c>
      <c r="H393" s="365">
        <v>5693.92</v>
      </c>
      <c r="I393" s="122">
        <f t="shared" si="25"/>
        <v>210675.04</v>
      </c>
      <c r="J393" s="16"/>
    </row>
    <row r="394" spans="1:10">
      <c r="A394" s="23">
        <f t="shared" si="26"/>
        <v>335</v>
      </c>
      <c r="B394" s="218"/>
      <c r="C394" s="218"/>
      <c r="D394" s="137">
        <v>42723</v>
      </c>
      <c r="E394" s="137">
        <v>42760</v>
      </c>
      <c r="F394" s="137">
        <v>42760</v>
      </c>
      <c r="G394" s="25">
        <f t="shared" si="24"/>
        <v>37</v>
      </c>
      <c r="H394" s="365">
        <v>5527.2</v>
      </c>
      <c r="I394" s="122">
        <f t="shared" si="25"/>
        <v>204506.4</v>
      </c>
      <c r="J394" s="16"/>
    </row>
    <row r="395" spans="1:10">
      <c r="A395" s="23">
        <f t="shared" si="26"/>
        <v>336</v>
      </c>
      <c r="B395" s="218"/>
      <c r="C395" s="218"/>
      <c r="D395" s="137">
        <v>42723</v>
      </c>
      <c r="E395" s="137">
        <v>42760</v>
      </c>
      <c r="F395" s="137">
        <v>42760</v>
      </c>
      <c r="G395" s="25">
        <f t="shared" si="24"/>
        <v>37</v>
      </c>
      <c r="H395" s="365">
        <v>5667.6</v>
      </c>
      <c r="I395" s="122">
        <f t="shared" si="25"/>
        <v>209701.2</v>
      </c>
      <c r="J395" s="16"/>
    </row>
    <row r="396" spans="1:10">
      <c r="A396" s="23">
        <f t="shared" si="26"/>
        <v>337</v>
      </c>
      <c r="B396" s="218"/>
      <c r="C396" s="218"/>
      <c r="D396" s="137">
        <v>42723</v>
      </c>
      <c r="E396" s="137">
        <v>42760</v>
      </c>
      <c r="F396" s="137">
        <v>42760</v>
      </c>
      <c r="G396" s="25">
        <f t="shared" si="24"/>
        <v>37</v>
      </c>
      <c r="H396" s="365">
        <v>5643.03</v>
      </c>
      <c r="I396" s="122">
        <f t="shared" si="25"/>
        <v>208792.11</v>
      </c>
      <c r="J396" s="16"/>
    </row>
    <row r="397" spans="1:10">
      <c r="A397" s="23">
        <f t="shared" si="26"/>
        <v>338</v>
      </c>
      <c r="B397" s="218"/>
      <c r="C397" s="218"/>
      <c r="D397" s="137">
        <v>42723</v>
      </c>
      <c r="E397" s="137">
        <v>42760</v>
      </c>
      <c r="F397" s="137">
        <v>42760</v>
      </c>
      <c r="G397" s="25">
        <f t="shared" si="24"/>
        <v>37</v>
      </c>
      <c r="H397" s="365">
        <v>5691.47</v>
      </c>
      <c r="I397" s="122">
        <f t="shared" si="25"/>
        <v>210584.39</v>
      </c>
      <c r="J397" s="16"/>
    </row>
    <row r="398" spans="1:10">
      <c r="A398" s="23">
        <f t="shared" si="26"/>
        <v>339</v>
      </c>
      <c r="B398" s="218"/>
      <c r="C398" s="218"/>
      <c r="D398" s="137">
        <v>42723</v>
      </c>
      <c r="E398" s="137">
        <v>42760</v>
      </c>
      <c r="F398" s="137">
        <v>42760</v>
      </c>
      <c r="G398" s="25">
        <f t="shared" si="24"/>
        <v>37</v>
      </c>
      <c r="H398" s="365">
        <v>5769.04</v>
      </c>
      <c r="I398" s="122">
        <f t="shared" si="25"/>
        <v>213454.48</v>
      </c>
      <c r="J398" s="16"/>
    </row>
    <row r="399" spans="1:10">
      <c r="A399" s="23">
        <f t="shared" si="26"/>
        <v>340</v>
      </c>
      <c r="B399" s="218"/>
      <c r="C399" s="218"/>
      <c r="D399" s="137">
        <v>42724</v>
      </c>
      <c r="E399" s="137">
        <v>42760</v>
      </c>
      <c r="F399" s="137">
        <v>42760</v>
      </c>
      <c r="G399" s="25">
        <f t="shared" si="24"/>
        <v>36</v>
      </c>
      <c r="H399" s="365">
        <v>5523.93</v>
      </c>
      <c r="I399" s="122">
        <f t="shared" si="25"/>
        <v>198861.48</v>
      </c>
      <c r="J399" s="16"/>
    </row>
    <row r="400" spans="1:10">
      <c r="A400" s="23">
        <f t="shared" si="26"/>
        <v>341</v>
      </c>
      <c r="B400" s="218"/>
      <c r="C400" s="218"/>
      <c r="D400" s="137">
        <v>42724</v>
      </c>
      <c r="E400" s="137">
        <v>42760</v>
      </c>
      <c r="F400" s="137">
        <v>42760</v>
      </c>
      <c r="G400" s="25">
        <f t="shared" si="24"/>
        <v>36</v>
      </c>
      <c r="H400" s="365">
        <v>5602.77</v>
      </c>
      <c r="I400" s="122">
        <f t="shared" si="25"/>
        <v>201699.72</v>
      </c>
      <c r="J400" s="16"/>
    </row>
    <row r="401" spans="1:10">
      <c r="A401" s="23">
        <f t="shared" si="26"/>
        <v>342</v>
      </c>
      <c r="B401" s="218"/>
      <c r="C401" s="218"/>
      <c r="D401" s="137">
        <v>42724</v>
      </c>
      <c r="E401" s="137">
        <v>42760</v>
      </c>
      <c r="F401" s="137">
        <v>42760</v>
      </c>
      <c r="G401" s="25">
        <f t="shared" si="24"/>
        <v>36</v>
      </c>
      <c r="H401" s="365">
        <v>5562.65</v>
      </c>
      <c r="I401" s="122">
        <f t="shared" si="25"/>
        <v>200255.4</v>
      </c>
      <c r="J401" s="16"/>
    </row>
    <row r="402" spans="1:10">
      <c r="A402" s="23">
        <f t="shared" si="26"/>
        <v>343</v>
      </c>
      <c r="B402" s="218"/>
      <c r="C402" s="218"/>
      <c r="D402" s="137">
        <v>42724</v>
      </c>
      <c r="E402" s="137">
        <v>42760</v>
      </c>
      <c r="F402" s="137">
        <v>42760</v>
      </c>
      <c r="G402" s="25">
        <f t="shared" si="24"/>
        <v>36</v>
      </c>
      <c r="H402" s="365">
        <v>5454.15</v>
      </c>
      <c r="I402" s="122">
        <f t="shared" si="25"/>
        <v>196349.4</v>
      </c>
      <c r="J402" s="16"/>
    </row>
    <row r="403" spans="1:10">
      <c r="A403" s="23">
        <f t="shared" si="26"/>
        <v>344</v>
      </c>
      <c r="B403" s="218"/>
      <c r="C403" s="218"/>
      <c r="D403" s="137">
        <v>42724</v>
      </c>
      <c r="E403" s="137">
        <v>42760</v>
      </c>
      <c r="F403" s="137">
        <v>42760</v>
      </c>
      <c r="G403" s="25">
        <f t="shared" si="24"/>
        <v>36</v>
      </c>
      <c r="H403" s="365">
        <v>5620.95</v>
      </c>
      <c r="I403" s="122">
        <f t="shared" si="25"/>
        <v>202354.2</v>
      </c>
      <c r="J403" s="16"/>
    </row>
    <row r="404" spans="1:10">
      <c r="A404" s="23">
        <f t="shared" si="26"/>
        <v>345</v>
      </c>
      <c r="B404" s="218"/>
      <c r="C404" s="218"/>
      <c r="D404" s="137">
        <v>42724</v>
      </c>
      <c r="E404" s="137">
        <v>42760</v>
      </c>
      <c r="F404" s="137">
        <v>42760</v>
      </c>
      <c r="G404" s="25">
        <f t="shared" si="24"/>
        <v>36</v>
      </c>
      <c r="H404" s="365">
        <v>5516.71</v>
      </c>
      <c r="I404" s="122">
        <f t="shared" si="25"/>
        <v>198601.56</v>
      </c>
      <c r="J404" s="16"/>
    </row>
    <row r="405" spans="1:10">
      <c r="A405" s="23">
        <f t="shared" si="26"/>
        <v>346</v>
      </c>
      <c r="B405" s="218"/>
      <c r="C405" s="218"/>
      <c r="D405" s="137">
        <v>42724</v>
      </c>
      <c r="E405" s="137">
        <v>42760</v>
      </c>
      <c r="F405" s="137">
        <v>42760</v>
      </c>
      <c r="G405" s="25">
        <f t="shared" si="24"/>
        <v>36</v>
      </c>
      <c r="H405" s="365">
        <v>5557.59</v>
      </c>
      <c r="I405" s="122">
        <f t="shared" si="25"/>
        <v>200073.24</v>
      </c>
      <c r="J405" s="16"/>
    </row>
    <row r="406" spans="1:10">
      <c r="A406" s="23">
        <f t="shared" si="26"/>
        <v>347</v>
      </c>
      <c r="B406" s="218"/>
      <c r="C406" s="218"/>
      <c r="D406" s="137">
        <v>42724</v>
      </c>
      <c r="E406" s="137">
        <v>42760</v>
      </c>
      <c r="F406" s="137">
        <v>42760</v>
      </c>
      <c r="G406" s="25">
        <f t="shared" si="24"/>
        <v>36</v>
      </c>
      <c r="H406" s="365">
        <v>5485.61</v>
      </c>
      <c r="I406" s="122">
        <f t="shared" si="25"/>
        <v>197481.96</v>
      </c>
      <c r="J406" s="16"/>
    </row>
    <row r="407" spans="1:10">
      <c r="A407" s="23">
        <f t="shared" si="26"/>
        <v>348</v>
      </c>
      <c r="B407" s="218"/>
      <c r="C407" s="218"/>
      <c r="D407" s="137">
        <v>42724</v>
      </c>
      <c r="E407" s="137">
        <v>42760</v>
      </c>
      <c r="F407" s="137">
        <v>42760</v>
      </c>
      <c r="G407" s="25">
        <f t="shared" si="24"/>
        <v>36</v>
      </c>
      <c r="H407" s="365">
        <v>5646.47</v>
      </c>
      <c r="I407" s="122">
        <f t="shared" si="25"/>
        <v>203272.92</v>
      </c>
      <c r="J407" s="16"/>
    </row>
    <row r="408" spans="1:10">
      <c r="A408" s="23">
        <f t="shared" si="26"/>
        <v>349</v>
      </c>
      <c r="B408" s="218"/>
      <c r="C408" s="218"/>
      <c r="D408" s="137">
        <v>42724</v>
      </c>
      <c r="E408" s="137">
        <v>42760</v>
      </c>
      <c r="F408" s="137">
        <v>42760</v>
      </c>
      <c r="G408" s="25">
        <f t="shared" si="24"/>
        <v>36</v>
      </c>
      <c r="H408" s="365">
        <v>5591.25</v>
      </c>
      <c r="I408" s="122">
        <f t="shared" si="25"/>
        <v>201285</v>
      </c>
      <c r="J408" s="16"/>
    </row>
    <row r="409" spans="1:10">
      <c r="A409" s="23">
        <f t="shared" si="26"/>
        <v>350</v>
      </c>
      <c r="B409" s="218"/>
      <c r="C409" s="218"/>
      <c r="D409" s="137">
        <v>42724</v>
      </c>
      <c r="E409" s="137">
        <v>42760</v>
      </c>
      <c r="F409" s="137">
        <v>42760</v>
      </c>
      <c r="G409" s="25">
        <f t="shared" si="24"/>
        <v>36</v>
      </c>
      <c r="H409" s="365">
        <v>5595.11</v>
      </c>
      <c r="I409" s="122">
        <f t="shared" si="25"/>
        <v>201423.96</v>
      </c>
      <c r="J409" s="16"/>
    </row>
    <row r="410" spans="1:10">
      <c r="A410" s="23">
        <f t="shared" si="26"/>
        <v>351</v>
      </c>
      <c r="B410" s="218"/>
      <c r="C410" s="218"/>
      <c r="D410" s="137">
        <v>42724</v>
      </c>
      <c r="E410" s="137">
        <v>42760</v>
      </c>
      <c r="F410" s="137">
        <v>42760</v>
      </c>
      <c r="G410" s="25">
        <f t="shared" si="24"/>
        <v>36</v>
      </c>
      <c r="H410" s="365">
        <v>5761.32</v>
      </c>
      <c r="I410" s="122">
        <f t="shared" si="25"/>
        <v>207407.52</v>
      </c>
      <c r="J410" s="16"/>
    </row>
    <row r="411" spans="1:10">
      <c r="A411" s="23">
        <f t="shared" si="26"/>
        <v>352</v>
      </c>
      <c r="B411" s="218"/>
      <c r="C411" s="218"/>
      <c r="D411" s="137">
        <v>42725</v>
      </c>
      <c r="E411" s="137">
        <v>42760</v>
      </c>
      <c r="F411" s="137">
        <v>42760</v>
      </c>
      <c r="G411" s="25">
        <f t="shared" si="24"/>
        <v>35</v>
      </c>
      <c r="H411" s="365">
        <v>8083.77</v>
      </c>
      <c r="I411" s="122">
        <f t="shared" si="25"/>
        <v>282931.95</v>
      </c>
      <c r="J411" s="16"/>
    </row>
    <row r="412" spans="1:10">
      <c r="A412" s="23">
        <f t="shared" si="26"/>
        <v>353</v>
      </c>
      <c r="B412" s="218"/>
      <c r="C412" s="218"/>
      <c r="D412" s="137">
        <v>42725</v>
      </c>
      <c r="E412" s="137">
        <v>42760</v>
      </c>
      <c r="F412" s="137">
        <v>42760</v>
      </c>
      <c r="G412" s="25">
        <f t="shared" si="24"/>
        <v>35</v>
      </c>
      <c r="H412" s="365">
        <v>8536.76</v>
      </c>
      <c r="I412" s="122">
        <f t="shared" si="25"/>
        <v>298786.59999999998</v>
      </c>
      <c r="J412" s="16"/>
    </row>
    <row r="413" spans="1:10">
      <c r="A413" s="23">
        <f t="shared" si="26"/>
        <v>354</v>
      </c>
      <c r="B413" s="218"/>
      <c r="C413" s="218"/>
      <c r="D413" s="137">
        <v>42726</v>
      </c>
      <c r="E413" s="137">
        <v>42760</v>
      </c>
      <c r="F413" s="137">
        <v>42760</v>
      </c>
      <c r="G413" s="25">
        <f t="shared" si="24"/>
        <v>34</v>
      </c>
      <c r="H413" s="365">
        <v>5061.25</v>
      </c>
      <c r="I413" s="122">
        <f t="shared" si="25"/>
        <v>172082.5</v>
      </c>
      <c r="J413" s="16"/>
    </row>
    <row r="414" spans="1:10">
      <c r="A414" s="23">
        <f t="shared" si="26"/>
        <v>355</v>
      </c>
      <c r="B414" s="218"/>
      <c r="C414" s="218"/>
      <c r="D414" s="137">
        <v>42726</v>
      </c>
      <c r="E414" s="137">
        <v>42760</v>
      </c>
      <c r="F414" s="137">
        <v>42760</v>
      </c>
      <c r="G414" s="25">
        <f t="shared" si="24"/>
        <v>34</v>
      </c>
      <c r="H414" s="365">
        <v>5033.82</v>
      </c>
      <c r="I414" s="122">
        <f t="shared" si="25"/>
        <v>171149.88</v>
      </c>
      <c r="J414" s="16"/>
    </row>
    <row r="415" spans="1:10">
      <c r="A415" s="23">
        <f t="shared" si="26"/>
        <v>356</v>
      </c>
      <c r="B415" s="218"/>
      <c r="C415" s="218"/>
      <c r="D415" s="137">
        <v>42726</v>
      </c>
      <c r="E415" s="137">
        <v>42760</v>
      </c>
      <c r="F415" s="137">
        <v>42760</v>
      </c>
      <c r="G415" s="25">
        <f t="shared" si="24"/>
        <v>34</v>
      </c>
      <c r="H415" s="365">
        <v>5054.87</v>
      </c>
      <c r="I415" s="122">
        <f t="shared" si="25"/>
        <v>171865.58</v>
      </c>
      <c r="J415" s="16"/>
    </row>
    <row r="416" spans="1:10">
      <c r="A416" s="23">
        <f t="shared" si="26"/>
        <v>357</v>
      </c>
      <c r="B416" s="218"/>
      <c r="C416" s="218"/>
      <c r="D416" s="137">
        <v>42730</v>
      </c>
      <c r="E416" s="137">
        <v>42760</v>
      </c>
      <c r="F416" s="137">
        <v>42760</v>
      </c>
      <c r="G416" s="25">
        <f t="shared" si="24"/>
        <v>30</v>
      </c>
      <c r="H416" s="365">
        <v>5583.36</v>
      </c>
      <c r="I416" s="122">
        <f t="shared" si="25"/>
        <v>167500.79999999999</v>
      </c>
      <c r="J416" s="16"/>
    </row>
    <row r="417" spans="1:10">
      <c r="A417" s="23">
        <f t="shared" si="26"/>
        <v>358</v>
      </c>
      <c r="B417" s="218"/>
      <c r="C417" s="218"/>
      <c r="D417" s="137">
        <v>42730</v>
      </c>
      <c r="E417" s="137">
        <v>42760</v>
      </c>
      <c r="F417" s="137">
        <v>42760</v>
      </c>
      <c r="G417" s="25">
        <f t="shared" si="24"/>
        <v>30</v>
      </c>
      <c r="H417" s="365">
        <v>5624.07</v>
      </c>
      <c r="I417" s="122">
        <f t="shared" si="25"/>
        <v>168722.1</v>
      </c>
      <c r="J417" s="16"/>
    </row>
    <row r="418" spans="1:10">
      <c r="A418" s="23">
        <f t="shared" si="26"/>
        <v>359</v>
      </c>
      <c r="B418" s="218"/>
      <c r="C418" s="218"/>
      <c r="D418" s="137">
        <v>42730</v>
      </c>
      <c r="E418" s="137">
        <v>42760</v>
      </c>
      <c r="F418" s="137">
        <v>42760</v>
      </c>
      <c r="G418" s="25">
        <f t="shared" si="24"/>
        <v>30</v>
      </c>
      <c r="H418" s="365">
        <v>5489.99</v>
      </c>
      <c r="I418" s="122">
        <f t="shared" si="25"/>
        <v>164699.70000000001</v>
      </c>
      <c r="J418" s="16"/>
    </row>
    <row r="419" spans="1:10">
      <c r="A419" s="23">
        <f t="shared" si="26"/>
        <v>360</v>
      </c>
      <c r="B419" s="218"/>
      <c r="C419" s="218"/>
      <c r="D419" s="137">
        <v>42730</v>
      </c>
      <c r="E419" s="137">
        <v>42760</v>
      </c>
      <c r="F419" s="137">
        <v>42760</v>
      </c>
      <c r="G419" s="25">
        <f t="shared" si="24"/>
        <v>30</v>
      </c>
      <c r="H419" s="365">
        <v>5682.69</v>
      </c>
      <c r="I419" s="122">
        <f t="shared" si="25"/>
        <v>170480.7</v>
      </c>
      <c r="J419" s="16"/>
    </row>
    <row r="420" spans="1:10">
      <c r="A420" s="23">
        <f t="shared" si="26"/>
        <v>361</v>
      </c>
      <c r="B420" s="218"/>
      <c r="C420" s="218"/>
      <c r="D420" s="137">
        <v>42730</v>
      </c>
      <c r="E420" s="137">
        <v>42760</v>
      </c>
      <c r="F420" s="137">
        <v>42760</v>
      </c>
      <c r="G420" s="25">
        <f t="shared" si="24"/>
        <v>30</v>
      </c>
      <c r="H420" s="365">
        <v>5659.88</v>
      </c>
      <c r="I420" s="122">
        <f t="shared" si="25"/>
        <v>169796.4</v>
      </c>
      <c r="J420" s="16"/>
    </row>
    <row r="421" spans="1:10">
      <c r="A421" s="23">
        <f t="shared" si="26"/>
        <v>362</v>
      </c>
      <c r="B421" s="218"/>
      <c r="C421" s="218"/>
      <c r="D421" s="137">
        <v>42730</v>
      </c>
      <c r="E421" s="137">
        <v>42760</v>
      </c>
      <c r="F421" s="137">
        <v>42760</v>
      </c>
      <c r="G421" s="25">
        <f t="shared" si="24"/>
        <v>30</v>
      </c>
      <c r="H421" s="365">
        <v>5531.06</v>
      </c>
      <c r="I421" s="122">
        <f t="shared" si="25"/>
        <v>165931.79999999999</v>
      </c>
      <c r="J421" s="16"/>
    </row>
    <row r="422" spans="1:10">
      <c r="A422" s="23">
        <f t="shared" si="26"/>
        <v>363</v>
      </c>
      <c r="B422" s="218"/>
      <c r="C422" s="218"/>
      <c r="D422" s="137">
        <v>42730</v>
      </c>
      <c r="E422" s="137">
        <v>42760</v>
      </c>
      <c r="F422" s="137">
        <v>42760</v>
      </c>
      <c r="G422" s="25">
        <f t="shared" si="24"/>
        <v>30</v>
      </c>
      <c r="H422" s="365">
        <v>5580.2</v>
      </c>
      <c r="I422" s="122">
        <f t="shared" si="25"/>
        <v>167406</v>
      </c>
      <c r="J422" s="16"/>
    </row>
    <row r="423" spans="1:10">
      <c r="A423" s="23">
        <f t="shared" si="26"/>
        <v>364</v>
      </c>
      <c r="B423" s="218"/>
      <c r="C423" s="218"/>
      <c r="D423" s="137">
        <v>42730</v>
      </c>
      <c r="E423" s="137">
        <v>42760</v>
      </c>
      <c r="F423" s="137">
        <v>42760</v>
      </c>
      <c r="G423" s="25">
        <f t="shared" si="24"/>
        <v>30</v>
      </c>
      <c r="H423" s="365">
        <v>5606.52</v>
      </c>
      <c r="I423" s="122">
        <f t="shared" si="25"/>
        <v>168195.6</v>
      </c>
      <c r="J423" s="16"/>
    </row>
    <row r="424" spans="1:10">
      <c r="A424" s="23">
        <f t="shared" si="26"/>
        <v>365</v>
      </c>
      <c r="B424" s="218"/>
      <c r="C424" s="218"/>
      <c r="D424" s="137">
        <v>42730</v>
      </c>
      <c r="E424" s="137">
        <v>42760</v>
      </c>
      <c r="F424" s="137">
        <v>42760</v>
      </c>
      <c r="G424" s="25">
        <f t="shared" si="24"/>
        <v>30</v>
      </c>
      <c r="H424" s="365">
        <v>5613.89</v>
      </c>
      <c r="I424" s="122">
        <f t="shared" si="25"/>
        <v>168416.7</v>
      </c>
      <c r="J424" s="16"/>
    </row>
    <row r="425" spans="1:10">
      <c r="A425" s="23">
        <f t="shared" si="26"/>
        <v>366</v>
      </c>
      <c r="B425" s="218"/>
      <c r="C425" s="218"/>
      <c r="D425" s="137">
        <v>42730</v>
      </c>
      <c r="E425" s="137">
        <v>42760</v>
      </c>
      <c r="F425" s="137">
        <v>42760</v>
      </c>
      <c r="G425" s="25">
        <f t="shared" si="24"/>
        <v>30</v>
      </c>
      <c r="H425" s="365">
        <v>5590.38</v>
      </c>
      <c r="I425" s="122">
        <f t="shared" si="25"/>
        <v>167711.4</v>
      </c>
      <c r="J425" s="16"/>
    </row>
    <row r="426" spans="1:10">
      <c r="A426" s="23">
        <f t="shared" si="26"/>
        <v>367</v>
      </c>
      <c r="B426" s="218"/>
      <c r="C426" s="218"/>
      <c r="D426" s="137">
        <v>42732</v>
      </c>
      <c r="E426" s="137">
        <v>42760</v>
      </c>
      <c r="F426" s="137">
        <v>42760</v>
      </c>
      <c r="G426" s="25">
        <f t="shared" si="24"/>
        <v>28</v>
      </c>
      <c r="H426" s="365">
        <v>5111.97</v>
      </c>
      <c r="I426" s="122">
        <f t="shared" si="25"/>
        <v>143135.16</v>
      </c>
      <c r="J426" s="16"/>
    </row>
    <row r="427" spans="1:10">
      <c r="A427" s="23">
        <f t="shared" si="26"/>
        <v>368</v>
      </c>
      <c r="B427" s="218" t="s">
        <v>239</v>
      </c>
      <c r="C427" s="218" t="s">
        <v>425</v>
      </c>
      <c r="D427" s="137">
        <v>42737</v>
      </c>
      <c r="E427" s="137">
        <v>42760</v>
      </c>
      <c r="F427" s="137">
        <v>42760</v>
      </c>
      <c r="G427" s="25">
        <f t="shared" si="24"/>
        <v>23</v>
      </c>
      <c r="H427" s="365">
        <v>6451.76</v>
      </c>
      <c r="I427" s="122">
        <f t="shared" si="25"/>
        <v>148390.48000000001</v>
      </c>
      <c r="J427" s="16"/>
    </row>
    <row r="428" spans="1:10">
      <c r="A428" s="23">
        <f t="shared" si="26"/>
        <v>369</v>
      </c>
      <c r="B428" s="218"/>
      <c r="C428" s="218"/>
      <c r="D428" s="137">
        <v>42746</v>
      </c>
      <c r="E428" s="137">
        <v>42760</v>
      </c>
      <c r="F428" s="137">
        <v>42760</v>
      </c>
      <c r="G428" s="25">
        <f t="shared" si="24"/>
        <v>14</v>
      </c>
      <c r="H428" s="365">
        <v>5096.9800000000005</v>
      </c>
      <c r="I428" s="122">
        <f t="shared" si="25"/>
        <v>71357.72</v>
      </c>
      <c r="J428" s="16"/>
    </row>
    <row r="429" spans="1:10">
      <c r="A429" s="23">
        <f t="shared" si="26"/>
        <v>370</v>
      </c>
      <c r="B429" s="218"/>
      <c r="C429" s="218"/>
      <c r="D429" s="137">
        <v>42745</v>
      </c>
      <c r="E429" s="137">
        <v>42760</v>
      </c>
      <c r="F429" s="137">
        <v>42760</v>
      </c>
      <c r="G429" s="25">
        <f t="shared" si="24"/>
        <v>15</v>
      </c>
      <c r="H429" s="365">
        <v>5164.29</v>
      </c>
      <c r="I429" s="122">
        <f t="shared" si="25"/>
        <v>77464.350000000006</v>
      </c>
      <c r="J429" s="16"/>
    </row>
    <row r="430" spans="1:10">
      <c r="A430" s="23">
        <f t="shared" si="26"/>
        <v>371</v>
      </c>
      <c r="B430" s="218"/>
      <c r="C430" s="218"/>
      <c r="D430" s="137">
        <v>42748</v>
      </c>
      <c r="E430" s="137">
        <v>42760</v>
      </c>
      <c r="F430" s="137">
        <v>42760</v>
      </c>
      <c r="G430" s="25">
        <f t="shared" si="24"/>
        <v>12</v>
      </c>
      <c r="H430" s="365">
        <v>5163.33</v>
      </c>
      <c r="I430" s="122">
        <f t="shared" si="25"/>
        <v>61959.96</v>
      </c>
      <c r="J430" s="16"/>
    </row>
    <row r="431" spans="1:10">
      <c r="A431" s="23">
        <f t="shared" si="26"/>
        <v>372</v>
      </c>
      <c r="B431" s="218"/>
      <c r="C431" s="218"/>
      <c r="D431" s="137">
        <v>42748</v>
      </c>
      <c r="E431" s="137">
        <v>42760</v>
      </c>
      <c r="F431" s="137">
        <v>42760</v>
      </c>
      <c r="G431" s="25">
        <f t="shared" si="24"/>
        <v>12</v>
      </c>
      <c r="H431" s="365">
        <v>5125.6900000000005</v>
      </c>
      <c r="I431" s="122">
        <f t="shared" si="25"/>
        <v>61508.28</v>
      </c>
      <c r="J431" s="16"/>
    </row>
    <row r="432" spans="1:10">
      <c r="A432" s="23">
        <f t="shared" si="26"/>
        <v>373</v>
      </c>
      <c r="B432" s="218"/>
      <c r="C432" s="218"/>
      <c r="D432" s="137">
        <v>42744</v>
      </c>
      <c r="E432" s="137">
        <v>42760</v>
      </c>
      <c r="F432" s="137">
        <v>42760</v>
      </c>
      <c r="G432" s="25">
        <f t="shared" si="24"/>
        <v>16</v>
      </c>
      <c r="H432" s="365">
        <v>5172.2700000000004</v>
      </c>
      <c r="I432" s="122">
        <f t="shared" si="25"/>
        <v>82756.320000000007</v>
      </c>
      <c r="J432" s="16"/>
    </row>
    <row r="433" spans="1:10">
      <c r="A433" s="23">
        <f t="shared" si="26"/>
        <v>374</v>
      </c>
      <c r="B433" s="218"/>
      <c r="C433" s="218"/>
      <c r="D433" s="137">
        <v>42745</v>
      </c>
      <c r="E433" s="137">
        <v>42760</v>
      </c>
      <c r="F433" s="137">
        <v>42760</v>
      </c>
      <c r="G433" s="25">
        <f t="shared" si="24"/>
        <v>15</v>
      </c>
      <c r="H433" s="365">
        <v>5016.59</v>
      </c>
      <c r="I433" s="122">
        <f t="shared" si="25"/>
        <v>75248.850000000006</v>
      </c>
      <c r="J433" s="16"/>
    </row>
    <row r="434" spans="1:10">
      <c r="A434" s="23">
        <f t="shared" si="26"/>
        <v>375</v>
      </c>
      <c r="B434" s="218"/>
      <c r="C434" s="218"/>
      <c r="D434" s="137">
        <v>42743</v>
      </c>
      <c r="E434" s="137">
        <v>42760</v>
      </c>
      <c r="F434" s="137">
        <v>42760</v>
      </c>
      <c r="G434" s="25">
        <f t="shared" si="24"/>
        <v>17</v>
      </c>
      <c r="H434" s="365">
        <v>9107.84</v>
      </c>
      <c r="I434" s="122">
        <f t="shared" si="25"/>
        <v>154833.28</v>
      </c>
      <c r="J434" s="16"/>
    </row>
    <row r="435" spans="1:10">
      <c r="A435" s="23">
        <f t="shared" si="26"/>
        <v>376</v>
      </c>
      <c r="B435" s="218"/>
      <c r="C435" s="218"/>
      <c r="D435" s="137">
        <v>42744</v>
      </c>
      <c r="E435" s="137">
        <v>42760</v>
      </c>
      <c r="F435" s="137">
        <v>42760</v>
      </c>
      <c r="G435" s="25">
        <f t="shared" si="24"/>
        <v>16</v>
      </c>
      <c r="H435" s="365">
        <v>5129.2</v>
      </c>
      <c r="I435" s="122">
        <f t="shared" si="25"/>
        <v>82067.199999999997</v>
      </c>
      <c r="J435" s="16"/>
    </row>
    <row r="436" spans="1:10">
      <c r="A436" s="23">
        <f t="shared" si="26"/>
        <v>377</v>
      </c>
      <c r="B436" s="218"/>
      <c r="C436" s="218"/>
      <c r="D436" s="137">
        <v>42749</v>
      </c>
      <c r="E436" s="137">
        <v>42760</v>
      </c>
      <c r="F436" s="137">
        <v>42760</v>
      </c>
      <c r="G436" s="25">
        <f t="shared" si="24"/>
        <v>11</v>
      </c>
      <c r="H436" s="365">
        <v>5138.45</v>
      </c>
      <c r="I436" s="122">
        <f t="shared" si="25"/>
        <v>56522.95</v>
      </c>
      <c r="J436" s="16"/>
    </row>
    <row r="437" spans="1:10">
      <c r="A437" s="23">
        <f t="shared" si="26"/>
        <v>378</v>
      </c>
      <c r="B437" s="218"/>
      <c r="C437" s="218"/>
      <c r="D437" s="137">
        <v>42744</v>
      </c>
      <c r="E437" s="137">
        <v>42760</v>
      </c>
      <c r="F437" s="137">
        <v>42760</v>
      </c>
      <c r="G437" s="25">
        <f t="shared" si="24"/>
        <v>16</v>
      </c>
      <c r="H437" s="365">
        <v>5202.57</v>
      </c>
      <c r="I437" s="122">
        <f t="shared" si="25"/>
        <v>83241.119999999995</v>
      </c>
      <c r="J437" s="16"/>
    </row>
    <row r="438" spans="1:10">
      <c r="A438" s="23">
        <f t="shared" si="26"/>
        <v>379</v>
      </c>
      <c r="B438" s="218"/>
      <c r="C438" s="218"/>
      <c r="D438" s="137">
        <v>42746</v>
      </c>
      <c r="E438" s="137">
        <v>42760</v>
      </c>
      <c r="F438" s="137">
        <v>42760</v>
      </c>
      <c r="G438" s="25">
        <f t="shared" si="24"/>
        <v>14</v>
      </c>
      <c r="H438" s="365">
        <v>5100.49</v>
      </c>
      <c r="I438" s="122">
        <f t="shared" si="25"/>
        <v>71406.86</v>
      </c>
      <c r="J438" s="16"/>
    </row>
    <row r="439" spans="1:10">
      <c r="A439" s="23">
        <f t="shared" si="26"/>
        <v>380</v>
      </c>
      <c r="B439" s="218"/>
      <c r="C439" s="218"/>
      <c r="D439" s="137">
        <v>42748</v>
      </c>
      <c r="E439" s="137">
        <v>42760</v>
      </c>
      <c r="F439" s="137">
        <v>42760</v>
      </c>
      <c r="G439" s="25">
        <f t="shared" si="24"/>
        <v>12</v>
      </c>
      <c r="H439" s="365">
        <v>5107.51</v>
      </c>
      <c r="I439" s="122">
        <f t="shared" si="25"/>
        <v>61290.12</v>
      </c>
      <c r="J439" s="16"/>
    </row>
    <row r="440" spans="1:10">
      <c r="A440" s="23">
        <f t="shared" si="26"/>
        <v>381</v>
      </c>
      <c r="B440" s="218"/>
      <c r="C440" s="218"/>
      <c r="D440" s="137">
        <v>42747</v>
      </c>
      <c r="E440" s="137">
        <v>42760</v>
      </c>
      <c r="F440" s="137">
        <v>42760</v>
      </c>
      <c r="G440" s="25">
        <f t="shared" si="24"/>
        <v>13</v>
      </c>
      <c r="H440" s="365">
        <v>5182.47</v>
      </c>
      <c r="I440" s="122">
        <f t="shared" si="25"/>
        <v>67372.11</v>
      </c>
      <c r="J440" s="16"/>
    </row>
    <row r="441" spans="1:10">
      <c r="A441" s="23">
        <f t="shared" si="26"/>
        <v>382</v>
      </c>
      <c r="B441" s="218"/>
      <c r="C441" s="218"/>
      <c r="D441" s="137">
        <v>42747</v>
      </c>
      <c r="E441" s="137">
        <v>42760</v>
      </c>
      <c r="F441" s="137">
        <v>42760</v>
      </c>
      <c r="G441" s="25">
        <f t="shared" si="24"/>
        <v>13</v>
      </c>
      <c r="H441" s="365">
        <v>5057.75</v>
      </c>
      <c r="I441" s="122">
        <f t="shared" si="25"/>
        <v>65750.75</v>
      </c>
      <c r="J441" s="16"/>
    </row>
    <row r="442" spans="1:10">
      <c r="A442" s="23">
        <f t="shared" si="26"/>
        <v>383</v>
      </c>
      <c r="B442" s="218"/>
      <c r="C442" s="218"/>
      <c r="D442" s="137">
        <v>42743</v>
      </c>
      <c r="E442" s="137">
        <v>42760</v>
      </c>
      <c r="F442" s="137">
        <v>42760</v>
      </c>
      <c r="G442" s="25">
        <f t="shared" si="24"/>
        <v>17</v>
      </c>
      <c r="H442" s="365">
        <v>5149.9400000000005</v>
      </c>
      <c r="I442" s="122">
        <f t="shared" si="25"/>
        <v>87548.98</v>
      </c>
      <c r="J442" s="16"/>
    </row>
    <row r="443" spans="1:10">
      <c r="A443" s="23">
        <f t="shared" si="26"/>
        <v>384</v>
      </c>
      <c r="B443" s="218"/>
      <c r="C443" s="218"/>
      <c r="D443" s="137">
        <v>42737</v>
      </c>
      <c r="E443" s="137">
        <v>42760</v>
      </c>
      <c r="F443" s="137">
        <v>42760</v>
      </c>
      <c r="G443" s="25">
        <f t="shared" si="24"/>
        <v>23</v>
      </c>
      <c r="H443" s="365">
        <v>5088.05</v>
      </c>
      <c r="I443" s="122">
        <f t="shared" si="25"/>
        <v>117025.15</v>
      </c>
      <c r="J443" s="16"/>
    </row>
    <row r="444" spans="1:10">
      <c r="A444" s="23">
        <f t="shared" si="26"/>
        <v>385</v>
      </c>
      <c r="B444" s="218"/>
      <c r="C444" s="218"/>
      <c r="D444" s="137">
        <v>42736</v>
      </c>
      <c r="E444" s="137">
        <v>42760</v>
      </c>
      <c r="F444" s="137">
        <v>42760</v>
      </c>
      <c r="G444" s="25">
        <f t="shared" si="24"/>
        <v>24</v>
      </c>
      <c r="H444" s="365">
        <v>5149.9400000000005</v>
      </c>
      <c r="I444" s="122">
        <f t="shared" si="25"/>
        <v>123598.56</v>
      </c>
      <c r="J444" s="16"/>
    </row>
    <row r="445" spans="1:10">
      <c r="A445" s="23">
        <f t="shared" si="26"/>
        <v>386</v>
      </c>
      <c r="B445" s="218"/>
      <c r="C445" s="218"/>
      <c r="D445" s="137">
        <v>42745</v>
      </c>
      <c r="E445" s="137">
        <v>42760</v>
      </c>
      <c r="F445" s="137">
        <v>42760</v>
      </c>
      <c r="G445" s="25">
        <f t="shared" si="24"/>
        <v>15</v>
      </c>
      <c r="H445" s="365">
        <v>5090.28</v>
      </c>
      <c r="I445" s="122">
        <f t="shared" si="25"/>
        <v>76354.2</v>
      </c>
      <c r="J445" s="16"/>
    </row>
    <row r="446" spans="1:10">
      <c r="A446" s="23">
        <f t="shared" si="26"/>
        <v>387</v>
      </c>
      <c r="B446" s="218"/>
      <c r="C446" s="218"/>
      <c r="D446" s="137">
        <v>42737</v>
      </c>
      <c r="E446" s="137">
        <v>42760</v>
      </c>
      <c r="F446" s="137">
        <v>42760</v>
      </c>
      <c r="G446" s="25">
        <f t="shared" si="24"/>
        <v>23</v>
      </c>
      <c r="H446" s="365">
        <v>5133.67</v>
      </c>
      <c r="I446" s="122">
        <f t="shared" si="25"/>
        <v>118074.41</v>
      </c>
      <c r="J446" s="16"/>
    </row>
    <row r="447" spans="1:10">
      <c r="A447" s="23">
        <f t="shared" si="26"/>
        <v>388</v>
      </c>
      <c r="B447" s="218"/>
      <c r="C447" s="218"/>
      <c r="D447" s="137">
        <v>42741</v>
      </c>
      <c r="E447" s="137">
        <v>42760</v>
      </c>
      <c r="F447" s="137">
        <v>42760</v>
      </c>
      <c r="G447" s="25">
        <f t="shared" si="24"/>
        <v>19</v>
      </c>
      <c r="H447" s="365">
        <v>5113.25</v>
      </c>
      <c r="I447" s="122">
        <f t="shared" si="25"/>
        <v>97151.75</v>
      </c>
      <c r="J447" s="16"/>
    </row>
    <row r="448" spans="1:10">
      <c r="A448" s="23">
        <f t="shared" si="26"/>
        <v>389</v>
      </c>
      <c r="B448" s="218"/>
      <c r="C448" s="218"/>
      <c r="D448" s="137">
        <v>42737</v>
      </c>
      <c r="E448" s="137">
        <v>42760</v>
      </c>
      <c r="F448" s="137">
        <v>42760</v>
      </c>
      <c r="G448" s="25">
        <f t="shared" si="24"/>
        <v>23</v>
      </c>
      <c r="H448" s="365">
        <v>5161.1000000000004</v>
      </c>
      <c r="I448" s="122">
        <f t="shared" si="25"/>
        <v>118705.3</v>
      </c>
      <c r="J448" s="16"/>
    </row>
    <row r="449" spans="1:10">
      <c r="A449" s="23">
        <f t="shared" si="26"/>
        <v>390</v>
      </c>
      <c r="B449" s="218"/>
      <c r="C449" s="218"/>
      <c r="D449" s="137">
        <v>42736</v>
      </c>
      <c r="E449" s="137">
        <v>42760</v>
      </c>
      <c r="F449" s="137">
        <v>42760</v>
      </c>
      <c r="G449" s="25">
        <f t="shared" si="24"/>
        <v>24</v>
      </c>
      <c r="H449" s="365">
        <v>5628.29</v>
      </c>
      <c r="I449" s="122">
        <f t="shared" si="25"/>
        <v>135078.96</v>
      </c>
      <c r="J449" s="16"/>
    </row>
    <row r="450" spans="1:10">
      <c r="A450" s="23">
        <f t="shared" si="26"/>
        <v>391</v>
      </c>
      <c r="B450" s="218"/>
      <c r="C450" s="218"/>
      <c r="D450" s="137">
        <v>42738</v>
      </c>
      <c r="E450" s="137">
        <v>42760</v>
      </c>
      <c r="F450" s="137">
        <v>42760</v>
      </c>
      <c r="G450" s="25">
        <f t="shared" si="24"/>
        <v>22</v>
      </c>
      <c r="H450" s="365">
        <v>5640.22</v>
      </c>
      <c r="I450" s="122">
        <f t="shared" si="25"/>
        <v>124084.84</v>
      </c>
      <c r="J450" s="16"/>
    </row>
    <row r="451" spans="1:10">
      <c r="A451" s="23">
        <f t="shared" si="26"/>
        <v>392</v>
      </c>
      <c r="B451" s="218"/>
      <c r="C451" s="218"/>
      <c r="D451" s="137">
        <v>42736</v>
      </c>
      <c r="E451" s="137">
        <v>42760</v>
      </c>
      <c r="F451" s="137">
        <v>42760</v>
      </c>
      <c r="G451" s="25">
        <f t="shared" si="24"/>
        <v>24</v>
      </c>
      <c r="H451" s="365">
        <v>5644.78</v>
      </c>
      <c r="I451" s="122">
        <f t="shared" si="25"/>
        <v>135474.72</v>
      </c>
      <c r="J451" s="16"/>
    </row>
    <row r="452" spans="1:10">
      <c r="A452" s="23">
        <f t="shared" si="26"/>
        <v>393</v>
      </c>
      <c r="B452" s="218"/>
      <c r="C452" s="218"/>
      <c r="D452" s="137">
        <v>42736</v>
      </c>
      <c r="E452" s="137">
        <v>42760</v>
      </c>
      <c r="F452" s="137">
        <v>42760</v>
      </c>
      <c r="G452" s="25">
        <f t="shared" si="24"/>
        <v>24</v>
      </c>
      <c r="H452" s="365">
        <v>5630.04</v>
      </c>
      <c r="I452" s="122">
        <f t="shared" si="25"/>
        <v>135120.95999999999</v>
      </c>
      <c r="J452" s="16"/>
    </row>
    <row r="453" spans="1:10">
      <c r="A453" s="23">
        <f t="shared" si="26"/>
        <v>394</v>
      </c>
      <c r="B453" s="218"/>
      <c r="C453" s="218"/>
      <c r="D453" s="137">
        <v>42737</v>
      </c>
      <c r="E453" s="137">
        <v>42760</v>
      </c>
      <c r="F453" s="137">
        <v>42760</v>
      </c>
      <c r="G453" s="25">
        <f t="shared" si="24"/>
        <v>23</v>
      </c>
      <c r="H453" s="365">
        <v>5673.92</v>
      </c>
      <c r="I453" s="122">
        <f t="shared" si="25"/>
        <v>130500.16</v>
      </c>
      <c r="J453" s="16"/>
    </row>
    <row r="454" spans="1:10">
      <c r="A454" s="23">
        <f t="shared" si="26"/>
        <v>395</v>
      </c>
      <c r="B454" s="218"/>
      <c r="C454" s="218"/>
      <c r="D454" s="137">
        <v>42737</v>
      </c>
      <c r="E454" s="137">
        <v>42760</v>
      </c>
      <c r="F454" s="137">
        <v>42760</v>
      </c>
      <c r="G454" s="25">
        <f t="shared" si="24"/>
        <v>23</v>
      </c>
      <c r="H454" s="365">
        <v>5610.38</v>
      </c>
      <c r="I454" s="122">
        <f t="shared" si="25"/>
        <v>129038.74</v>
      </c>
      <c r="J454" s="16"/>
    </row>
    <row r="455" spans="1:10">
      <c r="A455" s="23">
        <f t="shared" si="26"/>
        <v>396</v>
      </c>
      <c r="B455" s="218"/>
      <c r="C455" s="218"/>
      <c r="D455" s="137">
        <v>42738</v>
      </c>
      <c r="E455" s="137">
        <v>42760</v>
      </c>
      <c r="F455" s="137">
        <v>42760</v>
      </c>
      <c r="G455" s="25">
        <f t="shared" si="24"/>
        <v>22</v>
      </c>
      <c r="H455" s="365">
        <v>5490.69</v>
      </c>
      <c r="I455" s="122">
        <f t="shared" si="25"/>
        <v>120795.18</v>
      </c>
      <c r="J455" s="16"/>
    </row>
    <row r="456" spans="1:10">
      <c r="A456" s="23">
        <f t="shared" si="26"/>
        <v>397</v>
      </c>
      <c r="B456" s="218"/>
      <c r="C456" s="218"/>
      <c r="D456" s="137">
        <v>42738</v>
      </c>
      <c r="E456" s="137">
        <v>42760</v>
      </c>
      <c r="F456" s="137">
        <v>42760</v>
      </c>
      <c r="G456" s="25">
        <f t="shared" si="24"/>
        <v>22</v>
      </c>
      <c r="H456" s="365">
        <v>5625.13</v>
      </c>
      <c r="I456" s="122">
        <f t="shared" si="25"/>
        <v>123752.86</v>
      </c>
      <c r="J456" s="16"/>
    </row>
    <row r="457" spans="1:10">
      <c r="A457" s="23">
        <f t="shared" si="26"/>
        <v>398</v>
      </c>
      <c r="B457" s="218"/>
      <c r="C457" s="218"/>
      <c r="D457" s="137">
        <v>42737</v>
      </c>
      <c r="E457" s="137">
        <v>42760</v>
      </c>
      <c r="F457" s="137">
        <v>42760</v>
      </c>
      <c r="G457" s="25">
        <f t="shared" si="24"/>
        <v>23</v>
      </c>
      <c r="H457" s="365">
        <v>5585.81</v>
      </c>
      <c r="I457" s="122">
        <f t="shared" si="25"/>
        <v>128473.63</v>
      </c>
      <c r="J457" s="16"/>
    </row>
    <row r="458" spans="1:10">
      <c r="A458" s="23">
        <f t="shared" si="26"/>
        <v>399</v>
      </c>
      <c r="B458" s="218"/>
      <c r="C458" s="218"/>
      <c r="D458" s="137">
        <v>42738</v>
      </c>
      <c r="E458" s="137">
        <v>42760</v>
      </c>
      <c r="F458" s="137">
        <v>42760</v>
      </c>
      <c r="G458" s="25">
        <f t="shared" si="24"/>
        <v>22</v>
      </c>
      <c r="H458" s="365">
        <v>5589.32</v>
      </c>
      <c r="I458" s="122">
        <f t="shared" si="25"/>
        <v>122965.04</v>
      </c>
      <c r="J458" s="16"/>
    </row>
    <row r="459" spans="1:10">
      <c r="A459" s="23">
        <f t="shared" si="26"/>
        <v>400</v>
      </c>
      <c r="B459" s="218"/>
      <c r="C459" s="218"/>
      <c r="D459" s="137">
        <v>42737</v>
      </c>
      <c r="E459" s="137">
        <v>42760</v>
      </c>
      <c r="F459" s="137">
        <v>42760</v>
      </c>
      <c r="G459" s="25">
        <f t="shared" si="24"/>
        <v>23</v>
      </c>
      <c r="H459" s="365">
        <v>5556.68</v>
      </c>
      <c r="I459" s="122">
        <f t="shared" si="25"/>
        <v>127803.64</v>
      </c>
      <c r="J459" s="16"/>
    </row>
    <row r="460" spans="1:10">
      <c r="A460" s="23">
        <f t="shared" si="26"/>
        <v>401</v>
      </c>
      <c r="B460" s="218"/>
      <c r="C460" s="218"/>
      <c r="D460" s="137">
        <v>42743</v>
      </c>
      <c r="E460" s="137">
        <v>42760</v>
      </c>
      <c r="F460" s="137">
        <v>42760</v>
      </c>
      <c r="G460" s="25">
        <f t="shared" si="24"/>
        <v>17</v>
      </c>
      <c r="H460" s="365">
        <v>6961.93</v>
      </c>
      <c r="I460" s="122">
        <f t="shared" si="25"/>
        <v>118352.81</v>
      </c>
      <c r="J460" s="16"/>
    </row>
    <row r="461" spans="1:10">
      <c r="A461" s="23">
        <f t="shared" si="26"/>
        <v>402</v>
      </c>
      <c r="B461" s="218"/>
      <c r="C461" s="218"/>
      <c r="D461" s="137">
        <v>42743</v>
      </c>
      <c r="E461" s="137">
        <v>42760</v>
      </c>
      <c r="F461" s="137">
        <v>42760</v>
      </c>
      <c r="G461" s="25">
        <f t="shared" si="24"/>
        <v>17</v>
      </c>
      <c r="H461" s="365">
        <v>6882.4</v>
      </c>
      <c r="I461" s="122">
        <f t="shared" si="25"/>
        <v>117000.8</v>
      </c>
      <c r="J461" s="16"/>
    </row>
    <row r="462" spans="1:10">
      <c r="A462" s="23">
        <f t="shared" si="26"/>
        <v>403</v>
      </c>
      <c r="B462" s="218"/>
      <c r="C462" s="218"/>
      <c r="D462" s="137">
        <v>42743</v>
      </c>
      <c r="E462" s="137">
        <v>42760</v>
      </c>
      <c r="F462" s="137">
        <v>42760</v>
      </c>
      <c r="G462" s="25">
        <f t="shared" si="24"/>
        <v>17</v>
      </c>
      <c r="H462" s="365">
        <v>6864.75</v>
      </c>
      <c r="I462" s="122">
        <f t="shared" si="25"/>
        <v>116700.75</v>
      </c>
      <c r="J462" s="16"/>
    </row>
    <row r="463" spans="1:10">
      <c r="A463" s="23">
        <f t="shared" si="26"/>
        <v>404</v>
      </c>
      <c r="B463" s="218"/>
      <c r="C463" s="218"/>
      <c r="D463" s="137">
        <v>42742</v>
      </c>
      <c r="E463" s="137">
        <v>42760</v>
      </c>
      <c r="F463" s="137">
        <v>42760</v>
      </c>
      <c r="G463" s="25">
        <f t="shared" si="24"/>
        <v>18</v>
      </c>
      <c r="H463" s="365">
        <v>6935.41</v>
      </c>
      <c r="I463" s="122">
        <f t="shared" si="25"/>
        <v>124837.38</v>
      </c>
      <c r="J463" s="16"/>
    </row>
    <row r="464" spans="1:10">
      <c r="A464" s="23">
        <f t="shared" si="26"/>
        <v>405</v>
      </c>
      <c r="B464" s="218"/>
      <c r="C464" s="218"/>
      <c r="D464" s="137">
        <v>42744</v>
      </c>
      <c r="E464" s="137">
        <v>42760</v>
      </c>
      <c r="F464" s="137">
        <v>42760</v>
      </c>
      <c r="G464" s="25">
        <f t="shared" si="24"/>
        <v>16</v>
      </c>
      <c r="H464" s="365">
        <v>5141.32</v>
      </c>
      <c r="I464" s="122">
        <f t="shared" si="25"/>
        <v>82261.119999999995</v>
      </c>
      <c r="J464" s="16"/>
    </row>
    <row r="465" spans="1:10">
      <c r="A465" s="23">
        <f t="shared" si="26"/>
        <v>406</v>
      </c>
      <c r="B465" s="218"/>
      <c r="C465" s="218"/>
      <c r="D465" s="137">
        <v>42741</v>
      </c>
      <c r="E465" s="137">
        <v>42760</v>
      </c>
      <c r="F465" s="137">
        <v>42760</v>
      </c>
      <c r="G465" s="25">
        <f t="shared" si="24"/>
        <v>19</v>
      </c>
      <c r="H465" s="365">
        <v>5138.45</v>
      </c>
      <c r="I465" s="122">
        <f t="shared" si="25"/>
        <v>97630.55</v>
      </c>
      <c r="J465" s="16"/>
    </row>
    <row r="466" spans="1:10">
      <c r="A466" s="23">
        <f t="shared" si="26"/>
        <v>407</v>
      </c>
      <c r="B466" s="218"/>
      <c r="C466" s="218"/>
      <c r="D466" s="137">
        <v>42741</v>
      </c>
      <c r="E466" s="137">
        <v>42760</v>
      </c>
      <c r="F466" s="137">
        <v>42760</v>
      </c>
      <c r="G466" s="25">
        <f t="shared" si="24"/>
        <v>19</v>
      </c>
      <c r="H466" s="365">
        <v>5224.58</v>
      </c>
      <c r="I466" s="122">
        <f t="shared" si="25"/>
        <v>99267.02</v>
      </c>
      <c r="J466" s="16"/>
    </row>
    <row r="467" spans="1:10">
      <c r="A467" s="23">
        <f t="shared" si="26"/>
        <v>408</v>
      </c>
      <c r="B467" s="218"/>
      <c r="C467" s="218"/>
      <c r="D467" s="137">
        <v>42739</v>
      </c>
      <c r="E467" s="137">
        <v>42760</v>
      </c>
      <c r="F467" s="137">
        <v>42760</v>
      </c>
      <c r="G467" s="25">
        <f t="shared" si="24"/>
        <v>21</v>
      </c>
      <c r="H467" s="365">
        <v>4994.9000000000005</v>
      </c>
      <c r="I467" s="122">
        <f t="shared" si="25"/>
        <v>104892.9</v>
      </c>
      <c r="J467" s="16"/>
    </row>
    <row r="468" spans="1:10">
      <c r="A468" s="23">
        <f t="shared" si="26"/>
        <v>409</v>
      </c>
      <c r="B468" s="218"/>
      <c r="C468" s="218"/>
      <c r="D468" s="137">
        <v>42740</v>
      </c>
      <c r="E468" s="137">
        <v>42760</v>
      </c>
      <c r="F468" s="137">
        <v>42760</v>
      </c>
      <c r="G468" s="25">
        <f t="shared" si="24"/>
        <v>20</v>
      </c>
      <c r="H468" s="365">
        <v>5101.13</v>
      </c>
      <c r="I468" s="122">
        <f t="shared" si="25"/>
        <v>102022.6</v>
      </c>
      <c r="J468" s="16"/>
    </row>
    <row r="469" spans="1:10">
      <c r="A469" s="23">
        <f t="shared" si="26"/>
        <v>410</v>
      </c>
      <c r="B469" s="218"/>
      <c r="C469" s="218"/>
      <c r="D469" s="137">
        <v>42736</v>
      </c>
      <c r="E469" s="137">
        <v>42760</v>
      </c>
      <c r="F469" s="137">
        <v>42760</v>
      </c>
      <c r="G469" s="25">
        <f t="shared" si="24"/>
        <v>24</v>
      </c>
      <c r="H469" s="365">
        <v>5185.9800000000005</v>
      </c>
      <c r="I469" s="122">
        <f t="shared" si="25"/>
        <v>124463.52</v>
      </c>
      <c r="J469" s="16"/>
    </row>
    <row r="470" spans="1:10">
      <c r="A470" s="23">
        <f t="shared" si="26"/>
        <v>411</v>
      </c>
      <c r="B470" s="218"/>
      <c r="C470" s="218"/>
      <c r="D470" s="137">
        <v>42739</v>
      </c>
      <c r="E470" s="137">
        <v>42760</v>
      </c>
      <c r="F470" s="137">
        <v>42760</v>
      </c>
      <c r="G470" s="25">
        <f t="shared" si="24"/>
        <v>21</v>
      </c>
      <c r="H470" s="365">
        <v>5108.1500000000005</v>
      </c>
      <c r="I470" s="122">
        <f t="shared" si="25"/>
        <v>107271.15</v>
      </c>
      <c r="J470" s="16"/>
    </row>
    <row r="471" spans="1:10">
      <c r="A471" s="23">
        <f t="shared" si="26"/>
        <v>412</v>
      </c>
      <c r="B471" s="218"/>
      <c r="C471" s="218"/>
      <c r="D471" s="137">
        <v>42741</v>
      </c>
      <c r="E471" s="137">
        <v>42760</v>
      </c>
      <c r="F471" s="137">
        <v>42760</v>
      </c>
      <c r="G471" s="25">
        <f t="shared" si="24"/>
        <v>19</v>
      </c>
      <c r="H471" s="365">
        <v>5046.58</v>
      </c>
      <c r="I471" s="122">
        <f t="shared" si="25"/>
        <v>95885.02</v>
      </c>
      <c r="J471" s="16"/>
    </row>
    <row r="472" spans="1:10">
      <c r="A472" s="23">
        <f t="shared" si="26"/>
        <v>413</v>
      </c>
      <c r="B472" s="218"/>
      <c r="C472" s="218"/>
      <c r="D472" s="137">
        <v>42742</v>
      </c>
      <c r="E472" s="137">
        <v>42760</v>
      </c>
      <c r="F472" s="137">
        <v>42760</v>
      </c>
      <c r="G472" s="25">
        <f t="shared" si="24"/>
        <v>18</v>
      </c>
      <c r="H472" s="365">
        <v>5057.43</v>
      </c>
      <c r="I472" s="122">
        <f t="shared" si="25"/>
        <v>91033.74</v>
      </c>
      <c r="J472" s="16"/>
    </row>
    <row r="473" spans="1:10">
      <c r="A473" s="23">
        <f t="shared" si="26"/>
        <v>414</v>
      </c>
      <c r="B473" s="218"/>
      <c r="C473" s="218"/>
      <c r="D473" s="137">
        <v>42742</v>
      </c>
      <c r="E473" s="137">
        <v>42760</v>
      </c>
      <c r="F473" s="137">
        <v>42760</v>
      </c>
      <c r="G473" s="25">
        <f t="shared" si="24"/>
        <v>18</v>
      </c>
      <c r="H473" s="365">
        <v>5147.07</v>
      </c>
      <c r="I473" s="122">
        <f t="shared" si="25"/>
        <v>92647.26</v>
      </c>
      <c r="J473" s="16"/>
    </row>
    <row r="474" spans="1:10">
      <c r="A474" s="23">
        <f t="shared" si="26"/>
        <v>415</v>
      </c>
      <c r="B474" s="218"/>
      <c r="C474" s="218"/>
      <c r="D474" s="137">
        <v>42741</v>
      </c>
      <c r="E474" s="137">
        <v>42760</v>
      </c>
      <c r="F474" s="137">
        <v>42760</v>
      </c>
      <c r="G474" s="25">
        <f t="shared" si="24"/>
        <v>19</v>
      </c>
      <c r="H474" s="365">
        <v>5077.5200000000004</v>
      </c>
      <c r="I474" s="122">
        <f t="shared" si="25"/>
        <v>96472.88</v>
      </c>
      <c r="J474" s="16"/>
    </row>
    <row r="475" spans="1:10">
      <c r="A475" s="23">
        <f t="shared" si="26"/>
        <v>416</v>
      </c>
      <c r="B475" s="218"/>
      <c r="C475" s="218"/>
      <c r="D475" s="137">
        <v>42743</v>
      </c>
      <c r="E475" s="137">
        <v>42760</v>
      </c>
      <c r="F475" s="137">
        <v>42760</v>
      </c>
      <c r="G475" s="25">
        <f t="shared" si="24"/>
        <v>17</v>
      </c>
      <c r="H475" s="365">
        <v>6926.58</v>
      </c>
      <c r="I475" s="122">
        <f t="shared" si="25"/>
        <v>117751.86</v>
      </c>
      <c r="J475" s="16"/>
    </row>
    <row r="476" spans="1:10">
      <c r="A476" s="23">
        <f t="shared" si="26"/>
        <v>417</v>
      </c>
      <c r="B476" s="218"/>
      <c r="C476" s="218"/>
      <c r="D476" s="137">
        <v>42737</v>
      </c>
      <c r="E476" s="137">
        <v>42760</v>
      </c>
      <c r="F476" s="137">
        <v>42760</v>
      </c>
      <c r="G476" s="25">
        <f t="shared" si="24"/>
        <v>23</v>
      </c>
      <c r="H476" s="365">
        <v>5049.45</v>
      </c>
      <c r="I476" s="122">
        <f t="shared" si="25"/>
        <v>116137.35</v>
      </c>
      <c r="J476" s="16"/>
    </row>
    <row r="477" spans="1:10">
      <c r="A477" s="23">
        <f t="shared" si="26"/>
        <v>418</v>
      </c>
      <c r="B477" s="218"/>
      <c r="C477" s="218"/>
      <c r="D477" s="137">
        <v>42738</v>
      </c>
      <c r="E477" s="137">
        <v>42760</v>
      </c>
      <c r="F477" s="137">
        <v>42760</v>
      </c>
      <c r="G477" s="25">
        <f t="shared" si="24"/>
        <v>22</v>
      </c>
      <c r="H477" s="365">
        <v>5016.28</v>
      </c>
      <c r="I477" s="122">
        <f t="shared" si="25"/>
        <v>110358.16</v>
      </c>
      <c r="J477" s="16"/>
    </row>
    <row r="478" spans="1:10">
      <c r="A478" s="23">
        <f t="shared" si="26"/>
        <v>419</v>
      </c>
      <c r="B478" s="218"/>
      <c r="C478" s="218"/>
      <c r="D478" s="137">
        <v>42738</v>
      </c>
      <c r="E478" s="137">
        <v>42760</v>
      </c>
      <c r="F478" s="137">
        <v>42760</v>
      </c>
      <c r="G478" s="25">
        <f t="shared" si="24"/>
        <v>22</v>
      </c>
      <c r="H478" s="365">
        <v>5120.91</v>
      </c>
      <c r="I478" s="122">
        <f t="shared" si="25"/>
        <v>112660.02</v>
      </c>
      <c r="J478" s="16"/>
    </row>
    <row r="479" spans="1:10">
      <c r="A479" s="23">
        <f t="shared" si="26"/>
        <v>420</v>
      </c>
      <c r="B479" s="218"/>
      <c r="C479" s="218"/>
      <c r="D479" s="137">
        <v>42742</v>
      </c>
      <c r="E479" s="137">
        <v>42760</v>
      </c>
      <c r="F479" s="137">
        <v>42760</v>
      </c>
      <c r="G479" s="25">
        <f t="shared" si="24"/>
        <v>18</v>
      </c>
      <c r="H479" s="365">
        <v>5024.57</v>
      </c>
      <c r="I479" s="122">
        <f t="shared" si="25"/>
        <v>90442.26</v>
      </c>
      <c r="J479" s="16"/>
    </row>
    <row r="480" spans="1:10">
      <c r="A480" s="23">
        <f t="shared" si="26"/>
        <v>421</v>
      </c>
      <c r="B480" s="218"/>
      <c r="C480" s="218"/>
      <c r="D480" s="137">
        <v>42744</v>
      </c>
      <c r="E480" s="137">
        <v>42760</v>
      </c>
      <c r="F480" s="137">
        <v>42760</v>
      </c>
      <c r="G480" s="25">
        <f t="shared" si="24"/>
        <v>16</v>
      </c>
      <c r="H480" s="365">
        <v>5161.74</v>
      </c>
      <c r="I480" s="122">
        <f t="shared" si="25"/>
        <v>82587.839999999997</v>
      </c>
      <c r="J480" s="16"/>
    </row>
    <row r="481" spans="1:10">
      <c r="A481" s="23">
        <f t="shared" si="26"/>
        <v>422</v>
      </c>
      <c r="B481" s="218"/>
      <c r="C481" s="218"/>
      <c r="D481" s="137">
        <v>42738</v>
      </c>
      <c r="E481" s="137">
        <v>42760</v>
      </c>
      <c r="F481" s="137">
        <v>42760</v>
      </c>
      <c r="G481" s="25">
        <f t="shared" si="24"/>
        <v>22</v>
      </c>
      <c r="H481" s="365">
        <v>5038.93</v>
      </c>
      <c r="I481" s="122">
        <f t="shared" si="25"/>
        <v>110856.46</v>
      </c>
      <c r="J481" s="16"/>
    </row>
    <row r="482" spans="1:10">
      <c r="A482" s="23">
        <f t="shared" si="26"/>
        <v>423</v>
      </c>
      <c r="B482" s="218"/>
      <c r="C482" s="218"/>
      <c r="D482" s="137">
        <v>42738</v>
      </c>
      <c r="E482" s="137">
        <v>42760</v>
      </c>
      <c r="F482" s="137">
        <v>42760</v>
      </c>
      <c r="G482" s="25">
        <f t="shared" si="24"/>
        <v>22</v>
      </c>
      <c r="H482" s="365">
        <v>5152.4800000000005</v>
      </c>
      <c r="I482" s="122">
        <f t="shared" si="25"/>
        <v>113354.56</v>
      </c>
      <c r="J482" s="16"/>
    </row>
    <row r="483" spans="1:10">
      <c r="A483" s="23">
        <f t="shared" si="26"/>
        <v>424</v>
      </c>
      <c r="B483" s="218"/>
      <c r="C483" s="218"/>
      <c r="D483" s="137">
        <v>42739</v>
      </c>
      <c r="E483" s="137">
        <v>42760</v>
      </c>
      <c r="F483" s="137">
        <v>42760</v>
      </c>
      <c r="G483" s="25">
        <f t="shared" si="24"/>
        <v>21</v>
      </c>
      <c r="H483" s="365">
        <v>5150.9000000000005</v>
      </c>
      <c r="I483" s="122">
        <f t="shared" si="25"/>
        <v>108168.9</v>
      </c>
      <c r="J483" s="16"/>
    </row>
    <row r="484" spans="1:10">
      <c r="A484" s="23">
        <f t="shared" si="26"/>
        <v>425</v>
      </c>
      <c r="B484" s="218"/>
      <c r="C484" s="218"/>
      <c r="D484" s="137">
        <v>42742</v>
      </c>
      <c r="E484" s="137">
        <v>42760</v>
      </c>
      <c r="F484" s="137">
        <v>42760</v>
      </c>
      <c r="G484" s="25">
        <f t="shared" si="24"/>
        <v>18</v>
      </c>
      <c r="H484" s="365">
        <v>5120.59</v>
      </c>
      <c r="I484" s="122">
        <f t="shared" si="25"/>
        <v>92170.62</v>
      </c>
      <c r="J484" s="16"/>
    </row>
    <row r="485" spans="1:10">
      <c r="A485" s="23">
        <f t="shared" si="26"/>
        <v>426</v>
      </c>
      <c r="B485" s="218"/>
      <c r="C485" s="218"/>
      <c r="D485" s="137">
        <v>42738</v>
      </c>
      <c r="E485" s="137">
        <v>42760</v>
      </c>
      <c r="F485" s="137">
        <v>42760</v>
      </c>
      <c r="G485" s="25">
        <f t="shared" si="24"/>
        <v>22</v>
      </c>
      <c r="H485" s="365">
        <v>5217.57</v>
      </c>
      <c r="I485" s="122">
        <f t="shared" si="25"/>
        <v>114786.54</v>
      </c>
      <c r="J485" s="16"/>
    </row>
    <row r="486" spans="1:10">
      <c r="A486" s="23">
        <f t="shared" si="26"/>
        <v>427</v>
      </c>
      <c r="B486" s="218"/>
      <c r="C486" s="218"/>
      <c r="D486" s="137">
        <v>42742</v>
      </c>
      <c r="E486" s="137">
        <v>42760</v>
      </c>
      <c r="F486" s="137">
        <v>42760</v>
      </c>
      <c r="G486" s="25">
        <f t="shared" si="24"/>
        <v>18</v>
      </c>
      <c r="H486" s="365">
        <v>5126.01</v>
      </c>
      <c r="I486" s="122">
        <f t="shared" si="25"/>
        <v>92268.18</v>
      </c>
      <c r="J486" s="16"/>
    </row>
    <row r="487" spans="1:10">
      <c r="A487" s="23">
        <f t="shared" si="26"/>
        <v>428</v>
      </c>
      <c r="B487" s="218"/>
      <c r="C487" s="218"/>
      <c r="D487" s="137">
        <v>42742</v>
      </c>
      <c r="E487" s="137">
        <v>42760</v>
      </c>
      <c r="F487" s="137">
        <v>42760</v>
      </c>
      <c r="G487" s="25">
        <f t="shared" si="24"/>
        <v>18</v>
      </c>
      <c r="H487" s="365">
        <v>5123.46</v>
      </c>
      <c r="I487" s="122">
        <f t="shared" si="25"/>
        <v>92222.28</v>
      </c>
      <c r="J487" s="16"/>
    </row>
    <row r="488" spans="1:10">
      <c r="A488" s="23">
        <f t="shared" si="26"/>
        <v>429</v>
      </c>
      <c r="B488" s="218"/>
      <c r="C488" s="218"/>
      <c r="D488" s="137">
        <v>42743</v>
      </c>
      <c r="E488" s="137">
        <v>42760</v>
      </c>
      <c r="F488" s="137">
        <v>42760</v>
      </c>
      <c r="G488" s="25">
        <f t="shared" si="24"/>
        <v>17</v>
      </c>
      <c r="H488" s="365">
        <v>5174.18</v>
      </c>
      <c r="I488" s="122">
        <f t="shared" si="25"/>
        <v>87961.06</v>
      </c>
      <c r="J488" s="16"/>
    </row>
    <row r="489" spans="1:10">
      <c r="A489" s="23">
        <f t="shared" si="26"/>
        <v>430</v>
      </c>
      <c r="B489" s="218"/>
      <c r="C489" s="218"/>
      <c r="D489" s="137">
        <v>42743</v>
      </c>
      <c r="E489" s="137">
        <v>42760</v>
      </c>
      <c r="F489" s="137">
        <v>42760</v>
      </c>
      <c r="G489" s="25">
        <f t="shared" si="24"/>
        <v>17</v>
      </c>
      <c r="H489" s="365">
        <v>4995.54</v>
      </c>
      <c r="I489" s="122">
        <f t="shared" si="25"/>
        <v>84924.18</v>
      </c>
      <c r="J489" s="16"/>
    </row>
    <row r="490" spans="1:10">
      <c r="A490" s="23">
        <f t="shared" si="26"/>
        <v>431</v>
      </c>
      <c r="B490" s="218"/>
      <c r="C490" s="218"/>
      <c r="D490" s="137">
        <v>42750</v>
      </c>
      <c r="E490" s="137">
        <v>42760</v>
      </c>
      <c r="F490" s="137">
        <v>42760</v>
      </c>
      <c r="G490" s="25">
        <f t="shared" si="24"/>
        <v>10</v>
      </c>
      <c r="H490" s="365">
        <v>8527.42</v>
      </c>
      <c r="I490" s="122">
        <f t="shared" si="25"/>
        <v>85274.2</v>
      </c>
      <c r="J490" s="16"/>
    </row>
    <row r="491" spans="1:10">
      <c r="A491" s="23">
        <f t="shared" si="26"/>
        <v>432</v>
      </c>
      <c r="B491" s="218"/>
      <c r="C491" s="218"/>
      <c r="D491" s="137">
        <v>42749</v>
      </c>
      <c r="E491" s="137">
        <v>42760</v>
      </c>
      <c r="F491" s="137">
        <v>42760</v>
      </c>
      <c r="G491" s="25">
        <f t="shared" si="24"/>
        <v>11</v>
      </c>
      <c r="H491" s="365">
        <v>8714.2199999999993</v>
      </c>
      <c r="I491" s="122">
        <f t="shared" si="25"/>
        <v>95856.42</v>
      </c>
      <c r="J491" s="16"/>
    </row>
    <row r="492" spans="1:10">
      <c r="A492" s="23">
        <f t="shared" si="26"/>
        <v>433</v>
      </c>
      <c r="B492" s="218"/>
      <c r="C492" s="218"/>
      <c r="D492" s="137">
        <v>42750</v>
      </c>
      <c r="E492" s="137">
        <v>42760</v>
      </c>
      <c r="F492" s="137">
        <v>42760</v>
      </c>
      <c r="G492" s="25">
        <f t="shared" si="24"/>
        <v>10</v>
      </c>
      <c r="H492" s="365">
        <v>6609.68</v>
      </c>
      <c r="I492" s="122">
        <f t="shared" si="25"/>
        <v>66096.800000000003</v>
      </c>
      <c r="J492" s="16"/>
    </row>
    <row r="493" spans="1:10">
      <c r="A493" s="23">
        <f t="shared" si="26"/>
        <v>434</v>
      </c>
      <c r="B493" s="218"/>
      <c r="C493" s="218"/>
      <c r="D493" s="137">
        <v>42750</v>
      </c>
      <c r="E493" s="137">
        <v>42760</v>
      </c>
      <c r="F493" s="137">
        <v>42760</v>
      </c>
      <c r="G493" s="25">
        <f t="shared" si="24"/>
        <v>10</v>
      </c>
      <c r="H493" s="365">
        <v>6422.46</v>
      </c>
      <c r="I493" s="122">
        <f t="shared" si="25"/>
        <v>64224.6</v>
      </c>
      <c r="J493" s="16"/>
    </row>
    <row r="494" spans="1:10">
      <c r="A494" s="23">
        <f t="shared" si="26"/>
        <v>435</v>
      </c>
      <c r="B494" s="218"/>
      <c r="C494" s="218"/>
      <c r="D494" s="137">
        <v>42746</v>
      </c>
      <c r="E494" s="137">
        <v>42760</v>
      </c>
      <c r="F494" s="137">
        <v>42760</v>
      </c>
      <c r="G494" s="25">
        <f t="shared" si="24"/>
        <v>14</v>
      </c>
      <c r="H494" s="365">
        <v>6319.6</v>
      </c>
      <c r="I494" s="122">
        <f t="shared" si="25"/>
        <v>88474.4</v>
      </c>
      <c r="J494" s="16"/>
    </row>
    <row r="495" spans="1:10">
      <c r="A495" s="23">
        <f t="shared" si="26"/>
        <v>436</v>
      </c>
      <c r="B495" s="218"/>
      <c r="C495" s="218"/>
      <c r="D495" s="137">
        <v>42750</v>
      </c>
      <c r="E495" s="137">
        <v>42760</v>
      </c>
      <c r="F495" s="137">
        <v>42760</v>
      </c>
      <c r="G495" s="25">
        <f t="shared" si="24"/>
        <v>10</v>
      </c>
      <c r="H495" s="365">
        <v>5693.49</v>
      </c>
      <c r="I495" s="122">
        <f t="shared" si="25"/>
        <v>56934.9</v>
      </c>
      <c r="J495" s="16"/>
    </row>
    <row r="496" spans="1:10">
      <c r="A496" s="23">
        <f t="shared" si="26"/>
        <v>437</v>
      </c>
      <c r="B496" s="218"/>
      <c r="C496" s="218"/>
      <c r="D496" s="137">
        <v>42749</v>
      </c>
      <c r="E496" s="137">
        <v>42760</v>
      </c>
      <c r="F496" s="137">
        <v>42760</v>
      </c>
      <c r="G496" s="25">
        <f t="shared" si="24"/>
        <v>11</v>
      </c>
      <c r="H496" s="365">
        <v>5775.14</v>
      </c>
      <c r="I496" s="122">
        <f t="shared" si="25"/>
        <v>63526.54</v>
      </c>
      <c r="J496" s="16"/>
    </row>
    <row r="497" spans="1:10">
      <c r="A497" s="23">
        <f t="shared" si="26"/>
        <v>438</v>
      </c>
      <c r="B497" s="218"/>
      <c r="C497" s="218"/>
      <c r="D497" s="137">
        <v>42749</v>
      </c>
      <c r="E497" s="137">
        <v>42760</v>
      </c>
      <c r="F497" s="137">
        <v>42760</v>
      </c>
      <c r="G497" s="25">
        <f t="shared" si="24"/>
        <v>11</v>
      </c>
      <c r="H497" s="365">
        <v>5736.8</v>
      </c>
      <c r="I497" s="122">
        <f t="shared" si="25"/>
        <v>63104.800000000003</v>
      </c>
      <c r="J497" s="16"/>
    </row>
    <row r="498" spans="1:10">
      <c r="A498" s="23">
        <f t="shared" si="26"/>
        <v>439</v>
      </c>
      <c r="B498" s="218"/>
      <c r="C498" s="218"/>
      <c r="D498" s="137">
        <v>42749</v>
      </c>
      <c r="E498" s="137">
        <v>42760</v>
      </c>
      <c r="F498" s="137">
        <v>42760</v>
      </c>
      <c r="G498" s="25">
        <f t="shared" si="24"/>
        <v>11</v>
      </c>
      <c r="H498" s="365">
        <v>5549.36</v>
      </c>
      <c r="I498" s="122">
        <f t="shared" si="25"/>
        <v>61042.96</v>
      </c>
      <c r="J498" s="16"/>
    </row>
    <row r="499" spans="1:10">
      <c r="A499" s="23">
        <f t="shared" si="26"/>
        <v>440</v>
      </c>
      <c r="B499" s="218"/>
      <c r="C499" s="218"/>
      <c r="D499" s="137">
        <v>42750</v>
      </c>
      <c r="E499" s="137">
        <v>42760</v>
      </c>
      <c r="F499" s="137">
        <v>42760</v>
      </c>
      <c r="G499" s="25">
        <f t="shared" si="24"/>
        <v>10</v>
      </c>
      <c r="H499" s="365">
        <v>5702.37</v>
      </c>
      <c r="I499" s="122">
        <f t="shared" si="25"/>
        <v>57023.7</v>
      </c>
      <c r="J499" s="16"/>
    </row>
    <row r="500" spans="1:10">
      <c r="A500" s="23">
        <f t="shared" si="26"/>
        <v>441</v>
      </c>
      <c r="B500" s="218"/>
      <c r="C500" s="218"/>
      <c r="D500" s="137">
        <v>42750</v>
      </c>
      <c r="E500" s="137">
        <v>42760</v>
      </c>
      <c r="F500" s="137">
        <v>42760</v>
      </c>
      <c r="G500" s="25">
        <f t="shared" si="24"/>
        <v>10</v>
      </c>
      <c r="H500" s="365">
        <v>5748.87</v>
      </c>
      <c r="I500" s="122">
        <f t="shared" si="25"/>
        <v>57488.7</v>
      </c>
      <c r="J500" s="16"/>
    </row>
    <row r="501" spans="1:10">
      <c r="A501" s="23">
        <f t="shared" si="26"/>
        <v>442</v>
      </c>
      <c r="B501" s="218"/>
      <c r="C501" s="218"/>
      <c r="D501" s="137">
        <v>42750</v>
      </c>
      <c r="E501" s="137">
        <v>42760</v>
      </c>
      <c r="F501" s="137">
        <v>42760</v>
      </c>
      <c r="G501" s="25">
        <f t="shared" si="24"/>
        <v>10</v>
      </c>
      <c r="H501" s="365">
        <v>5626.04</v>
      </c>
      <c r="I501" s="122">
        <f t="shared" si="25"/>
        <v>56260.4</v>
      </c>
      <c r="J501" s="16"/>
    </row>
    <row r="502" spans="1:10">
      <c r="A502" s="23">
        <f t="shared" si="26"/>
        <v>443</v>
      </c>
      <c r="B502" s="218"/>
      <c r="C502" s="218"/>
      <c r="D502" s="137">
        <v>42750</v>
      </c>
      <c r="E502" s="137">
        <v>42760</v>
      </c>
      <c r="F502" s="137">
        <v>42760</v>
      </c>
      <c r="G502" s="25">
        <f t="shared" si="24"/>
        <v>10</v>
      </c>
      <c r="H502" s="365">
        <v>5650.54</v>
      </c>
      <c r="I502" s="122">
        <f t="shared" si="25"/>
        <v>56505.4</v>
      </c>
      <c r="J502" s="16"/>
    </row>
    <row r="503" spans="1:10">
      <c r="A503" s="23">
        <f t="shared" si="26"/>
        <v>444</v>
      </c>
      <c r="B503" s="218"/>
      <c r="C503" s="218"/>
      <c r="D503" s="137">
        <v>42749</v>
      </c>
      <c r="E503" s="137">
        <v>42760</v>
      </c>
      <c r="F503" s="137">
        <v>42760</v>
      </c>
      <c r="G503" s="25">
        <f t="shared" si="24"/>
        <v>11</v>
      </c>
      <c r="H503" s="365">
        <v>5656.93</v>
      </c>
      <c r="I503" s="122">
        <f t="shared" si="25"/>
        <v>62226.23</v>
      </c>
      <c r="J503" s="16"/>
    </row>
    <row r="504" spans="1:10">
      <c r="A504" s="23">
        <f t="shared" si="26"/>
        <v>445</v>
      </c>
      <c r="B504" s="218"/>
      <c r="C504" s="218"/>
      <c r="D504" s="137">
        <v>42749</v>
      </c>
      <c r="E504" s="137">
        <v>42760</v>
      </c>
      <c r="F504" s="137">
        <v>42760</v>
      </c>
      <c r="G504" s="25">
        <f t="shared" si="24"/>
        <v>11</v>
      </c>
      <c r="H504" s="365">
        <v>5651.96</v>
      </c>
      <c r="I504" s="122">
        <f t="shared" si="25"/>
        <v>62171.56</v>
      </c>
      <c r="J504" s="16"/>
    </row>
    <row r="505" spans="1:10">
      <c r="A505" s="23">
        <f t="shared" si="26"/>
        <v>446</v>
      </c>
      <c r="B505" s="218"/>
      <c r="C505" s="218"/>
      <c r="D505" s="137">
        <v>42749</v>
      </c>
      <c r="E505" s="137">
        <v>42760</v>
      </c>
      <c r="F505" s="137">
        <v>42760</v>
      </c>
      <c r="G505" s="25">
        <f t="shared" si="24"/>
        <v>11</v>
      </c>
      <c r="H505" s="365">
        <v>5641.66</v>
      </c>
      <c r="I505" s="122">
        <f t="shared" si="25"/>
        <v>62058.26</v>
      </c>
      <c r="J505" s="16"/>
    </row>
    <row r="506" spans="1:10">
      <c r="A506" s="23">
        <f t="shared" si="26"/>
        <v>447</v>
      </c>
      <c r="B506" s="218"/>
      <c r="C506" s="218"/>
      <c r="D506" s="137">
        <v>42749</v>
      </c>
      <c r="E506" s="137">
        <v>42760</v>
      </c>
      <c r="F506" s="137">
        <v>42760</v>
      </c>
      <c r="G506" s="25">
        <f t="shared" si="24"/>
        <v>11</v>
      </c>
      <c r="H506" s="365">
        <v>5658.35</v>
      </c>
      <c r="I506" s="122">
        <f t="shared" si="25"/>
        <v>62241.85</v>
      </c>
      <c r="J506" s="16"/>
    </row>
    <row r="507" spans="1:10">
      <c r="A507" s="23">
        <f t="shared" si="26"/>
        <v>448</v>
      </c>
      <c r="B507" s="218"/>
      <c r="C507" s="218"/>
      <c r="D507" s="137">
        <v>42749</v>
      </c>
      <c r="E507" s="137">
        <v>42760</v>
      </c>
      <c r="F507" s="137">
        <v>42760</v>
      </c>
      <c r="G507" s="25">
        <f t="shared" si="24"/>
        <v>11</v>
      </c>
      <c r="H507" s="365">
        <v>5632.79</v>
      </c>
      <c r="I507" s="122">
        <f t="shared" si="25"/>
        <v>61960.69</v>
      </c>
      <c r="J507" s="16"/>
    </row>
    <row r="508" spans="1:10">
      <c r="A508" s="23">
        <f t="shared" si="26"/>
        <v>449</v>
      </c>
      <c r="B508" s="218"/>
      <c r="C508" s="218"/>
      <c r="D508" s="137">
        <v>42739</v>
      </c>
      <c r="E508" s="137">
        <v>42760</v>
      </c>
      <c r="F508" s="137">
        <v>42760</v>
      </c>
      <c r="G508" s="25">
        <f t="shared" si="24"/>
        <v>21</v>
      </c>
      <c r="H508" s="365">
        <v>5620.72</v>
      </c>
      <c r="I508" s="122">
        <f t="shared" si="25"/>
        <v>118035.12</v>
      </c>
      <c r="J508" s="16"/>
    </row>
    <row r="509" spans="1:10">
      <c r="A509" s="23">
        <f t="shared" si="26"/>
        <v>450</v>
      </c>
      <c r="B509" s="218"/>
      <c r="C509" s="218"/>
      <c r="D509" s="137">
        <v>42750</v>
      </c>
      <c r="E509" s="137">
        <v>42760</v>
      </c>
      <c r="F509" s="137">
        <v>42760</v>
      </c>
      <c r="G509" s="25">
        <f t="shared" si="24"/>
        <v>10</v>
      </c>
      <c r="H509" s="365">
        <v>5785.79</v>
      </c>
      <c r="I509" s="122">
        <f t="shared" si="25"/>
        <v>57857.9</v>
      </c>
      <c r="J509" s="16"/>
    </row>
    <row r="510" spans="1:10">
      <c r="A510" s="23">
        <f t="shared" si="26"/>
        <v>451</v>
      </c>
      <c r="B510" s="218"/>
      <c r="C510" s="218"/>
      <c r="D510" s="137">
        <v>42746</v>
      </c>
      <c r="E510" s="137">
        <v>42760</v>
      </c>
      <c r="F510" s="137">
        <v>42760</v>
      </c>
      <c r="G510" s="25">
        <f t="shared" si="24"/>
        <v>14</v>
      </c>
      <c r="H510" s="365">
        <v>6433.14</v>
      </c>
      <c r="I510" s="122">
        <f t="shared" si="25"/>
        <v>90063.96</v>
      </c>
      <c r="J510" s="16"/>
    </row>
    <row r="511" spans="1:10">
      <c r="A511" s="23">
        <f t="shared" si="26"/>
        <v>452</v>
      </c>
      <c r="B511" s="218"/>
      <c r="C511" s="218"/>
      <c r="D511" s="137">
        <v>42750</v>
      </c>
      <c r="E511" s="137">
        <v>42760</v>
      </c>
      <c r="F511" s="137">
        <v>42760</v>
      </c>
      <c r="G511" s="25">
        <f t="shared" si="24"/>
        <v>10</v>
      </c>
      <c r="H511" s="365">
        <v>6502.02</v>
      </c>
      <c r="I511" s="122">
        <f t="shared" si="25"/>
        <v>65020.2</v>
      </c>
      <c r="J511" s="16"/>
    </row>
    <row r="512" spans="1:10">
      <c r="A512" s="23">
        <f t="shared" si="26"/>
        <v>453</v>
      </c>
      <c r="B512" s="218"/>
      <c r="C512" s="218"/>
      <c r="D512" s="137">
        <v>42750</v>
      </c>
      <c r="E512" s="137">
        <v>42760</v>
      </c>
      <c r="F512" s="137">
        <v>42760</v>
      </c>
      <c r="G512" s="25">
        <f t="shared" si="24"/>
        <v>10</v>
      </c>
      <c r="H512" s="365">
        <v>6830.82</v>
      </c>
      <c r="I512" s="122">
        <f t="shared" si="25"/>
        <v>68308.2</v>
      </c>
      <c r="J512" s="16"/>
    </row>
    <row r="513" spans="1:10">
      <c r="A513" s="23">
        <f t="shared" si="26"/>
        <v>454</v>
      </c>
      <c r="B513" s="218"/>
      <c r="C513" s="218"/>
      <c r="D513" s="137">
        <v>42750</v>
      </c>
      <c r="E513" s="137">
        <v>42760</v>
      </c>
      <c r="F513" s="137">
        <v>42760</v>
      </c>
      <c r="G513" s="25">
        <f t="shared" si="24"/>
        <v>10</v>
      </c>
      <c r="H513" s="365">
        <v>6460.92</v>
      </c>
      <c r="I513" s="122">
        <f t="shared" si="25"/>
        <v>64609.2</v>
      </c>
      <c r="J513" s="16"/>
    </row>
    <row r="514" spans="1:10">
      <c r="A514" s="23">
        <f t="shared" si="26"/>
        <v>455</v>
      </c>
      <c r="B514" s="218"/>
      <c r="C514" s="218"/>
      <c r="D514" s="137">
        <v>42745</v>
      </c>
      <c r="E514" s="137">
        <v>42760</v>
      </c>
      <c r="F514" s="137">
        <v>42760</v>
      </c>
      <c r="G514" s="25">
        <f t="shared" si="24"/>
        <v>15</v>
      </c>
      <c r="H514" s="365">
        <v>5665.8</v>
      </c>
      <c r="I514" s="122">
        <f t="shared" si="25"/>
        <v>84987</v>
      </c>
      <c r="J514" s="16"/>
    </row>
    <row r="515" spans="1:10">
      <c r="A515" s="23">
        <f t="shared" si="26"/>
        <v>456</v>
      </c>
      <c r="B515" s="218"/>
      <c r="C515" s="218"/>
      <c r="D515" s="137">
        <v>42744</v>
      </c>
      <c r="E515" s="137">
        <v>42760</v>
      </c>
      <c r="F515" s="137">
        <v>42760</v>
      </c>
      <c r="G515" s="25">
        <f t="shared" si="24"/>
        <v>16</v>
      </c>
      <c r="H515" s="365">
        <v>5641.31</v>
      </c>
      <c r="I515" s="122">
        <f t="shared" si="25"/>
        <v>90260.96</v>
      </c>
      <c r="J515" s="16"/>
    </row>
    <row r="516" spans="1:10">
      <c r="A516" s="23">
        <f t="shared" si="26"/>
        <v>457</v>
      </c>
      <c r="B516" s="218"/>
      <c r="C516" s="218"/>
      <c r="D516" s="137">
        <v>42744</v>
      </c>
      <c r="E516" s="137">
        <v>42760</v>
      </c>
      <c r="F516" s="137">
        <v>42760</v>
      </c>
      <c r="G516" s="25">
        <f t="shared" si="24"/>
        <v>16</v>
      </c>
      <c r="H516" s="365">
        <v>5520.46</v>
      </c>
      <c r="I516" s="122">
        <f t="shared" si="25"/>
        <v>88327.360000000001</v>
      </c>
      <c r="J516" s="16"/>
    </row>
    <row r="517" spans="1:10">
      <c r="A517" s="23">
        <f t="shared" si="26"/>
        <v>458</v>
      </c>
      <c r="B517" s="218"/>
      <c r="C517" s="218"/>
      <c r="D517" s="137">
        <v>42743</v>
      </c>
      <c r="E517" s="137">
        <v>42760</v>
      </c>
      <c r="F517" s="137">
        <v>42760</v>
      </c>
      <c r="G517" s="25">
        <f t="shared" si="24"/>
        <v>17</v>
      </c>
      <c r="H517" s="365">
        <v>5679.65</v>
      </c>
      <c r="I517" s="122">
        <f t="shared" si="25"/>
        <v>96554.05</v>
      </c>
      <c r="J517" s="16"/>
    </row>
    <row r="518" spans="1:10">
      <c r="A518" s="23">
        <f t="shared" si="26"/>
        <v>459</v>
      </c>
      <c r="B518" s="218"/>
      <c r="C518" s="218"/>
      <c r="D518" s="137">
        <v>42744</v>
      </c>
      <c r="E518" s="137">
        <v>42760</v>
      </c>
      <c r="F518" s="137">
        <v>42760</v>
      </c>
      <c r="G518" s="25">
        <f t="shared" si="24"/>
        <v>16</v>
      </c>
      <c r="H518" s="365">
        <v>5622.39</v>
      </c>
      <c r="I518" s="122">
        <f t="shared" si="25"/>
        <v>89958.24</v>
      </c>
      <c r="J518" s="16"/>
    </row>
    <row r="519" spans="1:10">
      <c r="A519" s="23">
        <f t="shared" si="26"/>
        <v>460</v>
      </c>
      <c r="B519" s="218"/>
      <c r="C519" s="218"/>
      <c r="D519" s="137">
        <v>42744</v>
      </c>
      <c r="E519" s="137">
        <v>42760</v>
      </c>
      <c r="F519" s="137">
        <v>42760</v>
      </c>
      <c r="G519" s="25">
        <f t="shared" si="24"/>
        <v>16</v>
      </c>
      <c r="H519" s="365">
        <v>5487.55</v>
      </c>
      <c r="I519" s="122">
        <f t="shared" si="25"/>
        <v>87800.8</v>
      </c>
      <c r="J519" s="16"/>
    </row>
    <row r="520" spans="1:10">
      <c r="A520" s="23">
        <f t="shared" si="26"/>
        <v>461</v>
      </c>
      <c r="B520" s="218"/>
      <c r="C520" s="218"/>
      <c r="D520" s="137">
        <v>42744</v>
      </c>
      <c r="E520" s="137">
        <v>42760</v>
      </c>
      <c r="F520" s="137">
        <v>42760</v>
      </c>
      <c r="G520" s="25">
        <f t="shared" si="24"/>
        <v>16</v>
      </c>
      <c r="H520" s="365">
        <v>5528.17</v>
      </c>
      <c r="I520" s="122">
        <f t="shared" si="25"/>
        <v>88450.72</v>
      </c>
      <c r="J520" s="16"/>
    </row>
    <row r="521" spans="1:10">
      <c r="A521" s="23">
        <f t="shared" si="26"/>
        <v>462</v>
      </c>
      <c r="B521" s="218"/>
      <c r="C521" s="218"/>
      <c r="D521" s="137">
        <v>42744</v>
      </c>
      <c r="E521" s="137">
        <v>42760</v>
      </c>
      <c r="F521" s="137">
        <v>42760</v>
      </c>
      <c r="G521" s="25">
        <f t="shared" si="24"/>
        <v>16</v>
      </c>
      <c r="H521" s="365">
        <v>5576.88</v>
      </c>
      <c r="I521" s="122">
        <f t="shared" si="25"/>
        <v>89230.080000000002</v>
      </c>
      <c r="J521" s="16"/>
    </row>
    <row r="522" spans="1:10">
      <c r="A522" s="23">
        <f t="shared" si="26"/>
        <v>463</v>
      </c>
      <c r="B522" s="218"/>
      <c r="C522" s="218"/>
      <c r="D522" s="137">
        <v>42749</v>
      </c>
      <c r="E522" s="137">
        <v>42760</v>
      </c>
      <c r="F522" s="137">
        <v>42760</v>
      </c>
      <c r="G522" s="25">
        <f t="shared" si="24"/>
        <v>11</v>
      </c>
      <c r="H522" s="365">
        <v>5224.53</v>
      </c>
      <c r="I522" s="122">
        <f t="shared" si="25"/>
        <v>57469.83</v>
      </c>
      <c r="J522" s="16"/>
    </row>
    <row r="523" spans="1:10">
      <c r="A523" s="23">
        <f t="shared" si="26"/>
        <v>464</v>
      </c>
      <c r="B523" s="218"/>
      <c r="C523" s="218"/>
      <c r="D523" s="137">
        <v>42749</v>
      </c>
      <c r="E523" s="137">
        <v>42760</v>
      </c>
      <c r="F523" s="137">
        <v>42760</v>
      </c>
      <c r="G523" s="25">
        <f t="shared" si="24"/>
        <v>11</v>
      </c>
      <c r="H523" s="365">
        <v>5216.13</v>
      </c>
      <c r="I523" s="122">
        <f t="shared" si="25"/>
        <v>57377.43</v>
      </c>
      <c r="J523" s="16"/>
    </row>
    <row r="524" spans="1:10">
      <c r="A524" s="23">
        <f t="shared" si="26"/>
        <v>465</v>
      </c>
      <c r="B524" s="218"/>
      <c r="C524" s="218"/>
      <c r="D524" s="137">
        <v>42749</v>
      </c>
      <c r="E524" s="137">
        <v>42760</v>
      </c>
      <c r="F524" s="137">
        <v>42760</v>
      </c>
      <c r="G524" s="25">
        <f t="shared" si="24"/>
        <v>11</v>
      </c>
      <c r="H524" s="365">
        <v>5065.6099999999997</v>
      </c>
      <c r="I524" s="122">
        <f t="shared" si="25"/>
        <v>55721.71</v>
      </c>
      <c r="J524" s="16"/>
    </row>
    <row r="525" spans="1:10">
      <c r="A525" s="23">
        <f t="shared" si="26"/>
        <v>466</v>
      </c>
      <c r="B525" s="218"/>
      <c r="C525" s="218"/>
      <c r="D525" s="137">
        <v>42749</v>
      </c>
      <c r="E525" s="137">
        <v>42760</v>
      </c>
      <c r="F525" s="137">
        <v>42760</v>
      </c>
      <c r="G525" s="25">
        <f t="shared" si="24"/>
        <v>11</v>
      </c>
      <c r="H525" s="365">
        <v>5160.25</v>
      </c>
      <c r="I525" s="122">
        <f t="shared" si="25"/>
        <v>56762.75</v>
      </c>
      <c r="J525" s="16"/>
    </row>
    <row r="526" spans="1:10">
      <c r="A526" s="23">
        <f t="shared" si="26"/>
        <v>467</v>
      </c>
      <c r="B526" s="218"/>
      <c r="C526" s="218"/>
      <c r="D526" s="137">
        <v>42747</v>
      </c>
      <c r="E526" s="137">
        <v>42760</v>
      </c>
      <c r="F526" s="137">
        <v>42760</v>
      </c>
      <c r="G526" s="25">
        <f t="shared" si="24"/>
        <v>13</v>
      </c>
      <c r="H526" s="365">
        <v>6423.64</v>
      </c>
      <c r="I526" s="122">
        <f t="shared" si="25"/>
        <v>83507.320000000007</v>
      </c>
      <c r="J526" s="16"/>
    </row>
    <row r="527" spans="1:10">
      <c r="A527" s="23">
        <f t="shared" si="26"/>
        <v>468</v>
      </c>
      <c r="B527" s="218" t="s">
        <v>239</v>
      </c>
      <c r="C527" s="218" t="s">
        <v>426</v>
      </c>
      <c r="D527" s="137">
        <v>42749</v>
      </c>
      <c r="E527" s="137">
        <v>42821</v>
      </c>
      <c r="F527" s="137">
        <v>42821</v>
      </c>
      <c r="G527" s="25">
        <f t="shared" ref="G527:G590" si="27">F527-D527</f>
        <v>72</v>
      </c>
      <c r="H527" s="365">
        <v>-0.41</v>
      </c>
      <c r="I527" s="122">
        <f t="shared" ref="I527:I590" si="28">ROUND(G527*H527,2)</f>
        <v>-29.52</v>
      </c>
      <c r="J527" s="16"/>
    </row>
    <row r="528" spans="1:10">
      <c r="A528" s="23">
        <f t="shared" ref="A528:A591" si="29">A527+1</f>
        <v>469</v>
      </c>
      <c r="B528" s="218"/>
      <c r="C528" s="218"/>
      <c r="D528" s="137">
        <v>42766</v>
      </c>
      <c r="E528" s="137">
        <v>42821</v>
      </c>
      <c r="F528" s="137">
        <v>42821</v>
      </c>
      <c r="G528" s="25">
        <f t="shared" si="27"/>
        <v>55</v>
      </c>
      <c r="H528" s="365">
        <v>6599.02</v>
      </c>
      <c r="I528" s="122">
        <f t="shared" si="28"/>
        <v>362946.1</v>
      </c>
      <c r="J528" s="16"/>
    </row>
    <row r="529" spans="1:10">
      <c r="A529" s="23">
        <f t="shared" si="29"/>
        <v>470</v>
      </c>
      <c r="B529" s="218"/>
      <c r="C529" s="218"/>
      <c r="D529" s="137">
        <v>42769</v>
      </c>
      <c r="E529" s="137">
        <v>42821</v>
      </c>
      <c r="F529" s="137">
        <v>42821</v>
      </c>
      <c r="G529" s="25">
        <f t="shared" si="27"/>
        <v>52</v>
      </c>
      <c r="H529" s="365">
        <v>5807.15</v>
      </c>
      <c r="I529" s="122">
        <f t="shared" si="28"/>
        <v>301971.8</v>
      </c>
      <c r="J529" s="16"/>
    </row>
    <row r="530" spans="1:10">
      <c r="A530" s="23">
        <f t="shared" si="29"/>
        <v>471</v>
      </c>
      <c r="B530" s="218"/>
      <c r="C530" s="218"/>
      <c r="D530" s="137">
        <v>42770</v>
      </c>
      <c r="E530" s="137">
        <v>42821</v>
      </c>
      <c r="F530" s="137">
        <v>42821</v>
      </c>
      <c r="G530" s="25">
        <f t="shared" si="27"/>
        <v>51</v>
      </c>
      <c r="H530" s="365">
        <v>4852.13</v>
      </c>
      <c r="I530" s="122">
        <f t="shared" si="28"/>
        <v>247458.63</v>
      </c>
      <c r="J530" s="16"/>
    </row>
    <row r="531" spans="1:10">
      <c r="A531" s="23">
        <f t="shared" si="29"/>
        <v>472</v>
      </c>
      <c r="B531" s="218"/>
      <c r="C531" s="218"/>
      <c r="D531" s="137">
        <v>42770</v>
      </c>
      <c r="E531" s="137">
        <v>42821</v>
      </c>
      <c r="F531" s="137">
        <v>42821</v>
      </c>
      <c r="G531" s="25">
        <f t="shared" si="27"/>
        <v>51</v>
      </c>
      <c r="H531" s="365">
        <v>4854.32</v>
      </c>
      <c r="I531" s="122">
        <f t="shared" si="28"/>
        <v>247570.32</v>
      </c>
      <c r="J531" s="16"/>
    </row>
    <row r="532" spans="1:10">
      <c r="A532" s="23">
        <f t="shared" si="29"/>
        <v>473</v>
      </c>
      <c r="B532" s="218"/>
      <c r="C532" s="218"/>
      <c r="D532" s="137">
        <v>42770</v>
      </c>
      <c r="E532" s="137">
        <v>42821</v>
      </c>
      <c r="F532" s="137">
        <v>42821</v>
      </c>
      <c r="G532" s="25">
        <f t="shared" si="27"/>
        <v>51</v>
      </c>
      <c r="H532" s="365">
        <v>4851.5</v>
      </c>
      <c r="I532" s="122">
        <f t="shared" si="28"/>
        <v>247426.5</v>
      </c>
      <c r="J532" s="16"/>
    </row>
    <row r="533" spans="1:10">
      <c r="A533" s="23">
        <f t="shared" si="29"/>
        <v>474</v>
      </c>
      <c r="B533" s="218"/>
      <c r="C533" s="218"/>
      <c r="D533" s="137">
        <v>42770</v>
      </c>
      <c r="E533" s="137">
        <v>42821</v>
      </c>
      <c r="F533" s="137">
        <v>42821</v>
      </c>
      <c r="G533" s="25">
        <f t="shared" si="27"/>
        <v>51</v>
      </c>
      <c r="H533" s="365">
        <v>4850.87</v>
      </c>
      <c r="I533" s="122">
        <f t="shared" si="28"/>
        <v>247394.37</v>
      </c>
      <c r="J533" s="16"/>
    </row>
    <row r="534" spans="1:10">
      <c r="A534" s="23">
        <f t="shared" si="29"/>
        <v>475</v>
      </c>
      <c r="B534" s="218"/>
      <c r="C534" s="218"/>
      <c r="D534" s="137">
        <v>42773</v>
      </c>
      <c r="E534" s="137">
        <v>42821</v>
      </c>
      <c r="F534" s="137">
        <v>42821</v>
      </c>
      <c r="G534" s="25">
        <f t="shared" si="27"/>
        <v>48</v>
      </c>
      <c r="H534" s="365">
        <v>5197.07</v>
      </c>
      <c r="I534" s="122">
        <f t="shared" si="28"/>
        <v>249459.36</v>
      </c>
      <c r="J534" s="16"/>
    </row>
    <row r="535" spans="1:10">
      <c r="A535" s="23">
        <f t="shared" si="29"/>
        <v>476</v>
      </c>
      <c r="B535" s="218"/>
      <c r="C535" s="218"/>
      <c r="D535" s="137">
        <v>42773</v>
      </c>
      <c r="E535" s="137">
        <v>42821</v>
      </c>
      <c r="F535" s="137">
        <v>42821</v>
      </c>
      <c r="G535" s="25">
        <f t="shared" si="27"/>
        <v>48</v>
      </c>
      <c r="H535" s="365">
        <v>5172.2</v>
      </c>
      <c r="I535" s="122">
        <f t="shared" si="28"/>
        <v>248265.60000000001</v>
      </c>
      <c r="J535" s="16"/>
    </row>
    <row r="536" spans="1:10">
      <c r="A536" s="23">
        <f t="shared" si="29"/>
        <v>477</v>
      </c>
      <c r="B536" s="218"/>
      <c r="C536" s="218"/>
      <c r="D536" s="137">
        <v>42773</v>
      </c>
      <c r="E536" s="137">
        <v>42821</v>
      </c>
      <c r="F536" s="137">
        <v>42821</v>
      </c>
      <c r="G536" s="25">
        <f t="shared" si="27"/>
        <v>48</v>
      </c>
      <c r="H536" s="365">
        <v>5159.28</v>
      </c>
      <c r="I536" s="122">
        <f t="shared" si="28"/>
        <v>247645.44</v>
      </c>
      <c r="J536" s="16"/>
    </row>
    <row r="537" spans="1:10">
      <c r="A537" s="23">
        <f t="shared" si="29"/>
        <v>478</v>
      </c>
      <c r="B537" s="218"/>
      <c r="C537" s="218"/>
      <c r="D537" s="137">
        <v>42773</v>
      </c>
      <c r="E537" s="137">
        <v>42821</v>
      </c>
      <c r="F537" s="137">
        <v>42821</v>
      </c>
      <c r="G537" s="25">
        <f t="shared" si="27"/>
        <v>48</v>
      </c>
      <c r="H537" s="365">
        <v>5239.38</v>
      </c>
      <c r="I537" s="122">
        <f t="shared" si="28"/>
        <v>251490.24</v>
      </c>
      <c r="J537" s="16"/>
    </row>
    <row r="538" spans="1:10">
      <c r="A538" s="23">
        <f t="shared" si="29"/>
        <v>479</v>
      </c>
      <c r="B538" s="218"/>
      <c r="C538" s="218"/>
      <c r="D538" s="137">
        <v>42773</v>
      </c>
      <c r="E538" s="137">
        <v>42821</v>
      </c>
      <c r="F538" s="137">
        <v>42821</v>
      </c>
      <c r="G538" s="25">
        <f t="shared" si="27"/>
        <v>48</v>
      </c>
      <c r="H538" s="365">
        <v>5551.14</v>
      </c>
      <c r="I538" s="122">
        <f t="shared" si="28"/>
        <v>266454.71999999997</v>
      </c>
      <c r="J538" s="16"/>
    </row>
    <row r="539" spans="1:10">
      <c r="A539" s="23">
        <f t="shared" si="29"/>
        <v>480</v>
      </c>
      <c r="B539" s="218"/>
      <c r="C539" s="218"/>
      <c r="D539" s="137">
        <v>42773</v>
      </c>
      <c r="E539" s="137">
        <v>42821</v>
      </c>
      <c r="F539" s="137">
        <v>42821</v>
      </c>
      <c r="G539" s="25">
        <f t="shared" si="27"/>
        <v>48</v>
      </c>
      <c r="H539" s="365">
        <v>5432.92</v>
      </c>
      <c r="I539" s="122">
        <f t="shared" si="28"/>
        <v>260780.16</v>
      </c>
      <c r="J539" s="16"/>
    </row>
    <row r="540" spans="1:10">
      <c r="A540" s="23">
        <f t="shared" si="29"/>
        <v>481</v>
      </c>
      <c r="B540" s="218"/>
      <c r="C540" s="218"/>
      <c r="D540" s="137">
        <v>42773</v>
      </c>
      <c r="E540" s="137">
        <v>42821</v>
      </c>
      <c r="F540" s="137">
        <v>42821</v>
      </c>
      <c r="G540" s="25">
        <f t="shared" si="27"/>
        <v>48</v>
      </c>
      <c r="H540" s="365">
        <v>5725.44</v>
      </c>
      <c r="I540" s="122">
        <f t="shared" si="28"/>
        <v>274821.12</v>
      </c>
      <c r="J540" s="16"/>
    </row>
    <row r="541" spans="1:10">
      <c r="A541" s="23">
        <f t="shared" si="29"/>
        <v>482</v>
      </c>
      <c r="B541" s="218"/>
      <c r="C541" s="218"/>
      <c r="D541" s="137">
        <v>42773</v>
      </c>
      <c r="E541" s="137">
        <v>42821</v>
      </c>
      <c r="F541" s="137">
        <v>42821</v>
      </c>
      <c r="G541" s="25">
        <f t="shared" si="27"/>
        <v>48</v>
      </c>
      <c r="H541" s="365">
        <v>6039.15</v>
      </c>
      <c r="I541" s="122">
        <f t="shared" si="28"/>
        <v>289879.2</v>
      </c>
      <c r="J541" s="16"/>
    </row>
    <row r="542" spans="1:10">
      <c r="A542" s="23">
        <f t="shared" si="29"/>
        <v>483</v>
      </c>
      <c r="B542" s="218"/>
      <c r="C542" s="218"/>
      <c r="D542" s="137">
        <v>42773</v>
      </c>
      <c r="E542" s="137">
        <v>42821</v>
      </c>
      <c r="F542" s="137">
        <v>42821</v>
      </c>
      <c r="G542" s="25">
        <f t="shared" si="27"/>
        <v>48</v>
      </c>
      <c r="H542" s="365">
        <v>5644.86</v>
      </c>
      <c r="I542" s="122">
        <f t="shared" si="28"/>
        <v>270953.28000000003</v>
      </c>
      <c r="J542" s="16"/>
    </row>
    <row r="543" spans="1:10">
      <c r="A543" s="23">
        <f t="shared" si="29"/>
        <v>484</v>
      </c>
      <c r="B543" s="218"/>
      <c r="C543" s="218"/>
      <c r="D543" s="137">
        <v>42773</v>
      </c>
      <c r="E543" s="137">
        <v>42821</v>
      </c>
      <c r="F543" s="137">
        <v>42821</v>
      </c>
      <c r="G543" s="25">
        <f t="shared" si="27"/>
        <v>48</v>
      </c>
      <c r="H543" s="365">
        <v>5637.4</v>
      </c>
      <c r="I543" s="122">
        <f t="shared" si="28"/>
        <v>270595.20000000001</v>
      </c>
      <c r="J543" s="16"/>
    </row>
    <row r="544" spans="1:10">
      <c r="A544" s="23">
        <f t="shared" si="29"/>
        <v>485</v>
      </c>
      <c r="B544" s="218"/>
      <c r="C544" s="218"/>
      <c r="D544" s="137">
        <v>42773</v>
      </c>
      <c r="E544" s="137">
        <v>42821</v>
      </c>
      <c r="F544" s="137">
        <v>42821</v>
      </c>
      <c r="G544" s="25">
        <f t="shared" si="27"/>
        <v>48</v>
      </c>
      <c r="H544" s="365">
        <v>6546</v>
      </c>
      <c r="I544" s="122">
        <f t="shared" si="28"/>
        <v>314208</v>
      </c>
      <c r="J544" s="16"/>
    </row>
    <row r="545" spans="1:10">
      <c r="A545" s="23">
        <f t="shared" si="29"/>
        <v>486</v>
      </c>
      <c r="B545" s="218"/>
      <c r="C545" s="218"/>
      <c r="D545" s="137">
        <v>42773</v>
      </c>
      <c r="E545" s="137">
        <v>42821</v>
      </c>
      <c r="F545" s="137">
        <v>42821</v>
      </c>
      <c r="G545" s="25">
        <f t="shared" si="27"/>
        <v>48</v>
      </c>
      <c r="H545" s="365">
        <v>6449.41</v>
      </c>
      <c r="I545" s="122">
        <f t="shared" si="28"/>
        <v>309571.68</v>
      </c>
      <c r="J545" s="16"/>
    </row>
    <row r="546" spans="1:10">
      <c r="A546" s="23">
        <f t="shared" si="29"/>
        <v>487</v>
      </c>
      <c r="B546" s="218"/>
      <c r="C546" s="218"/>
      <c r="D546" s="137">
        <v>42773</v>
      </c>
      <c r="E546" s="137">
        <v>42821</v>
      </c>
      <c r="F546" s="137">
        <v>42821</v>
      </c>
      <c r="G546" s="25">
        <f t="shared" si="27"/>
        <v>48</v>
      </c>
      <c r="H546" s="365">
        <v>5446.77</v>
      </c>
      <c r="I546" s="122">
        <f t="shared" si="28"/>
        <v>261444.96</v>
      </c>
      <c r="J546" s="16"/>
    </row>
    <row r="547" spans="1:10">
      <c r="A547" s="23">
        <f t="shared" si="29"/>
        <v>488</v>
      </c>
      <c r="B547" s="218"/>
      <c r="C547" s="218"/>
      <c r="D547" s="137">
        <v>42773</v>
      </c>
      <c r="E547" s="137">
        <v>42821</v>
      </c>
      <c r="F547" s="137">
        <v>42821</v>
      </c>
      <c r="G547" s="25">
        <f t="shared" si="27"/>
        <v>48</v>
      </c>
      <c r="H547" s="365">
        <v>5744.61</v>
      </c>
      <c r="I547" s="122">
        <f t="shared" si="28"/>
        <v>275741.28000000003</v>
      </c>
      <c r="J547" s="16"/>
    </row>
    <row r="548" spans="1:10">
      <c r="A548" s="23">
        <f t="shared" si="29"/>
        <v>489</v>
      </c>
      <c r="B548" s="218"/>
      <c r="C548" s="218"/>
      <c r="D548" s="137">
        <v>42774</v>
      </c>
      <c r="E548" s="137">
        <v>42821</v>
      </c>
      <c r="F548" s="137">
        <v>42821</v>
      </c>
      <c r="G548" s="25">
        <f t="shared" si="27"/>
        <v>47</v>
      </c>
      <c r="H548" s="365">
        <v>5315.81</v>
      </c>
      <c r="I548" s="122">
        <f t="shared" si="28"/>
        <v>249843.07</v>
      </c>
      <c r="J548" s="16"/>
    </row>
    <row r="549" spans="1:10">
      <c r="A549" s="23">
        <f t="shared" si="29"/>
        <v>490</v>
      </c>
      <c r="B549" s="218"/>
      <c r="C549" s="218"/>
      <c r="D549" s="137">
        <v>42774</v>
      </c>
      <c r="E549" s="137">
        <v>42821</v>
      </c>
      <c r="F549" s="137">
        <v>42821</v>
      </c>
      <c r="G549" s="25">
        <f t="shared" si="27"/>
        <v>47</v>
      </c>
      <c r="H549" s="365">
        <v>3893.01</v>
      </c>
      <c r="I549" s="122">
        <f t="shared" si="28"/>
        <v>182971.47</v>
      </c>
      <c r="J549" s="16"/>
    </row>
    <row r="550" spans="1:10">
      <c r="A550" s="23">
        <f t="shared" si="29"/>
        <v>491</v>
      </c>
      <c r="B550" s="218"/>
      <c r="C550" s="218"/>
      <c r="D550" s="137">
        <v>42774</v>
      </c>
      <c r="E550" s="137">
        <v>42821</v>
      </c>
      <c r="F550" s="137">
        <v>42821</v>
      </c>
      <c r="G550" s="25">
        <f t="shared" si="27"/>
        <v>47</v>
      </c>
      <c r="H550" s="365">
        <v>3903.05</v>
      </c>
      <c r="I550" s="122">
        <f t="shared" si="28"/>
        <v>183443.35</v>
      </c>
      <c r="J550" s="16"/>
    </row>
    <row r="551" spans="1:10">
      <c r="A551" s="23">
        <f t="shared" si="29"/>
        <v>492</v>
      </c>
      <c r="B551" s="218"/>
      <c r="C551" s="218"/>
      <c r="D551" s="137">
        <v>42774</v>
      </c>
      <c r="E551" s="137">
        <v>42821</v>
      </c>
      <c r="F551" s="137">
        <v>42821</v>
      </c>
      <c r="G551" s="25">
        <f t="shared" si="27"/>
        <v>47</v>
      </c>
      <c r="H551" s="365">
        <v>5779.76</v>
      </c>
      <c r="I551" s="122">
        <f t="shared" si="28"/>
        <v>271648.71999999997</v>
      </c>
      <c r="J551" s="16"/>
    </row>
    <row r="552" spans="1:10">
      <c r="A552" s="23">
        <f t="shared" si="29"/>
        <v>493</v>
      </c>
      <c r="B552" s="218"/>
      <c r="C552" s="218"/>
      <c r="D552" s="137">
        <v>42774</v>
      </c>
      <c r="E552" s="137">
        <v>42821</v>
      </c>
      <c r="F552" s="137">
        <v>42821</v>
      </c>
      <c r="G552" s="25">
        <f t="shared" si="27"/>
        <v>47</v>
      </c>
      <c r="H552" s="365">
        <v>5672.53</v>
      </c>
      <c r="I552" s="122">
        <f t="shared" si="28"/>
        <v>266608.90999999997</v>
      </c>
      <c r="J552" s="16"/>
    </row>
    <row r="553" spans="1:10">
      <c r="A553" s="23">
        <f t="shared" si="29"/>
        <v>494</v>
      </c>
      <c r="B553" s="218"/>
      <c r="C553" s="218"/>
      <c r="D553" s="137">
        <v>42774</v>
      </c>
      <c r="E553" s="137">
        <v>42821</v>
      </c>
      <c r="F553" s="137">
        <v>42821</v>
      </c>
      <c r="G553" s="25">
        <f t="shared" si="27"/>
        <v>47</v>
      </c>
      <c r="H553" s="365">
        <v>6085.48</v>
      </c>
      <c r="I553" s="122">
        <f t="shared" si="28"/>
        <v>286017.56</v>
      </c>
      <c r="J553" s="16"/>
    </row>
    <row r="554" spans="1:10">
      <c r="A554" s="23">
        <f t="shared" si="29"/>
        <v>495</v>
      </c>
      <c r="B554" s="218"/>
      <c r="C554" s="218"/>
      <c r="D554" s="137">
        <v>42774</v>
      </c>
      <c r="E554" s="137">
        <v>42821</v>
      </c>
      <c r="F554" s="137">
        <v>42821</v>
      </c>
      <c r="G554" s="25">
        <f t="shared" si="27"/>
        <v>47</v>
      </c>
      <c r="H554" s="365">
        <v>5070.13</v>
      </c>
      <c r="I554" s="122">
        <f t="shared" si="28"/>
        <v>238296.11</v>
      </c>
      <c r="J554" s="16"/>
    </row>
    <row r="555" spans="1:10">
      <c r="A555" s="23">
        <f t="shared" si="29"/>
        <v>496</v>
      </c>
      <c r="B555" s="218"/>
      <c r="C555" s="218"/>
      <c r="D555" s="137">
        <v>42774</v>
      </c>
      <c r="E555" s="137">
        <v>42821</v>
      </c>
      <c r="F555" s="137">
        <v>42821</v>
      </c>
      <c r="G555" s="25">
        <f t="shared" si="27"/>
        <v>47</v>
      </c>
      <c r="H555" s="365">
        <v>6077.71</v>
      </c>
      <c r="I555" s="122">
        <f t="shared" si="28"/>
        <v>285652.37</v>
      </c>
      <c r="J555" s="16"/>
    </row>
    <row r="556" spans="1:10">
      <c r="A556" s="23">
        <f t="shared" si="29"/>
        <v>497</v>
      </c>
      <c r="B556" s="218"/>
      <c r="C556" s="218"/>
      <c r="D556" s="137">
        <v>42774</v>
      </c>
      <c r="E556" s="137">
        <v>42821</v>
      </c>
      <c r="F556" s="137">
        <v>42821</v>
      </c>
      <c r="G556" s="25">
        <f t="shared" si="27"/>
        <v>47</v>
      </c>
      <c r="H556" s="365">
        <v>6346.34</v>
      </c>
      <c r="I556" s="122">
        <f t="shared" si="28"/>
        <v>298277.98</v>
      </c>
      <c r="J556" s="16"/>
    </row>
    <row r="557" spans="1:10">
      <c r="A557" s="23">
        <f t="shared" si="29"/>
        <v>498</v>
      </c>
      <c r="B557" s="218"/>
      <c r="C557" s="218"/>
      <c r="D557" s="137">
        <v>42774</v>
      </c>
      <c r="E557" s="137">
        <v>42821</v>
      </c>
      <c r="F557" s="137">
        <v>42821</v>
      </c>
      <c r="G557" s="25">
        <f t="shared" si="27"/>
        <v>47</v>
      </c>
      <c r="H557" s="365">
        <v>5797.75</v>
      </c>
      <c r="I557" s="122">
        <f t="shared" si="28"/>
        <v>272494.25</v>
      </c>
      <c r="J557" s="16"/>
    </row>
    <row r="558" spans="1:10">
      <c r="A558" s="23">
        <f t="shared" si="29"/>
        <v>499</v>
      </c>
      <c r="B558" s="218"/>
      <c r="C558" s="218"/>
      <c r="D558" s="137">
        <v>42774</v>
      </c>
      <c r="E558" s="137">
        <v>42821</v>
      </c>
      <c r="F558" s="137">
        <v>42821</v>
      </c>
      <c r="G558" s="25">
        <f t="shared" si="27"/>
        <v>47</v>
      </c>
      <c r="H558" s="365">
        <v>7056</v>
      </c>
      <c r="I558" s="122">
        <f t="shared" si="28"/>
        <v>331632</v>
      </c>
      <c r="J558" s="16"/>
    </row>
    <row r="559" spans="1:10">
      <c r="A559" s="23">
        <f t="shared" si="29"/>
        <v>500</v>
      </c>
      <c r="B559" s="218"/>
      <c r="C559" s="218"/>
      <c r="D559" s="137">
        <v>42774</v>
      </c>
      <c r="E559" s="137">
        <v>42821</v>
      </c>
      <c r="F559" s="137">
        <v>42821</v>
      </c>
      <c r="G559" s="25">
        <f t="shared" si="27"/>
        <v>47</v>
      </c>
      <c r="H559" s="365">
        <v>6711.58</v>
      </c>
      <c r="I559" s="122">
        <f t="shared" si="28"/>
        <v>315444.26</v>
      </c>
      <c r="J559" s="16"/>
    </row>
    <row r="560" spans="1:10">
      <c r="A560" s="23">
        <f t="shared" si="29"/>
        <v>501</v>
      </c>
      <c r="B560" s="218"/>
      <c r="C560" s="218"/>
      <c r="D560" s="137">
        <v>42775</v>
      </c>
      <c r="E560" s="137">
        <v>42821</v>
      </c>
      <c r="F560" s="137">
        <v>42821</v>
      </c>
      <c r="G560" s="25">
        <f t="shared" si="27"/>
        <v>46</v>
      </c>
      <c r="H560" s="365">
        <v>3890.5</v>
      </c>
      <c r="I560" s="122">
        <f t="shared" si="28"/>
        <v>178963</v>
      </c>
      <c r="J560" s="16"/>
    </row>
    <row r="561" spans="1:10">
      <c r="A561" s="23">
        <f t="shared" si="29"/>
        <v>502</v>
      </c>
      <c r="B561" s="218"/>
      <c r="C561" s="218"/>
      <c r="D561" s="137">
        <v>42776</v>
      </c>
      <c r="E561" s="137">
        <v>42821</v>
      </c>
      <c r="F561" s="137">
        <v>42821</v>
      </c>
      <c r="G561" s="25">
        <f t="shared" si="27"/>
        <v>45</v>
      </c>
      <c r="H561" s="365">
        <v>6243.14</v>
      </c>
      <c r="I561" s="122">
        <f t="shared" si="28"/>
        <v>280941.3</v>
      </c>
      <c r="J561" s="16"/>
    </row>
    <row r="562" spans="1:10">
      <c r="A562" s="23">
        <f t="shared" si="29"/>
        <v>503</v>
      </c>
      <c r="B562" s="218"/>
      <c r="C562" s="218"/>
      <c r="D562" s="137">
        <v>42776</v>
      </c>
      <c r="E562" s="137">
        <v>42821</v>
      </c>
      <c r="F562" s="137">
        <v>42821</v>
      </c>
      <c r="G562" s="25">
        <f t="shared" si="27"/>
        <v>45</v>
      </c>
      <c r="H562" s="365">
        <v>6210.76</v>
      </c>
      <c r="I562" s="122">
        <f t="shared" si="28"/>
        <v>279484.2</v>
      </c>
      <c r="J562" s="16"/>
    </row>
    <row r="563" spans="1:10">
      <c r="A563" s="23">
        <f t="shared" si="29"/>
        <v>504</v>
      </c>
      <c r="B563" s="218"/>
      <c r="C563" s="218"/>
      <c r="D563" s="137">
        <v>42777</v>
      </c>
      <c r="E563" s="137">
        <v>42821</v>
      </c>
      <c r="F563" s="137">
        <v>42821</v>
      </c>
      <c r="G563" s="25">
        <f t="shared" si="27"/>
        <v>44</v>
      </c>
      <c r="H563" s="365">
        <v>4851.5</v>
      </c>
      <c r="I563" s="122">
        <f t="shared" si="28"/>
        <v>213466</v>
      </c>
      <c r="J563" s="16"/>
    </row>
    <row r="564" spans="1:10">
      <c r="A564" s="23">
        <f t="shared" si="29"/>
        <v>505</v>
      </c>
      <c r="B564" s="218"/>
      <c r="C564" s="218"/>
      <c r="D564" s="137">
        <v>42777</v>
      </c>
      <c r="E564" s="137">
        <v>42821</v>
      </c>
      <c r="F564" s="137">
        <v>42821</v>
      </c>
      <c r="G564" s="25">
        <f t="shared" si="27"/>
        <v>44</v>
      </c>
      <c r="H564" s="365">
        <v>4849.62</v>
      </c>
      <c r="I564" s="122">
        <f t="shared" si="28"/>
        <v>213383.28</v>
      </c>
      <c r="J564" s="16"/>
    </row>
    <row r="565" spans="1:10">
      <c r="A565" s="23">
        <f t="shared" si="29"/>
        <v>506</v>
      </c>
      <c r="B565" s="218"/>
      <c r="C565" s="218"/>
      <c r="D565" s="137">
        <v>42777</v>
      </c>
      <c r="E565" s="137">
        <v>42821</v>
      </c>
      <c r="F565" s="137">
        <v>42821</v>
      </c>
      <c r="G565" s="25">
        <f t="shared" si="27"/>
        <v>44</v>
      </c>
      <c r="H565" s="365">
        <v>4852.13</v>
      </c>
      <c r="I565" s="122">
        <f t="shared" si="28"/>
        <v>213493.72</v>
      </c>
      <c r="J565" s="16"/>
    </row>
    <row r="566" spans="1:10">
      <c r="A566" s="23">
        <f t="shared" si="29"/>
        <v>507</v>
      </c>
      <c r="B566" s="218"/>
      <c r="C566" s="218"/>
      <c r="D566" s="137">
        <v>42777</v>
      </c>
      <c r="E566" s="137">
        <v>42821</v>
      </c>
      <c r="F566" s="137">
        <v>42821</v>
      </c>
      <c r="G566" s="25">
        <f t="shared" si="27"/>
        <v>44</v>
      </c>
      <c r="H566" s="365">
        <v>4850.25</v>
      </c>
      <c r="I566" s="122">
        <f t="shared" si="28"/>
        <v>213411</v>
      </c>
      <c r="J566" s="16"/>
    </row>
    <row r="567" spans="1:10">
      <c r="A567" s="23">
        <f t="shared" si="29"/>
        <v>508</v>
      </c>
      <c r="B567" s="218"/>
      <c r="C567" s="218"/>
      <c r="D567" s="137">
        <v>42778</v>
      </c>
      <c r="E567" s="137">
        <v>42821</v>
      </c>
      <c r="F567" s="137">
        <v>42821</v>
      </c>
      <c r="G567" s="25">
        <f t="shared" si="27"/>
        <v>43</v>
      </c>
      <c r="H567" s="365">
        <v>5790.76</v>
      </c>
      <c r="I567" s="122">
        <f t="shared" si="28"/>
        <v>249002.68</v>
      </c>
      <c r="J567" s="16"/>
    </row>
    <row r="568" spans="1:10">
      <c r="A568" s="23">
        <f t="shared" si="29"/>
        <v>509</v>
      </c>
      <c r="B568" s="218"/>
      <c r="C568" s="218"/>
      <c r="D568" s="137">
        <v>42779</v>
      </c>
      <c r="E568" s="137">
        <v>42821</v>
      </c>
      <c r="F568" s="137">
        <v>42821</v>
      </c>
      <c r="G568" s="25">
        <f t="shared" si="27"/>
        <v>42</v>
      </c>
      <c r="H568" s="365">
        <v>6152.26</v>
      </c>
      <c r="I568" s="122">
        <f t="shared" si="28"/>
        <v>258394.92</v>
      </c>
      <c r="J568" s="16"/>
    </row>
    <row r="569" spans="1:10">
      <c r="A569" s="23">
        <f t="shared" si="29"/>
        <v>510</v>
      </c>
      <c r="B569" s="218"/>
      <c r="C569" s="218"/>
      <c r="D569" s="137">
        <v>42779</v>
      </c>
      <c r="E569" s="137">
        <v>42821</v>
      </c>
      <c r="F569" s="137">
        <v>42821</v>
      </c>
      <c r="G569" s="25">
        <f t="shared" si="27"/>
        <v>42</v>
      </c>
      <c r="H569" s="365">
        <v>5865.67</v>
      </c>
      <c r="I569" s="122">
        <f t="shared" si="28"/>
        <v>246358.14</v>
      </c>
      <c r="J569" s="16"/>
    </row>
    <row r="570" spans="1:10">
      <c r="A570" s="23">
        <f t="shared" si="29"/>
        <v>511</v>
      </c>
      <c r="B570" s="218"/>
      <c r="C570" s="218"/>
      <c r="D570" s="137">
        <v>42779</v>
      </c>
      <c r="E570" s="137">
        <v>42821</v>
      </c>
      <c r="F570" s="137">
        <v>42821</v>
      </c>
      <c r="G570" s="25">
        <f t="shared" si="27"/>
        <v>42</v>
      </c>
      <c r="H570" s="365">
        <v>6358.41</v>
      </c>
      <c r="I570" s="122">
        <f t="shared" si="28"/>
        <v>267053.21999999997</v>
      </c>
      <c r="J570" s="16"/>
    </row>
    <row r="571" spans="1:10">
      <c r="A571" s="23">
        <f t="shared" si="29"/>
        <v>512</v>
      </c>
      <c r="B571" s="218"/>
      <c r="C571" s="218"/>
      <c r="D571" s="137">
        <v>42779</v>
      </c>
      <c r="E571" s="137">
        <v>42821</v>
      </c>
      <c r="F571" s="137">
        <v>42821</v>
      </c>
      <c r="G571" s="25">
        <f t="shared" si="27"/>
        <v>42</v>
      </c>
      <c r="H571" s="365">
        <v>5914.3</v>
      </c>
      <c r="I571" s="122">
        <f t="shared" si="28"/>
        <v>248400.6</v>
      </c>
      <c r="J571" s="16"/>
    </row>
    <row r="572" spans="1:10">
      <c r="A572" s="23">
        <f t="shared" si="29"/>
        <v>513</v>
      </c>
      <c r="B572" s="218"/>
      <c r="C572" s="218"/>
      <c r="D572" s="137">
        <v>42779</v>
      </c>
      <c r="E572" s="137">
        <v>42821</v>
      </c>
      <c r="F572" s="137">
        <v>42821</v>
      </c>
      <c r="G572" s="25">
        <f t="shared" si="27"/>
        <v>42</v>
      </c>
      <c r="H572" s="365">
        <v>5799.28</v>
      </c>
      <c r="I572" s="122">
        <f t="shared" si="28"/>
        <v>243569.76</v>
      </c>
      <c r="J572" s="16"/>
    </row>
    <row r="573" spans="1:10">
      <c r="A573" s="23">
        <f t="shared" si="29"/>
        <v>514</v>
      </c>
      <c r="B573" s="218"/>
      <c r="C573" s="218"/>
      <c r="D573" s="137">
        <v>42779</v>
      </c>
      <c r="E573" s="137">
        <v>42821</v>
      </c>
      <c r="F573" s="137">
        <v>42821</v>
      </c>
      <c r="G573" s="25">
        <f t="shared" si="27"/>
        <v>42</v>
      </c>
      <c r="H573" s="365">
        <v>5723.31</v>
      </c>
      <c r="I573" s="122">
        <f t="shared" si="28"/>
        <v>240379.02</v>
      </c>
      <c r="J573" s="16"/>
    </row>
    <row r="574" spans="1:10">
      <c r="A574" s="23">
        <f t="shared" si="29"/>
        <v>515</v>
      </c>
      <c r="B574" s="218"/>
      <c r="C574" s="218"/>
      <c r="D574" s="137">
        <v>42779</v>
      </c>
      <c r="E574" s="137">
        <v>42821</v>
      </c>
      <c r="F574" s="137">
        <v>42821</v>
      </c>
      <c r="G574" s="25">
        <f t="shared" si="27"/>
        <v>42</v>
      </c>
      <c r="H574" s="365">
        <v>5814.9</v>
      </c>
      <c r="I574" s="122">
        <f t="shared" si="28"/>
        <v>244225.8</v>
      </c>
      <c r="J574" s="16"/>
    </row>
    <row r="575" spans="1:10">
      <c r="A575" s="23">
        <f t="shared" si="29"/>
        <v>516</v>
      </c>
      <c r="B575" s="218"/>
      <c r="C575" s="218"/>
      <c r="D575" s="137">
        <v>42779</v>
      </c>
      <c r="E575" s="137">
        <v>42821</v>
      </c>
      <c r="F575" s="137">
        <v>42821</v>
      </c>
      <c r="G575" s="25">
        <f t="shared" si="27"/>
        <v>42</v>
      </c>
      <c r="H575" s="365">
        <v>5709.47</v>
      </c>
      <c r="I575" s="122">
        <f t="shared" si="28"/>
        <v>239797.74</v>
      </c>
      <c r="J575" s="16"/>
    </row>
    <row r="576" spans="1:10">
      <c r="A576" s="23">
        <f t="shared" si="29"/>
        <v>517</v>
      </c>
      <c r="B576" s="218"/>
      <c r="C576" s="218"/>
      <c r="D576" s="137">
        <v>42779</v>
      </c>
      <c r="E576" s="137">
        <v>42821</v>
      </c>
      <c r="F576" s="137">
        <v>42821</v>
      </c>
      <c r="G576" s="25">
        <f t="shared" si="27"/>
        <v>42</v>
      </c>
      <c r="H576" s="365">
        <v>5762.72</v>
      </c>
      <c r="I576" s="122">
        <f t="shared" si="28"/>
        <v>242034.24</v>
      </c>
      <c r="J576" s="16"/>
    </row>
    <row r="577" spans="1:10">
      <c r="A577" s="23">
        <f t="shared" si="29"/>
        <v>518</v>
      </c>
      <c r="B577" s="218"/>
      <c r="C577" s="218"/>
      <c r="D577" s="137">
        <v>42779</v>
      </c>
      <c r="E577" s="137">
        <v>42821</v>
      </c>
      <c r="F577" s="137">
        <v>42821</v>
      </c>
      <c r="G577" s="25">
        <f t="shared" si="27"/>
        <v>42</v>
      </c>
      <c r="H577" s="365">
        <v>5916.08</v>
      </c>
      <c r="I577" s="122">
        <f t="shared" si="28"/>
        <v>248475.36</v>
      </c>
      <c r="J577" s="16"/>
    </row>
    <row r="578" spans="1:10">
      <c r="A578" s="23">
        <f t="shared" si="29"/>
        <v>519</v>
      </c>
      <c r="B578" s="218"/>
      <c r="C578" s="218"/>
      <c r="D578" s="137">
        <v>42779</v>
      </c>
      <c r="E578" s="137">
        <v>42821</v>
      </c>
      <c r="F578" s="137">
        <v>42821</v>
      </c>
      <c r="G578" s="25">
        <f t="shared" si="27"/>
        <v>42</v>
      </c>
      <c r="H578" s="365">
        <v>5902.59</v>
      </c>
      <c r="I578" s="122">
        <f t="shared" si="28"/>
        <v>247908.78</v>
      </c>
      <c r="J578" s="16"/>
    </row>
    <row r="579" spans="1:10">
      <c r="A579" s="23">
        <f t="shared" si="29"/>
        <v>520</v>
      </c>
      <c r="B579" s="218"/>
      <c r="C579" s="218"/>
      <c r="D579" s="137">
        <v>42779</v>
      </c>
      <c r="E579" s="137">
        <v>42821</v>
      </c>
      <c r="F579" s="137">
        <v>42821</v>
      </c>
      <c r="G579" s="25">
        <f t="shared" si="27"/>
        <v>42</v>
      </c>
      <c r="H579" s="365">
        <v>6279.95</v>
      </c>
      <c r="I579" s="122">
        <f t="shared" si="28"/>
        <v>263757.90000000002</v>
      </c>
      <c r="J579" s="16"/>
    </row>
    <row r="580" spans="1:10">
      <c r="A580" s="23">
        <f t="shared" si="29"/>
        <v>521</v>
      </c>
      <c r="B580" s="218"/>
      <c r="C580" s="218"/>
      <c r="D580" s="137">
        <v>42779</v>
      </c>
      <c r="E580" s="137">
        <v>42821</v>
      </c>
      <c r="F580" s="137">
        <v>42821</v>
      </c>
      <c r="G580" s="25">
        <f t="shared" si="27"/>
        <v>42</v>
      </c>
      <c r="H580" s="365">
        <v>5752.42</v>
      </c>
      <c r="I580" s="122">
        <f t="shared" si="28"/>
        <v>241601.64</v>
      </c>
      <c r="J580" s="16"/>
    </row>
    <row r="581" spans="1:10">
      <c r="A581" s="23">
        <f t="shared" si="29"/>
        <v>522</v>
      </c>
      <c r="B581" s="218"/>
      <c r="C581" s="218"/>
      <c r="D581" s="137">
        <v>42779</v>
      </c>
      <c r="E581" s="137">
        <v>42821</v>
      </c>
      <c r="F581" s="137">
        <v>42821</v>
      </c>
      <c r="G581" s="25">
        <f t="shared" si="27"/>
        <v>42</v>
      </c>
      <c r="H581" s="365">
        <v>5746.74</v>
      </c>
      <c r="I581" s="122">
        <f t="shared" si="28"/>
        <v>241363.08</v>
      </c>
      <c r="J581" s="16"/>
    </row>
    <row r="582" spans="1:10">
      <c r="A582" s="23">
        <f t="shared" si="29"/>
        <v>523</v>
      </c>
      <c r="B582" s="218"/>
      <c r="C582" s="218"/>
      <c r="D582" s="137">
        <v>42779</v>
      </c>
      <c r="E582" s="137">
        <v>42821</v>
      </c>
      <c r="F582" s="137">
        <v>42821</v>
      </c>
      <c r="G582" s="25">
        <f t="shared" si="27"/>
        <v>42</v>
      </c>
      <c r="H582" s="365">
        <v>5645.92</v>
      </c>
      <c r="I582" s="122">
        <f t="shared" si="28"/>
        <v>237128.64</v>
      </c>
      <c r="J582" s="16"/>
    </row>
    <row r="583" spans="1:10">
      <c r="A583" s="23">
        <f t="shared" si="29"/>
        <v>524</v>
      </c>
      <c r="B583" s="218"/>
      <c r="C583" s="218"/>
      <c r="D583" s="137">
        <v>42779</v>
      </c>
      <c r="E583" s="137">
        <v>42821</v>
      </c>
      <c r="F583" s="137">
        <v>42821</v>
      </c>
      <c r="G583" s="25">
        <f t="shared" si="27"/>
        <v>42</v>
      </c>
      <c r="H583" s="365">
        <v>5588.41</v>
      </c>
      <c r="I583" s="122">
        <f t="shared" si="28"/>
        <v>234713.22</v>
      </c>
      <c r="J583" s="16"/>
    </row>
    <row r="584" spans="1:10">
      <c r="A584" s="23">
        <f t="shared" si="29"/>
        <v>525</v>
      </c>
      <c r="B584" s="218"/>
      <c r="C584" s="218"/>
      <c r="D584" s="137">
        <v>42779</v>
      </c>
      <c r="E584" s="137">
        <v>42821</v>
      </c>
      <c r="F584" s="137">
        <v>42821</v>
      </c>
      <c r="G584" s="25">
        <f t="shared" si="27"/>
        <v>42</v>
      </c>
      <c r="H584" s="365">
        <v>6237.71</v>
      </c>
      <c r="I584" s="122">
        <f t="shared" si="28"/>
        <v>261983.82</v>
      </c>
      <c r="J584" s="16"/>
    </row>
    <row r="585" spans="1:10">
      <c r="A585" s="23">
        <f t="shared" si="29"/>
        <v>526</v>
      </c>
      <c r="B585" s="218"/>
      <c r="C585" s="218"/>
      <c r="D585" s="137">
        <v>42779</v>
      </c>
      <c r="E585" s="137">
        <v>42821</v>
      </c>
      <c r="F585" s="137">
        <v>42821</v>
      </c>
      <c r="G585" s="25">
        <f t="shared" si="27"/>
        <v>42</v>
      </c>
      <c r="H585" s="365">
        <v>5719.05</v>
      </c>
      <c r="I585" s="122">
        <f t="shared" si="28"/>
        <v>240200.1</v>
      </c>
      <c r="J585" s="16"/>
    </row>
    <row r="586" spans="1:10">
      <c r="A586" s="23">
        <f t="shared" si="29"/>
        <v>527</v>
      </c>
      <c r="B586" s="218"/>
      <c r="C586" s="218"/>
      <c r="D586" s="137">
        <v>42779</v>
      </c>
      <c r="E586" s="137">
        <v>42821</v>
      </c>
      <c r="F586" s="137">
        <v>42821</v>
      </c>
      <c r="G586" s="25">
        <f t="shared" si="27"/>
        <v>42</v>
      </c>
      <c r="H586" s="365">
        <v>5906.49</v>
      </c>
      <c r="I586" s="122">
        <f t="shared" si="28"/>
        <v>248072.58</v>
      </c>
      <c r="J586" s="16"/>
    </row>
    <row r="587" spans="1:10">
      <c r="A587" s="23">
        <f t="shared" si="29"/>
        <v>528</v>
      </c>
      <c r="B587" s="218"/>
      <c r="C587" s="218"/>
      <c r="D587" s="137">
        <v>42779</v>
      </c>
      <c r="E587" s="137">
        <v>42821</v>
      </c>
      <c r="F587" s="137">
        <v>42821</v>
      </c>
      <c r="G587" s="25">
        <f t="shared" si="27"/>
        <v>42</v>
      </c>
      <c r="H587" s="365">
        <v>5790.41</v>
      </c>
      <c r="I587" s="122">
        <f t="shared" si="28"/>
        <v>243197.22</v>
      </c>
      <c r="J587" s="16"/>
    </row>
    <row r="588" spans="1:10">
      <c r="A588" s="23">
        <f t="shared" si="29"/>
        <v>529</v>
      </c>
      <c r="B588" s="218"/>
      <c r="C588" s="218"/>
      <c r="D588" s="137">
        <v>42779</v>
      </c>
      <c r="E588" s="137">
        <v>42821</v>
      </c>
      <c r="F588" s="137">
        <v>42821</v>
      </c>
      <c r="G588" s="25">
        <f t="shared" si="27"/>
        <v>42</v>
      </c>
      <c r="H588" s="365">
        <v>5836.2</v>
      </c>
      <c r="I588" s="122">
        <f t="shared" si="28"/>
        <v>245120.4</v>
      </c>
      <c r="J588" s="16"/>
    </row>
    <row r="589" spans="1:10">
      <c r="A589" s="23">
        <f t="shared" si="29"/>
        <v>530</v>
      </c>
      <c r="B589" s="218"/>
      <c r="C589" s="218"/>
      <c r="D589" s="137">
        <v>42779</v>
      </c>
      <c r="E589" s="137">
        <v>42821</v>
      </c>
      <c r="F589" s="137">
        <v>42821</v>
      </c>
      <c r="G589" s="25">
        <f t="shared" si="27"/>
        <v>42</v>
      </c>
      <c r="H589" s="365">
        <v>5367.85</v>
      </c>
      <c r="I589" s="122">
        <f t="shared" si="28"/>
        <v>225449.7</v>
      </c>
      <c r="J589" s="16"/>
    </row>
    <row r="590" spans="1:10">
      <c r="A590" s="23">
        <f t="shared" si="29"/>
        <v>531</v>
      </c>
      <c r="B590" s="218"/>
      <c r="C590" s="218"/>
      <c r="D590" s="137">
        <v>42779</v>
      </c>
      <c r="E590" s="137">
        <v>42821</v>
      </c>
      <c r="F590" s="137">
        <v>42821</v>
      </c>
      <c r="G590" s="25">
        <f t="shared" si="27"/>
        <v>42</v>
      </c>
      <c r="H590" s="365">
        <v>5622.49</v>
      </c>
      <c r="I590" s="122">
        <f t="shared" si="28"/>
        <v>236144.58</v>
      </c>
      <c r="J590" s="16"/>
    </row>
    <row r="591" spans="1:10">
      <c r="A591" s="23">
        <f t="shared" si="29"/>
        <v>532</v>
      </c>
      <c r="B591" s="218"/>
      <c r="C591" s="218"/>
      <c r="D591" s="137">
        <v>42779</v>
      </c>
      <c r="E591" s="137">
        <v>42821</v>
      </c>
      <c r="F591" s="137">
        <v>42821</v>
      </c>
      <c r="G591" s="25">
        <f t="shared" ref="G591:G654" si="30">F591-D591</f>
        <v>42</v>
      </c>
      <c r="H591" s="365">
        <v>5788.63</v>
      </c>
      <c r="I591" s="122">
        <f t="shared" ref="I591:I654" si="31">ROUND(G591*H591,2)</f>
        <v>243122.46</v>
      </c>
      <c r="J591" s="16"/>
    </row>
    <row r="592" spans="1:10">
      <c r="A592" s="23">
        <f t="shared" ref="A592:A655" si="32">A591+1</f>
        <v>533</v>
      </c>
      <c r="B592" s="218"/>
      <c r="C592" s="218"/>
      <c r="D592" s="137">
        <v>42779</v>
      </c>
      <c r="E592" s="137">
        <v>42821</v>
      </c>
      <c r="F592" s="137">
        <v>42821</v>
      </c>
      <c r="G592" s="25">
        <f t="shared" si="30"/>
        <v>42</v>
      </c>
      <c r="H592" s="365">
        <v>5350.85</v>
      </c>
      <c r="I592" s="122">
        <f t="shared" si="31"/>
        <v>224735.7</v>
      </c>
      <c r="J592" s="16"/>
    </row>
    <row r="593" spans="1:10">
      <c r="A593" s="23">
        <f t="shared" si="32"/>
        <v>534</v>
      </c>
      <c r="B593" s="218"/>
      <c r="C593" s="218"/>
      <c r="D593" s="137">
        <v>42779</v>
      </c>
      <c r="E593" s="137">
        <v>42821</v>
      </c>
      <c r="F593" s="137">
        <v>42821</v>
      </c>
      <c r="G593" s="25">
        <f t="shared" si="30"/>
        <v>42</v>
      </c>
      <c r="H593" s="365">
        <v>5606.16</v>
      </c>
      <c r="I593" s="122">
        <f t="shared" si="31"/>
        <v>235458.72</v>
      </c>
      <c r="J593" s="16"/>
    </row>
    <row r="594" spans="1:10">
      <c r="A594" s="23">
        <f t="shared" si="32"/>
        <v>535</v>
      </c>
      <c r="B594" s="218"/>
      <c r="C594" s="218"/>
      <c r="D594" s="137">
        <v>42779</v>
      </c>
      <c r="E594" s="137">
        <v>42821</v>
      </c>
      <c r="F594" s="137">
        <v>42821</v>
      </c>
      <c r="G594" s="25">
        <f t="shared" si="30"/>
        <v>42</v>
      </c>
      <c r="H594" s="365">
        <v>5714.08</v>
      </c>
      <c r="I594" s="122">
        <f t="shared" si="31"/>
        <v>239991.36</v>
      </c>
      <c r="J594" s="16"/>
    </row>
    <row r="595" spans="1:10">
      <c r="A595" s="23">
        <f t="shared" si="32"/>
        <v>536</v>
      </c>
      <c r="B595" s="218"/>
      <c r="C595" s="218"/>
      <c r="D595" s="137">
        <v>42779</v>
      </c>
      <c r="E595" s="137">
        <v>42821</v>
      </c>
      <c r="F595" s="137">
        <v>42821</v>
      </c>
      <c r="G595" s="25">
        <f t="shared" si="30"/>
        <v>42</v>
      </c>
      <c r="H595" s="365">
        <v>5307.43</v>
      </c>
      <c r="I595" s="122">
        <f t="shared" si="31"/>
        <v>222912.06</v>
      </c>
      <c r="J595" s="16"/>
    </row>
    <row r="596" spans="1:10">
      <c r="A596" s="23">
        <f t="shared" si="32"/>
        <v>537</v>
      </c>
      <c r="B596" s="218"/>
      <c r="C596" s="218"/>
      <c r="D596" s="137">
        <v>42780</v>
      </c>
      <c r="E596" s="137">
        <v>42821</v>
      </c>
      <c r="F596" s="137">
        <v>42821</v>
      </c>
      <c r="G596" s="25">
        <f t="shared" si="30"/>
        <v>41</v>
      </c>
      <c r="H596" s="365">
        <v>5319.59</v>
      </c>
      <c r="I596" s="122">
        <f t="shared" si="31"/>
        <v>218103.19</v>
      </c>
      <c r="J596" s="16"/>
    </row>
    <row r="597" spans="1:10">
      <c r="A597" s="23">
        <f t="shared" si="32"/>
        <v>538</v>
      </c>
      <c r="B597" s="218"/>
      <c r="C597" s="218"/>
      <c r="D597" s="137">
        <v>42780</v>
      </c>
      <c r="E597" s="137">
        <v>42821</v>
      </c>
      <c r="F597" s="137">
        <v>42821</v>
      </c>
      <c r="G597" s="25">
        <f t="shared" si="30"/>
        <v>41</v>
      </c>
      <c r="H597" s="365">
        <v>5317.53</v>
      </c>
      <c r="I597" s="122">
        <f t="shared" si="31"/>
        <v>218018.73</v>
      </c>
      <c r="J597" s="16"/>
    </row>
    <row r="598" spans="1:10">
      <c r="A598" s="23">
        <f t="shared" si="32"/>
        <v>539</v>
      </c>
      <c r="B598" s="218"/>
      <c r="C598" s="218"/>
      <c r="D598" s="137">
        <v>42780</v>
      </c>
      <c r="E598" s="137">
        <v>42821</v>
      </c>
      <c r="F598" s="137">
        <v>42821</v>
      </c>
      <c r="G598" s="25">
        <f t="shared" si="30"/>
        <v>41</v>
      </c>
      <c r="H598" s="365">
        <v>5181.24</v>
      </c>
      <c r="I598" s="122">
        <f t="shared" si="31"/>
        <v>212430.84</v>
      </c>
      <c r="J598" s="16"/>
    </row>
    <row r="599" spans="1:10">
      <c r="A599" s="23">
        <f t="shared" si="32"/>
        <v>540</v>
      </c>
      <c r="B599" s="218"/>
      <c r="C599" s="218"/>
      <c r="D599" s="137">
        <v>42780</v>
      </c>
      <c r="E599" s="137">
        <v>42821</v>
      </c>
      <c r="F599" s="137">
        <v>42821</v>
      </c>
      <c r="G599" s="25">
        <f t="shared" si="30"/>
        <v>41</v>
      </c>
      <c r="H599" s="365">
        <v>5642.49</v>
      </c>
      <c r="I599" s="122">
        <f t="shared" si="31"/>
        <v>231342.09</v>
      </c>
      <c r="J599" s="16"/>
    </row>
    <row r="600" spans="1:10">
      <c r="A600" s="23">
        <f t="shared" si="32"/>
        <v>541</v>
      </c>
      <c r="B600" s="218"/>
      <c r="C600" s="218"/>
      <c r="D600" s="137">
        <v>42780</v>
      </c>
      <c r="E600" s="137">
        <v>42821</v>
      </c>
      <c r="F600" s="137">
        <v>42821</v>
      </c>
      <c r="G600" s="25">
        <f t="shared" si="30"/>
        <v>41</v>
      </c>
      <c r="H600" s="365">
        <v>5966.46</v>
      </c>
      <c r="I600" s="122">
        <f t="shared" si="31"/>
        <v>244624.86</v>
      </c>
      <c r="J600" s="16"/>
    </row>
    <row r="601" spans="1:10">
      <c r="A601" s="23">
        <f t="shared" si="32"/>
        <v>542</v>
      </c>
      <c r="B601" s="218"/>
      <c r="C601" s="218"/>
      <c r="D601" s="137">
        <v>42780</v>
      </c>
      <c r="E601" s="137">
        <v>42821</v>
      </c>
      <c r="F601" s="137">
        <v>42821</v>
      </c>
      <c r="G601" s="25">
        <f t="shared" si="30"/>
        <v>41</v>
      </c>
      <c r="H601" s="365">
        <v>6866.37</v>
      </c>
      <c r="I601" s="122">
        <f t="shared" si="31"/>
        <v>281521.17</v>
      </c>
      <c r="J601" s="16"/>
    </row>
    <row r="602" spans="1:10">
      <c r="A602" s="23">
        <f t="shared" si="32"/>
        <v>543</v>
      </c>
      <c r="B602" s="218"/>
      <c r="C602" s="218"/>
      <c r="D602" s="137">
        <v>42781</v>
      </c>
      <c r="E602" s="137">
        <v>42821</v>
      </c>
      <c r="F602" s="137">
        <v>42821</v>
      </c>
      <c r="G602" s="25">
        <f t="shared" si="30"/>
        <v>40</v>
      </c>
      <c r="H602" s="365">
        <v>5973.94</v>
      </c>
      <c r="I602" s="122">
        <f t="shared" si="31"/>
        <v>238957.6</v>
      </c>
      <c r="J602" s="16"/>
    </row>
    <row r="603" spans="1:10">
      <c r="A603" s="23">
        <f t="shared" si="32"/>
        <v>544</v>
      </c>
      <c r="B603" s="218"/>
      <c r="C603" s="218"/>
      <c r="D603" s="137">
        <v>42783</v>
      </c>
      <c r="E603" s="137">
        <v>42821</v>
      </c>
      <c r="F603" s="137">
        <v>42821</v>
      </c>
      <c r="G603" s="25">
        <f t="shared" si="30"/>
        <v>38</v>
      </c>
      <c r="H603" s="365">
        <v>4853.07</v>
      </c>
      <c r="I603" s="122">
        <f t="shared" si="31"/>
        <v>184416.66</v>
      </c>
      <c r="J603" s="16"/>
    </row>
    <row r="604" spans="1:10">
      <c r="A604" s="23">
        <f t="shared" si="32"/>
        <v>545</v>
      </c>
      <c r="B604" s="218"/>
      <c r="C604" s="218"/>
      <c r="D604" s="137">
        <v>42783</v>
      </c>
      <c r="E604" s="137">
        <v>42821</v>
      </c>
      <c r="F604" s="137">
        <v>42821</v>
      </c>
      <c r="G604" s="25">
        <f t="shared" si="30"/>
        <v>38</v>
      </c>
      <c r="H604" s="365">
        <v>6076.32</v>
      </c>
      <c r="I604" s="122">
        <f t="shared" si="31"/>
        <v>230900.16</v>
      </c>
      <c r="J604" s="16"/>
    </row>
    <row r="605" spans="1:10">
      <c r="A605" s="23">
        <f t="shared" si="32"/>
        <v>546</v>
      </c>
      <c r="B605" s="218"/>
      <c r="C605" s="218"/>
      <c r="D605" s="137">
        <v>42783</v>
      </c>
      <c r="E605" s="137">
        <v>42821</v>
      </c>
      <c r="F605" s="137">
        <v>42821</v>
      </c>
      <c r="G605" s="25">
        <f t="shared" si="30"/>
        <v>38</v>
      </c>
      <c r="H605" s="365">
        <v>6107.99</v>
      </c>
      <c r="I605" s="122">
        <f t="shared" si="31"/>
        <v>232103.62</v>
      </c>
      <c r="J605" s="16"/>
    </row>
    <row r="606" spans="1:10">
      <c r="A606" s="23">
        <f t="shared" si="32"/>
        <v>547</v>
      </c>
      <c r="B606" s="218"/>
      <c r="C606" s="218"/>
      <c r="D606" s="137">
        <v>42783</v>
      </c>
      <c r="E606" s="137">
        <v>42821</v>
      </c>
      <c r="F606" s="137">
        <v>42821</v>
      </c>
      <c r="G606" s="25">
        <f t="shared" si="30"/>
        <v>38</v>
      </c>
      <c r="H606" s="365">
        <v>6526.68</v>
      </c>
      <c r="I606" s="122">
        <f t="shared" si="31"/>
        <v>248013.84</v>
      </c>
      <c r="J606" s="16"/>
    </row>
    <row r="607" spans="1:10">
      <c r="A607" s="23">
        <f t="shared" si="32"/>
        <v>548</v>
      </c>
      <c r="B607" s="218"/>
      <c r="C607" s="218"/>
      <c r="D607" s="137">
        <v>42783</v>
      </c>
      <c r="E607" s="137">
        <v>42821</v>
      </c>
      <c r="F607" s="137">
        <v>42821</v>
      </c>
      <c r="G607" s="25">
        <f t="shared" si="30"/>
        <v>38</v>
      </c>
      <c r="H607" s="365">
        <v>6536.95</v>
      </c>
      <c r="I607" s="122">
        <f t="shared" si="31"/>
        <v>248404.1</v>
      </c>
      <c r="J607" s="16"/>
    </row>
    <row r="608" spans="1:10">
      <c r="A608" s="23">
        <f t="shared" si="32"/>
        <v>549</v>
      </c>
      <c r="B608" s="218"/>
      <c r="C608" s="218"/>
      <c r="D608" s="137">
        <v>42783</v>
      </c>
      <c r="E608" s="137">
        <v>42821</v>
      </c>
      <c r="F608" s="137">
        <v>42821</v>
      </c>
      <c r="G608" s="25">
        <f t="shared" si="30"/>
        <v>38</v>
      </c>
      <c r="H608" s="365">
        <v>6728.48</v>
      </c>
      <c r="I608" s="122">
        <f t="shared" si="31"/>
        <v>255682.24</v>
      </c>
      <c r="J608" s="16"/>
    </row>
    <row r="609" spans="1:10">
      <c r="A609" s="23">
        <f t="shared" si="32"/>
        <v>550</v>
      </c>
      <c r="B609" s="218"/>
      <c r="C609" s="218"/>
      <c r="D609" s="137">
        <v>42783</v>
      </c>
      <c r="E609" s="137">
        <v>42821</v>
      </c>
      <c r="F609" s="137">
        <v>42821</v>
      </c>
      <c r="G609" s="25">
        <f t="shared" si="30"/>
        <v>38</v>
      </c>
      <c r="H609" s="365">
        <v>6486.4</v>
      </c>
      <c r="I609" s="122">
        <f t="shared" si="31"/>
        <v>246483.20000000001</v>
      </c>
      <c r="J609" s="16"/>
    </row>
    <row r="610" spans="1:10">
      <c r="A610" s="23">
        <f t="shared" si="32"/>
        <v>551</v>
      </c>
      <c r="B610" s="218"/>
      <c r="C610" s="218"/>
      <c r="D610" s="137">
        <v>42783</v>
      </c>
      <c r="E610" s="137">
        <v>42821</v>
      </c>
      <c r="F610" s="137">
        <v>42821</v>
      </c>
      <c r="G610" s="25">
        <f t="shared" si="30"/>
        <v>38</v>
      </c>
      <c r="H610" s="365">
        <v>6452.7</v>
      </c>
      <c r="I610" s="122">
        <f t="shared" si="31"/>
        <v>245202.6</v>
      </c>
      <c r="J610" s="16"/>
    </row>
    <row r="611" spans="1:10">
      <c r="A611" s="23">
        <f t="shared" si="32"/>
        <v>552</v>
      </c>
      <c r="B611" s="218"/>
      <c r="C611" s="218"/>
      <c r="D611" s="137">
        <v>42784</v>
      </c>
      <c r="E611" s="137">
        <v>42821</v>
      </c>
      <c r="F611" s="137">
        <v>42821</v>
      </c>
      <c r="G611" s="25">
        <f t="shared" si="30"/>
        <v>37</v>
      </c>
      <c r="H611" s="365">
        <v>4855.57</v>
      </c>
      <c r="I611" s="122">
        <f t="shared" si="31"/>
        <v>179656.09</v>
      </c>
      <c r="J611" s="16"/>
    </row>
    <row r="612" spans="1:10">
      <c r="A612" s="23">
        <f t="shared" si="32"/>
        <v>553</v>
      </c>
      <c r="B612" s="218"/>
      <c r="C612" s="218"/>
      <c r="D612" s="137">
        <v>42784</v>
      </c>
      <c r="E612" s="137">
        <v>42821</v>
      </c>
      <c r="F612" s="137">
        <v>42821</v>
      </c>
      <c r="G612" s="25">
        <f t="shared" si="30"/>
        <v>37</v>
      </c>
      <c r="H612" s="365">
        <v>4852.4400000000005</v>
      </c>
      <c r="I612" s="122">
        <f t="shared" si="31"/>
        <v>179540.28</v>
      </c>
      <c r="J612" s="16"/>
    </row>
    <row r="613" spans="1:10">
      <c r="A613" s="23">
        <f t="shared" si="32"/>
        <v>554</v>
      </c>
      <c r="B613" s="218"/>
      <c r="C613" s="218"/>
      <c r="D613" s="137">
        <v>42784</v>
      </c>
      <c r="E613" s="137">
        <v>42821</v>
      </c>
      <c r="F613" s="137">
        <v>42821</v>
      </c>
      <c r="G613" s="25">
        <f t="shared" si="30"/>
        <v>37</v>
      </c>
      <c r="H613" s="365">
        <v>4854.9400000000005</v>
      </c>
      <c r="I613" s="122">
        <f t="shared" si="31"/>
        <v>179632.78</v>
      </c>
      <c r="J613" s="16"/>
    </row>
    <row r="614" spans="1:10">
      <c r="A614" s="23">
        <f t="shared" si="32"/>
        <v>555</v>
      </c>
      <c r="B614" s="218"/>
      <c r="C614" s="218"/>
      <c r="D614" s="137">
        <v>42784</v>
      </c>
      <c r="E614" s="137">
        <v>42821</v>
      </c>
      <c r="F614" s="137">
        <v>42821</v>
      </c>
      <c r="G614" s="25">
        <f t="shared" si="30"/>
        <v>37</v>
      </c>
      <c r="H614" s="365">
        <v>4863.71</v>
      </c>
      <c r="I614" s="122">
        <f t="shared" si="31"/>
        <v>179957.27</v>
      </c>
      <c r="J614" s="16"/>
    </row>
    <row r="615" spans="1:10">
      <c r="A615" s="23">
        <f t="shared" si="32"/>
        <v>556</v>
      </c>
      <c r="B615" s="218"/>
      <c r="C615" s="218"/>
      <c r="D615" s="137">
        <v>42786</v>
      </c>
      <c r="E615" s="137">
        <v>42821</v>
      </c>
      <c r="F615" s="137">
        <v>42821</v>
      </c>
      <c r="G615" s="25">
        <f t="shared" si="30"/>
        <v>35</v>
      </c>
      <c r="H615" s="365">
        <v>5319.59</v>
      </c>
      <c r="I615" s="122">
        <f t="shared" si="31"/>
        <v>186185.65</v>
      </c>
      <c r="J615" s="16"/>
    </row>
    <row r="616" spans="1:10">
      <c r="A616" s="23">
        <f t="shared" si="32"/>
        <v>557</v>
      </c>
      <c r="B616" s="218"/>
      <c r="C616" s="218"/>
      <c r="D616" s="137">
        <v>42786</v>
      </c>
      <c r="E616" s="137">
        <v>42821</v>
      </c>
      <c r="F616" s="137">
        <v>42821</v>
      </c>
      <c r="G616" s="25">
        <f t="shared" si="30"/>
        <v>35</v>
      </c>
      <c r="H616" s="365">
        <v>5302.05</v>
      </c>
      <c r="I616" s="122">
        <f t="shared" si="31"/>
        <v>185571.75</v>
      </c>
      <c r="J616" s="16"/>
    </row>
    <row r="617" spans="1:10">
      <c r="A617" s="23">
        <f t="shared" si="32"/>
        <v>558</v>
      </c>
      <c r="B617" s="218"/>
      <c r="C617" s="218"/>
      <c r="D617" s="137">
        <v>42786</v>
      </c>
      <c r="E617" s="137">
        <v>42821</v>
      </c>
      <c r="F617" s="137">
        <v>42821</v>
      </c>
      <c r="G617" s="25">
        <f t="shared" si="30"/>
        <v>35</v>
      </c>
      <c r="H617" s="365">
        <v>5411.87</v>
      </c>
      <c r="I617" s="122">
        <f t="shared" si="31"/>
        <v>189415.45</v>
      </c>
      <c r="J617" s="16"/>
    </row>
    <row r="618" spans="1:10">
      <c r="A618" s="23">
        <f t="shared" si="32"/>
        <v>559</v>
      </c>
      <c r="B618" s="218"/>
      <c r="C618" s="218"/>
      <c r="D618" s="137">
        <v>42786</v>
      </c>
      <c r="E618" s="137">
        <v>42821</v>
      </c>
      <c r="F618" s="137">
        <v>42821</v>
      </c>
      <c r="G618" s="25">
        <f t="shared" si="30"/>
        <v>35</v>
      </c>
      <c r="H618" s="365">
        <v>5560.12</v>
      </c>
      <c r="I618" s="122">
        <f t="shared" si="31"/>
        <v>194604.2</v>
      </c>
      <c r="J618" s="16"/>
    </row>
    <row r="619" spans="1:10">
      <c r="A619" s="23">
        <f t="shared" si="32"/>
        <v>560</v>
      </c>
      <c r="B619" s="218"/>
      <c r="C619" s="218"/>
      <c r="D619" s="137">
        <v>42786</v>
      </c>
      <c r="E619" s="137">
        <v>42821</v>
      </c>
      <c r="F619" s="137">
        <v>42821</v>
      </c>
      <c r="G619" s="25">
        <f t="shared" si="30"/>
        <v>35</v>
      </c>
      <c r="H619" s="365">
        <v>5702.57</v>
      </c>
      <c r="I619" s="122">
        <f t="shared" si="31"/>
        <v>199589.95</v>
      </c>
      <c r="J619" s="16"/>
    </row>
    <row r="620" spans="1:10">
      <c r="A620" s="23">
        <f t="shared" si="32"/>
        <v>561</v>
      </c>
      <c r="B620" s="218"/>
      <c r="C620" s="218"/>
      <c r="D620" s="137">
        <v>42786</v>
      </c>
      <c r="E620" s="137">
        <v>42821</v>
      </c>
      <c r="F620" s="137">
        <v>42821</v>
      </c>
      <c r="G620" s="25">
        <f t="shared" si="30"/>
        <v>35</v>
      </c>
      <c r="H620" s="365">
        <v>6310.13</v>
      </c>
      <c r="I620" s="122">
        <f t="shared" si="31"/>
        <v>220854.55</v>
      </c>
      <c r="J620" s="16"/>
    </row>
    <row r="621" spans="1:10">
      <c r="A621" s="23">
        <f t="shared" si="32"/>
        <v>562</v>
      </c>
      <c r="B621" s="218"/>
      <c r="C621" s="218"/>
      <c r="D621" s="137">
        <v>42786</v>
      </c>
      <c r="E621" s="137">
        <v>42821</v>
      </c>
      <c r="F621" s="137">
        <v>42821</v>
      </c>
      <c r="G621" s="25">
        <f t="shared" si="30"/>
        <v>35</v>
      </c>
      <c r="H621" s="365">
        <v>6341.61</v>
      </c>
      <c r="I621" s="122">
        <f t="shared" si="31"/>
        <v>221956.35</v>
      </c>
      <c r="J621" s="16"/>
    </row>
    <row r="622" spans="1:10">
      <c r="A622" s="23">
        <f t="shared" si="32"/>
        <v>563</v>
      </c>
      <c r="B622" s="218"/>
      <c r="C622" s="218"/>
      <c r="D622" s="137">
        <v>42786</v>
      </c>
      <c r="E622" s="137">
        <v>42821</v>
      </c>
      <c r="F622" s="137">
        <v>42821</v>
      </c>
      <c r="G622" s="25">
        <f t="shared" si="30"/>
        <v>35</v>
      </c>
      <c r="H622" s="365">
        <v>5887.68</v>
      </c>
      <c r="I622" s="122">
        <f t="shared" si="31"/>
        <v>206068.8</v>
      </c>
      <c r="J622" s="16"/>
    </row>
    <row r="623" spans="1:10">
      <c r="A623" s="23">
        <f t="shared" si="32"/>
        <v>564</v>
      </c>
      <c r="B623" s="218"/>
      <c r="C623" s="218"/>
      <c r="D623" s="137">
        <v>42786</v>
      </c>
      <c r="E623" s="137">
        <v>42821</v>
      </c>
      <c r="F623" s="137">
        <v>42821</v>
      </c>
      <c r="G623" s="25">
        <f t="shared" si="30"/>
        <v>35</v>
      </c>
      <c r="H623" s="365">
        <v>6201.5</v>
      </c>
      <c r="I623" s="122">
        <f t="shared" si="31"/>
        <v>217052.5</v>
      </c>
      <c r="J623" s="16"/>
    </row>
    <row r="624" spans="1:10">
      <c r="A624" s="23">
        <f t="shared" si="32"/>
        <v>565</v>
      </c>
      <c r="B624" s="218"/>
      <c r="C624" s="218"/>
      <c r="D624" s="137">
        <v>42786</v>
      </c>
      <c r="E624" s="137">
        <v>42821</v>
      </c>
      <c r="F624" s="137">
        <v>42821</v>
      </c>
      <c r="G624" s="25">
        <f t="shared" si="30"/>
        <v>35</v>
      </c>
      <c r="H624" s="365">
        <v>6581.7</v>
      </c>
      <c r="I624" s="122">
        <f t="shared" si="31"/>
        <v>230359.5</v>
      </c>
      <c r="J624" s="16"/>
    </row>
    <row r="625" spans="1:10">
      <c r="A625" s="23">
        <f t="shared" si="32"/>
        <v>566</v>
      </c>
      <c r="B625" s="218"/>
      <c r="C625" s="218"/>
      <c r="D625" s="137">
        <v>42787</v>
      </c>
      <c r="E625" s="137">
        <v>42821</v>
      </c>
      <c r="F625" s="137">
        <v>42821</v>
      </c>
      <c r="G625" s="25">
        <f t="shared" si="30"/>
        <v>34</v>
      </c>
      <c r="H625" s="365">
        <v>4852.13</v>
      </c>
      <c r="I625" s="122">
        <f t="shared" si="31"/>
        <v>164972.42000000001</v>
      </c>
      <c r="J625" s="16"/>
    </row>
    <row r="626" spans="1:10">
      <c r="A626" s="23">
        <f t="shared" si="32"/>
        <v>567</v>
      </c>
      <c r="B626" s="218"/>
      <c r="C626" s="218"/>
      <c r="D626" s="137">
        <v>42787</v>
      </c>
      <c r="E626" s="137">
        <v>42821</v>
      </c>
      <c r="F626" s="137">
        <v>42821</v>
      </c>
      <c r="G626" s="25">
        <f t="shared" si="30"/>
        <v>34</v>
      </c>
      <c r="H626" s="365">
        <v>6467.08</v>
      </c>
      <c r="I626" s="122">
        <f t="shared" si="31"/>
        <v>219880.72</v>
      </c>
      <c r="J626" s="16"/>
    </row>
    <row r="627" spans="1:10">
      <c r="A627" s="23">
        <f t="shared" si="32"/>
        <v>568</v>
      </c>
      <c r="B627" s="218"/>
      <c r="C627" s="218"/>
      <c r="D627" s="137">
        <v>42788</v>
      </c>
      <c r="E627" s="137">
        <v>42821</v>
      </c>
      <c r="F627" s="137">
        <v>42821</v>
      </c>
      <c r="G627" s="25">
        <f t="shared" si="30"/>
        <v>33</v>
      </c>
      <c r="H627" s="365">
        <v>5657.99</v>
      </c>
      <c r="I627" s="122">
        <f t="shared" si="31"/>
        <v>186713.67</v>
      </c>
      <c r="J627" s="16"/>
    </row>
    <row r="628" spans="1:10">
      <c r="A628" s="23">
        <f t="shared" si="32"/>
        <v>569</v>
      </c>
      <c r="B628" s="218"/>
      <c r="C628" s="218"/>
      <c r="D628" s="137">
        <v>42788</v>
      </c>
      <c r="E628" s="137">
        <v>42821</v>
      </c>
      <c r="F628" s="137">
        <v>42821</v>
      </c>
      <c r="G628" s="25">
        <f t="shared" si="30"/>
        <v>33</v>
      </c>
      <c r="H628" s="365">
        <v>5719.05</v>
      </c>
      <c r="I628" s="122">
        <f t="shared" si="31"/>
        <v>188728.65</v>
      </c>
      <c r="J628" s="16"/>
    </row>
    <row r="629" spans="1:10">
      <c r="A629" s="23">
        <f t="shared" si="32"/>
        <v>570</v>
      </c>
      <c r="B629" s="218" t="s">
        <v>239</v>
      </c>
      <c r="C629" s="218" t="s">
        <v>427</v>
      </c>
      <c r="D629" s="137">
        <v>42780</v>
      </c>
      <c r="E629" s="137">
        <v>42821</v>
      </c>
      <c r="F629" s="137">
        <v>42821</v>
      </c>
      <c r="G629" s="25">
        <f t="shared" si="30"/>
        <v>41</v>
      </c>
      <c r="H629" s="365">
        <v>5873.92</v>
      </c>
      <c r="I629" s="122">
        <f t="shared" si="31"/>
        <v>240830.72</v>
      </c>
      <c r="J629" s="16"/>
    </row>
    <row r="630" spans="1:10">
      <c r="A630" s="23">
        <f t="shared" si="32"/>
        <v>571</v>
      </c>
      <c r="B630" s="218"/>
      <c r="C630" s="218"/>
      <c r="D630" s="137">
        <v>42782</v>
      </c>
      <c r="E630" s="137">
        <v>42821</v>
      </c>
      <c r="F630" s="137">
        <v>42821</v>
      </c>
      <c r="G630" s="25">
        <f t="shared" si="30"/>
        <v>39</v>
      </c>
      <c r="H630" s="365">
        <v>4111.38</v>
      </c>
      <c r="I630" s="122">
        <f t="shared" si="31"/>
        <v>160343.82</v>
      </c>
      <c r="J630" s="16"/>
    </row>
    <row r="631" spans="1:10">
      <c r="A631" s="23">
        <f t="shared" si="32"/>
        <v>572</v>
      </c>
      <c r="B631" s="218"/>
      <c r="C631" s="218"/>
      <c r="D631" s="137">
        <v>42782</v>
      </c>
      <c r="E631" s="137">
        <v>42821</v>
      </c>
      <c r="F631" s="137">
        <v>42821</v>
      </c>
      <c r="G631" s="25">
        <f t="shared" si="30"/>
        <v>39</v>
      </c>
      <c r="H631" s="365">
        <v>3928.15</v>
      </c>
      <c r="I631" s="122">
        <f t="shared" si="31"/>
        <v>153197.85</v>
      </c>
      <c r="J631" s="16"/>
    </row>
    <row r="632" spans="1:10">
      <c r="A632" s="23">
        <f t="shared" si="32"/>
        <v>573</v>
      </c>
      <c r="B632" s="218"/>
      <c r="C632" s="218"/>
      <c r="D632" s="137">
        <v>42783</v>
      </c>
      <c r="E632" s="137">
        <v>42821</v>
      </c>
      <c r="F632" s="137">
        <v>42821</v>
      </c>
      <c r="G632" s="25">
        <f t="shared" si="30"/>
        <v>38</v>
      </c>
      <c r="H632" s="365">
        <v>4627.97</v>
      </c>
      <c r="I632" s="122">
        <f t="shared" si="31"/>
        <v>175862.86</v>
      </c>
      <c r="J632" s="16"/>
    </row>
    <row r="633" spans="1:10">
      <c r="A633" s="23">
        <f t="shared" si="32"/>
        <v>574</v>
      </c>
      <c r="B633" s="218"/>
      <c r="C633" s="218"/>
      <c r="D633" s="137">
        <v>42783</v>
      </c>
      <c r="E633" s="137">
        <v>42821</v>
      </c>
      <c r="F633" s="137">
        <v>42821</v>
      </c>
      <c r="G633" s="25">
        <f t="shared" si="30"/>
        <v>38</v>
      </c>
      <c r="H633" s="365">
        <v>6700.94</v>
      </c>
      <c r="I633" s="122">
        <f t="shared" si="31"/>
        <v>254635.72</v>
      </c>
      <c r="J633" s="16"/>
    </row>
    <row r="634" spans="1:10">
      <c r="A634" s="23">
        <f t="shared" si="32"/>
        <v>575</v>
      </c>
      <c r="B634" s="218"/>
      <c r="C634" s="218"/>
      <c r="D634" s="137">
        <v>42783</v>
      </c>
      <c r="E634" s="137">
        <v>42821</v>
      </c>
      <c r="F634" s="137">
        <v>42821</v>
      </c>
      <c r="G634" s="25">
        <f t="shared" si="30"/>
        <v>38</v>
      </c>
      <c r="H634" s="365">
        <v>6707.11</v>
      </c>
      <c r="I634" s="122">
        <f t="shared" si="31"/>
        <v>254870.18</v>
      </c>
      <c r="J634" s="16"/>
    </row>
    <row r="635" spans="1:10">
      <c r="A635" s="23">
        <f t="shared" si="32"/>
        <v>576</v>
      </c>
      <c r="B635" s="218"/>
      <c r="C635" s="218"/>
      <c r="D635" s="137">
        <v>42786</v>
      </c>
      <c r="E635" s="137">
        <v>42821</v>
      </c>
      <c r="F635" s="137">
        <v>42821</v>
      </c>
      <c r="G635" s="25">
        <f t="shared" si="30"/>
        <v>35</v>
      </c>
      <c r="H635" s="365">
        <v>5861.48</v>
      </c>
      <c r="I635" s="122">
        <f t="shared" si="31"/>
        <v>205151.8</v>
      </c>
      <c r="J635" s="16"/>
    </row>
    <row r="636" spans="1:10">
      <c r="A636" s="23">
        <f t="shared" si="32"/>
        <v>577</v>
      </c>
      <c r="B636" s="218"/>
      <c r="C636" s="218"/>
      <c r="D636" s="137">
        <v>42787</v>
      </c>
      <c r="E636" s="137">
        <v>42821</v>
      </c>
      <c r="F636" s="137">
        <v>42821</v>
      </c>
      <c r="G636" s="25">
        <f t="shared" si="30"/>
        <v>34</v>
      </c>
      <c r="H636" s="365">
        <v>6655.32</v>
      </c>
      <c r="I636" s="122">
        <f t="shared" si="31"/>
        <v>226280.88</v>
      </c>
      <c r="J636" s="16"/>
    </row>
    <row r="637" spans="1:10">
      <c r="A637" s="23">
        <f t="shared" si="32"/>
        <v>578</v>
      </c>
      <c r="B637" s="218"/>
      <c r="C637" s="218"/>
      <c r="D637" s="137">
        <v>42787</v>
      </c>
      <c r="E637" s="137">
        <v>42821</v>
      </c>
      <c r="F637" s="137">
        <v>42821</v>
      </c>
      <c r="G637" s="25">
        <f t="shared" si="30"/>
        <v>34</v>
      </c>
      <c r="H637" s="365">
        <v>6758.48</v>
      </c>
      <c r="I637" s="122">
        <f t="shared" si="31"/>
        <v>229788.32</v>
      </c>
      <c r="J637" s="16"/>
    </row>
    <row r="638" spans="1:10">
      <c r="A638" s="23">
        <f t="shared" si="32"/>
        <v>579</v>
      </c>
      <c r="B638" s="218"/>
      <c r="C638" s="218"/>
      <c r="D638" s="137">
        <v>42787</v>
      </c>
      <c r="E638" s="137">
        <v>42821</v>
      </c>
      <c r="F638" s="137">
        <v>42821</v>
      </c>
      <c r="G638" s="25">
        <f t="shared" si="30"/>
        <v>34</v>
      </c>
      <c r="H638" s="365">
        <v>6725.6</v>
      </c>
      <c r="I638" s="122">
        <f t="shared" si="31"/>
        <v>228670.4</v>
      </c>
      <c r="J638" s="16"/>
    </row>
    <row r="639" spans="1:10">
      <c r="A639" s="23">
        <f t="shared" si="32"/>
        <v>580</v>
      </c>
      <c r="B639" s="218"/>
      <c r="C639" s="218"/>
      <c r="D639" s="137">
        <v>42787</v>
      </c>
      <c r="E639" s="137">
        <v>42821</v>
      </c>
      <c r="F639" s="137">
        <v>42821</v>
      </c>
      <c r="G639" s="25">
        <f t="shared" si="30"/>
        <v>34</v>
      </c>
      <c r="H639" s="365">
        <v>6519.28</v>
      </c>
      <c r="I639" s="122">
        <f t="shared" si="31"/>
        <v>221655.52</v>
      </c>
      <c r="J639" s="16"/>
    </row>
    <row r="640" spans="1:10">
      <c r="A640" s="23">
        <f t="shared" si="32"/>
        <v>581</v>
      </c>
      <c r="B640" s="218"/>
      <c r="C640" s="218"/>
      <c r="D640" s="137">
        <v>42787</v>
      </c>
      <c r="E640" s="137">
        <v>42821</v>
      </c>
      <c r="F640" s="137">
        <v>42821</v>
      </c>
      <c r="G640" s="25">
        <f t="shared" si="30"/>
        <v>34</v>
      </c>
      <c r="H640" s="365">
        <v>6631.48</v>
      </c>
      <c r="I640" s="122">
        <f t="shared" si="31"/>
        <v>225470.32</v>
      </c>
      <c r="J640" s="16"/>
    </row>
    <row r="641" spans="1:10">
      <c r="A641" s="23">
        <f t="shared" si="32"/>
        <v>582</v>
      </c>
      <c r="B641" s="218"/>
      <c r="C641" s="218"/>
      <c r="D641" s="137">
        <v>42787</v>
      </c>
      <c r="E641" s="137">
        <v>42821</v>
      </c>
      <c r="F641" s="137">
        <v>42821</v>
      </c>
      <c r="G641" s="25">
        <f t="shared" si="30"/>
        <v>34</v>
      </c>
      <c r="H641" s="365">
        <v>6587.1</v>
      </c>
      <c r="I641" s="122">
        <f t="shared" si="31"/>
        <v>223961.4</v>
      </c>
      <c r="J641" s="16"/>
    </row>
    <row r="642" spans="1:10">
      <c r="A642" s="23">
        <f t="shared" si="32"/>
        <v>583</v>
      </c>
      <c r="B642" s="218"/>
      <c r="C642" s="218"/>
      <c r="D642" s="137">
        <v>42787</v>
      </c>
      <c r="E642" s="137">
        <v>42821</v>
      </c>
      <c r="F642" s="137">
        <v>42821</v>
      </c>
      <c r="G642" s="25">
        <f t="shared" si="30"/>
        <v>34</v>
      </c>
      <c r="H642" s="365">
        <v>6649.16</v>
      </c>
      <c r="I642" s="122">
        <f t="shared" si="31"/>
        <v>226071.44</v>
      </c>
      <c r="J642" s="16"/>
    </row>
    <row r="643" spans="1:10">
      <c r="A643" s="23">
        <f t="shared" si="32"/>
        <v>584</v>
      </c>
      <c r="B643" s="218"/>
      <c r="C643" s="218"/>
      <c r="D643" s="137">
        <v>42787</v>
      </c>
      <c r="E643" s="137">
        <v>42821</v>
      </c>
      <c r="F643" s="137">
        <v>42821</v>
      </c>
      <c r="G643" s="25">
        <f t="shared" si="30"/>
        <v>34</v>
      </c>
      <c r="H643" s="365">
        <v>7028.79</v>
      </c>
      <c r="I643" s="122">
        <f t="shared" si="31"/>
        <v>238978.86</v>
      </c>
      <c r="J643" s="16"/>
    </row>
    <row r="644" spans="1:10">
      <c r="A644" s="23">
        <f t="shared" si="32"/>
        <v>585</v>
      </c>
      <c r="B644" s="218"/>
      <c r="C644" s="218"/>
      <c r="D644" s="137">
        <v>42787</v>
      </c>
      <c r="E644" s="137">
        <v>42821</v>
      </c>
      <c r="F644" s="137">
        <v>42821</v>
      </c>
      <c r="G644" s="25">
        <f t="shared" si="30"/>
        <v>34</v>
      </c>
      <c r="H644" s="365">
        <v>6996.91</v>
      </c>
      <c r="I644" s="122">
        <f t="shared" si="31"/>
        <v>237894.94</v>
      </c>
      <c r="J644" s="16"/>
    </row>
    <row r="645" spans="1:10">
      <c r="A645" s="23">
        <f t="shared" si="32"/>
        <v>586</v>
      </c>
      <c r="B645" s="218"/>
      <c r="C645" s="218"/>
      <c r="D645" s="137">
        <v>42788</v>
      </c>
      <c r="E645" s="137">
        <v>42821</v>
      </c>
      <c r="F645" s="137">
        <v>42821</v>
      </c>
      <c r="G645" s="25">
        <f t="shared" si="30"/>
        <v>33</v>
      </c>
      <c r="H645" s="365">
        <v>4884.7300000000005</v>
      </c>
      <c r="I645" s="122">
        <f t="shared" si="31"/>
        <v>161196.09</v>
      </c>
      <c r="J645" s="16"/>
    </row>
    <row r="646" spans="1:10">
      <c r="A646" s="23">
        <f t="shared" si="32"/>
        <v>587</v>
      </c>
      <c r="B646" s="218"/>
      <c r="C646" s="218"/>
      <c r="D646" s="137">
        <v>42788</v>
      </c>
      <c r="E646" s="137">
        <v>42821</v>
      </c>
      <c r="F646" s="137">
        <v>42821</v>
      </c>
      <c r="G646" s="25">
        <f t="shared" si="30"/>
        <v>33</v>
      </c>
      <c r="H646" s="365">
        <v>5704.85</v>
      </c>
      <c r="I646" s="122">
        <f t="shared" si="31"/>
        <v>188260.05</v>
      </c>
      <c r="J646" s="16"/>
    </row>
    <row r="647" spans="1:10">
      <c r="A647" s="23">
        <f t="shared" si="32"/>
        <v>588</v>
      </c>
      <c r="B647" s="218"/>
      <c r="C647" s="218"/>
      <c r="D647" s="137">
        <v>42788</v>
      </c>
      <c r="E647" s="137">
        <v>42821</v>
      </c>
      <c r="F647" s="137">
        <v>42821</v>
      </c>
      <c r="G647" s="25">
        <f t="shared" si="30"/>
        <v>33</v>
      </c>
      <c r="H647" s="365">
        <v>5778.34</v>
      </c>
      <c r="I647" s="122">
        <f t="shared" si="31"/>
        <v>190685.22</v>
      </c>
      <c r="J647" s="16"/>
    </row>
    <row r="648" spans="1:10">
      <c r="A648" s="23">
        <f t="shared" si="32"/>
        <v>589</v>
      </c>
      <c r="B648" s="218"/>
      <c r="C648" s="218"/>
      <c r="D648" s="137">
        <v>42788</v>
      </c>
      <c r="E648" s="137">
        <v>42821</v>
      </c>
      <c r="F648" s="137">
        <v>42821</v>
      </c>
      <c r="G648" s="25">
        <f t="shared" si="30"/>
        <v>33</v>
      </c>
      <c r="H648" s="365">
        <v>5654.44</v>
      </c>
      <c r="I648" s="122">
        <f t="shared" si="31"/>
        <v>186596.52</v>
      </c>
      <c r="J648" s="16"/>
    </row>
    <row r="649" spans="1:10">
      <c r="A649" s="23">
        <f t="shared" si="32"/>
        <v>590</v>
      </c>
      <c r="B649" s="218"/>
      <c r="C649" s="218"/>
      <c r="D649" s="137">
        <v>42788</v>
      </c>
      <c r="E649" s="137">
        <v>42821</v>
      </c>
      <c r="F649" s="137">
        <v>42821</v>
      </c>
      <c r="G649" s="25">
        <f t="shared" si="30"/>
        <v>33</v>
      </c>
      <c r="H649" s="365">
        <v>5652.67</v>
      </c>
      <c r="I649" s="122">
        <f t="shared" si="31"/>
        <v>186538.11</v>
      </c>
      <c r="J649" s="16"/>
    </row>
    <row r="650" spans="1:10">
      <c r="A650" s="23">
        <f t="shared" si="32"/>
        <v>591</v>
      </c>
      <c r="B650" s="218"/>
      <c r="C650" s="218"/>
      <c r="D650" s="137">
        <v>42788</v>
      </c>
      <c r="E650" s="137">
        <v>42821</v>
      </c>
      <c r="F650" s="137">
        <v>42821</v>
      </c>
      <c r="G650" s="25">
        <f t="shared" si="30"/>
        <v>33</v>
      </c>
      <c r="H650" s="365">
        <v>5612.91</v>
      </c>
      <c r="I650" s="122">
        <f t="shared" si="31"/>
        <v>185226.03</v>
      </c>
      <c r="J650" s="16"/>
    </row>
    <row r="651" spans="1:10">
      <c r="A651" s="23">
        <f t="shared" si="32"/>
        <v>592</v>
      </c>
      <c r="B651" s="218"/>
      <c r="C651" s="218"/>
      <c r="D651" s="137">
        <v>42788</v>
      </c>
      <c r="E651" s="137">
        <v>42821</v>
      </c>
      <c r="F651" s="137">
        <v>42821</v>
      </c>
      <c r="G651" s="25">
        <f t="shared" si="30"/>
        <v>33</v>
      </c>
      <c r="H651" s="365">
        <v>5673.26</v>
      </c>
      <c r="I651" s="122">
        <f t="shared" si="31"/>
        <v>187217.58</v>
      </c>
      <c r="J651" s="16"/>
    </row>
    <row r="652" spans="1:10">
      <c r="A652" s="23">
        <f t="shared" si="32"/>
        <v>593</v>
      </c>
      <c r="B652" s="218"/>
      <c r="C652" s="218"/>
      <c r="D652" s="137">
        <v>42789</v>
      </c>
      <c r="E652" s="137">
        <v>42821</v>
      </c>
      <c r="F652" s="137">
        <v>42821</v>
      </c>
      <c r="G652" s="25">
        <f t="shared" si="30"/>
        <v>32</v>
      </c>
      <c r="H652" s="365">
        <v>5355.02</v>
      </c>
      <c r="I652" s="122">
        <f t="shared" si="31"/>
        <v>171360.64000000001</v>
      </c>
      <c r="J652" s="16"/>
    </row>
    <row r="653" spans="1:10">
      <c r="A653" s="23">
        <f t="shared" si="32"/>
        <v>594</v>
      </c>
      <c r="B653" s="218"/>
      <c r="C653" s="218"/>
      <c r="D653" s="137">
        <v>42789</v>
      </c>
      <c r="E653" s="137">
        <v>42821</v>
      </c>
      <c r="F653" s="137">
        <v>42821</v>
      </c>
      <c r="G653" s="25">
        <f t="shared" si="30"/>
        <v>32</v>
      </c>
      <c r="H653" s="365">
        <v>5266.52</v>
      </c>
      <c r="I653" s="122">
        <f t="shared" si="31"/>
        <v>168528.64000000001</v>
      </c>
      <c r="J653" s="16"/>
    </row>
    <row r="654" spans="1:10">
      <c r="A654" s="23">
        <f t="shared" si="32"/>
        <v>595</v>
      </c>
      <c r="B654" s="218"/>
      <c r="C654" s="218"/>
      <c r="D654" s="137">
        <v>42789</v>
      </c>
      <c r="E654" s="137">
        <v>42821</v>
      </c>
      <c r="F654" s="137">
        <v>42821</v>
      </c>
      <c r="G654" s="25">
        <f t="shared" si="30"/>
        <v>32</v>
      </c>
      <c r="H654" s="365">
        <v>5205.79</v>
      </c>
      <c r="I654" s="122">
        <f t="shared" si="31"/>
        <v>166585.28</v>
      </c>
      <c r="J654" s="16"/>
    </row>
    <row r="655" spans="1:10">
      <c r="A655" s="23">
        <f t="shared" si="32"/>
        <v>596</v>
      </c>
      <c r="B655" s="218"/>
      <c r="C655" s="218"/>
      <c r="D655" s="137">
        <v>42789</v>
      </c>
      <c r="E655" s="137">
        <v>42821</v>
      </c>
      <c r="F655" s="137">
        <v>42821</v>
      </c>
      <c r="G655" s="25">
        <f t="shared" ref="G655:G695" si="33">F655-D655</f>
        <v>32</v>
      </c>
      <c r="H655" s="365">
        <v>5198.6900000000005</v>
      </c>
      <c r="I655" s="122">
        <f t="shared" ref="I655:I695" si="34">ROUND(G655*H655,2)</f>
        <v>166358.07999999999</v>
      </c>
      <c r="J655" s="16"/>
    </row>
    <row r="656" spans="1:10">
      <c r="A656" s="23">
        <f t="shared" ref="A656:A719" si="35">A655+1</f>
        <v>597</v>
      </c>
      <c r="B656" s="218"/>
      <c r="C656" s="218"/>
      <c r="D656" s="137">
        <v>42789</v>
      </c>
      <c r="E656" s="137">
        <v>42821</v>
      </c>
      <c r="F656" s="137">
        <v>42821</v>
      </c>
      <c r="G656" s="25">
        <f t="shared" si="33"/>
        <v>32</v>
      </c>
      <c r="H656" s="365">
        <v>5204.18</v>
      </c>
      <c r="I656" s="122">
        <f t="shared" si="34"/>
        <v>166533.76000000001</v>
      </c>
      <c r="J656" s="16"/>
    </row>
    <row r="657" spans="1:10">
      <c r="A657" s="23">
        <f t="shared" si="35"/>
        <v>598</v>
      </c>
      <c r="B657" s="218"/>
      <c r="C657" s="218"/>
      <c r="D657" s="137">
        <v>42789</v>
      </c>
      <c r="E657" s="137">
        <v>42821</v>
      </c>
      <c r="F657" s="137">
        <v>42821</v>
      </c>
      <c r="G657" s="25">
        <f t="shared" si="33"/>
        <v>32</v>
      </c>
      <c r="H657" s="365">
        <v>5835.49</v>
      </c>
      <c r="I657" s="122">
        <f t="shared" si="34"/>
        <v>186735.68</v>
      </c>
      <c r="J657" s="16"/>
    </row>
    <row r="658" spans="1:10">
      <c r="A658" s="23">
        <f t="shared" si="35"/>
        <v>599</v>
      </c>
      <c r="B658" s="218"/>
      <c r="C658" s="218"/>
      <c r="D658" s="137">
        <v>42789</v>
      </c>
      <c r="E658" s="137">
        <v>42821</v>
      </c>
      <c r="F658" s="137">
        <v>42821</v>
      </c>
      <c r="G658" s="25">
        <f t="shared" si="33"/>
        <v>32</v>
      </c>
      <c r="H658" s="365">
        <v>5804.25</v>
      </c>
      <c r="I658" s="122">
        <f t="shared" si="34"/>
        <v>185736</v>
      </c>
      <c r="J658" s="16"/>
    </row>
    <row r="659" spans="1:10">
      <c r="A659" s="23">
        <f t="shared" si="35"/>
        <v>600</v>
      </c>
      <c r="B659" s="218"/>
      <c r="C659" s="218"/>
      <c r="D659" s="137">
        <v>42789</v>
      </c>
      <c r="E659" s="137">
        <v>42821</v>
      </c>
      <c r="F659" s="137">
        <v>42821</v>
      </c>
      <c r="G659" s="25">
        <f t="shared" si="33"/>
        <v>32</v>
      </c>
      <c r="H659" s="365">
        <v>5634.92</v>
      </c>
      <c r="I659" s="122">
        <f t="shared" si="34"/>
        <v>180317.44</v>
      </c>
      <c r="J659" s="16"/>
    </row>
    <row r="660" spans="1:10">
      <c r="A660" s="23">
        <f t="shared" si="35"/>
        <v>601</v>
      </c>
      <c r="B660" s="218"/>
      <c r="C660" s="218"/>
      <c r="D660" s="137">
        <v>42789</v>
      </c>
      <c r="E660" s="137">
        <v>42821</v>
      </c>
      <c r="F660" s="137">
        <v>42821</v>
      </c>
      <c r="G660" s="25">
        <f t="shared" si="33"/>
        <v>32</v>
      </c>
      <c r="H660" s="365">
        <v>5589.48</v>
      </c>
      <c r="I660" s="122">
        <f t="shared" si="34"/>
        <v>178863.35999999999</v>
      </c>
      <c r="J660" s="16"/>
    </row>
    <row r="661" spans="1:10">
      <c r="A661" s="23">
        <f t="shared" si="35"/>
        <v>602</v>
      </c>
      <c r="B661" s="218"/>
      <c r="C661" s="218"/>
      <c r="D661" s="137">
        <v>42789</v>
      </c>
      <c r="E661" s="137">
        <v>42821</v>
      </c>
      <c r="F661" s="137">
        <v>42821</v>
      </c>
      <c r="G661" s="25">
        <f t="shared" si="33"/>
        <v>32</v>
      </c>
      <c r="H661" s="365">
        <v>5826.97</v>
      </c>
      <c r="I661" s="122">
        <f t="shared" si="34"/>
        <v>186463.04</v>
      </c>
      <c r="J661" s="16"/>
    </row>
    <row r="662" spans="1:10">
      <c r="A662" s="23">
        <f t="shared" si="35"/>
        <v>603</v>
      </c>
      <c r="B662" s="218"/>
      <c r="C662" s="218"/>
      <c r="D662" s="137">
        <v>42789</v>
      </c>
      <c r="E662" s="137">
        <v>42821</v>
      </c>
      <c r="F662" s="137">
        <v>42821</v>
      </c>
      <c r="G662" s="25">
        <f t="shared" si="33"/>
        <v>32</v>
      </c>
      <c r="H662" s="365">
        <v>5826.97</v>
      </c>
      <c r="I662" s="122">
        <f t="shared" si="34"/>
        <v>186463.04</v>
      </c>
      <c r="J662" s="16"/>
    </row>
    <row r="663" spans="1:10">
      <c r="A663" s="23">
        <f t="shared" si="35"/>
        <v>604</v>
      </c>
      <c r="B663" s="218"/>
      <c r="C663" s="218"/>
      <c r="D663" s="137">
        <v>42789</v>
      </c>
      <c r="E663" s="137">
        <v>42821</v>
      </c>
      <c r="F663" s="137">
        <v>42821</v>
      </c>
      <c r="G663" s="25">
        <f t="shared" si="33"/>
        <v>32</v>
      </c>
      <c r="H663" s="365">
        <v>5787.57</v>
      </c>
      <c r="I663" s="122">
        <f t="shared" si="34"/>
        <v>185202.24</v>
      </c>
      <c r="J663" s="16"/>
    </row>
    <row r="664" spans="1:10">
      <c r="A664" s="23">
        <f t="shared" si="35"/>
        <v>605</v>
      </c>
      <c r="B664" s="218"/>
      <c r="C664" s="218"/>
      <c r="D664" s="137">
        <v>42789</v>
      </c>
      <c r="E664" s="137">
        <v>42821</v>
      </c>
      <c r="F664" s="137">
        <v>42821</v>
      </c>
      <c r="G664" s="25">
        <f t="shared" si="33"/>
        <v>32</v>
      </c>
      <c r="H664" s="365">
        <v>5882</v>
      </c>
      <c r="I664" s="122">
        <f t="shared" si="34"/>
        <v>188224</v>
      </c>
      <c r="J664" s="16"/>
    </row>
    <row r="665" spans="1:10">
      <c r="A665" s="23">
        <f t="shared" si="35"/>
        <v>606</v>
      </c>
      <c r="B665" s="218"/>
      <c r="C665" s="218"/>
      <c r="D665" s="137">
        <v>42789</v>
      </c>
      <c r="E665" s="137">
        <v>42821</v>
      </c>
      <c r="F665" s="137">
        <v>42821</v>
      </c>
      <c r="G665" s="25">
        <f t="shared" si="33"/>
        <v>32</v>
      </c>
      <c r="H665" s="365">
        <v>5686.39</v>
      </c>
      <c r="I665" s="122">
        <f t="shared" si="34"/>
        <v>181964.48</v>
      </c>
      <c r="J665" s="16"/>
    </row>
    <row r="666" spans="1:10">
      <c r="A666" s="23">
        <f t="shared" si="35"/>
        <v>607</v>
      </c>
      <c r="B666" s="218"/>
      <c r="C666" s="218"/>
      <c r="D666" s="137">
        <v>42789</v>
      </c>
      <c r="E666" s="137">
        <v>42821</v>
      </c>
      <c r="F666" s="137">
        <v>42821</v>
      </c>
      <c r="G666" s="25">
        <f t="shared" si="33"/>
        <v>32</v>
      </c>
      <c r="H666" s="365">
        <v>5819.87</v>
      </c>
      <c r="I666" s="122">
        <f t="shared" si="34"/>
        <v>186235.84</v>
      </c>
      <c r="J666" s="16"/>
    </row>
    <row r="667" spans="1:10">
      <c r="A667" s="23">
        <f t="shared" si="35"/>
        <v>608</v>
      </c>
      <c r="B667" s="218"/>
      <c r="C667" s="218"/>
      <c r="D667" s="137">
        <v>42789</v>
      </c>
      <c r="E667" s="137">
        <v>42821</v>
      </c>
      <c r="F667" s="137">
        <v>42821</v>
      </c>
      <c r="G667" s="25">
        <f t="shared" si="33"/>
        <v>32</v>
      </c>
      <c r="H667" s="365">
        <v>5863.89</v>
      </c>
      <c r="I667" s="122">
        <f t="shared" si="34"/>
        <v>187644.48</v>
      </c>
      <c r="J667" s="16"/>
    </row>
    <row r="668" spans="1:10">
      <c r="A668" s="23">
        <f t="shared" si="35"/>
        <v>609</v>
      </c>
      <c r="B668" s="218"/>
      <c r="C668" s="218"/>
      <c r="D668" s="137">
        <v>42789</v>
      </c>
      <c r="E668" s="137">
        <v>42821</v>
      </c>
      <c r="F668" s="137">
        <v>42821</v>
      </c>
      <c r="G668" s="25">
        <f t="shared" si="33"/>
        <v>32</v>
      </c>
      <c r="H668" s="365">
        <v>5689.23</v>
      </c>
      <c r="I668" s="122">
        <f t="shared" si="34"/>
        <v>182055.36</v>
      </c>
      <c r="J668" s="16"/>
    </row>
    <row r="669" spans="1:10">
      <c r="A669" s="23">
        <f t="shared" si="35"/>
        <v>610</v>
      </c>
      <c r="B669" s="218"/>
      <c r="C669" s="218"/>
      <c r="D669" s="137">
        <v>42789</v>
      </c>
      <c r="E669" s="137">
        <v>42821</v>
      </c>
      <c r="F669" s="137">
        <v>42821</v>
      </c>
      <c r="G669" s="25">
        <f t="shared" si="33"/>
        <v>32</v>
      </c>
      <c r="H669" s="365">
        <v>5650.18</v>
      </c>
      <c r="I669" s="122">
        <f t="shared" si="34"/>
        <v>180805.76000000001</v>
      </c>
      <c r="J669" s="16"/>
    </row>
    <row r="670" spans="1:10">
      <c r="A670" s="23">
        <f t="shared" si="35"/>
        <v>611</v>
      </c>
      <c r="B670" s="218"/>
      <c r="C670" s="218"/>
      <c r="D670" s="137">
        <v>42789</v>
      </c>
      <c r="E670" s="137">
        <v>42821</v>
      </c>
      <c r="F670" s="137">
        <v>42821</v>
      </c>
      <c r="G670" s="25">
        <f t="shared" si="33"/>
        <v>32</v>
      </c>
      <c r="H670" s="365">
        <v>5731.12</v>
      </c>
      <c r="I670" s="122">
        <f t="shared" si="34"/>
        <v>183395.84</v>
      </c>
      <c r="J670" s="16"/>
    </row>
    <row r="671" spans="1:10">
      <c r="A671" s="23">
        <f t="shared" si="35"/>
        <v>612</v>
      </c>
      <c r="B671" s="218"/>
      <c r="C671" s="218"/>
      <c r="D671" s="137">
        <v>42789</v>
      </c>
      <c r="E671" s="137">
        <v>42821</v>
      </c>
      <c r="F671" s="137">
        <v>42821</v>
      </c>
      <c r="G671" s="25">
        <f t="shared" si="33"/>
        <v>32</v>
      </c>
      <c r="H671" s="365">
        <v>5657.28</v>
      </c>
      <c r="I671" s="122">
        <f t="shared" si="34"/>
        <v>181032.95999999999</v>
      </c>
      <c r="J671" s="16"/>
    </row>
    <row r="672" spans="1:10">
      <c r="A672" s="23">
        <f t="shared" si="35"/>
        <v>613</v>
      </c>
      <c r="B672" s="218"/>
      <c r="C672" s="218"/>
      <c r="D672" s="137">
        <v>42789</v>
      </c>
      <c r="E672" s="137">
        <v>42821</v>
      </c>
      <c r="F672" s="137">
        <v>42821</v>
      </c>
      <c r="G672" s="25">
        <f t="shared" si="33"/>
        <v>32</v>
      </c>
      <c r="H672" s="365">
        <v>5745.68</v>
      </c>
      <c r="I672" s="122">
        <f t="shared" si="34"/>
        <v>183861.76000000001</v>
      </c>
      <c r="J672" s="16"/>
    </row>
    <row r="673" spans="1:10">
      <c r="A673" s="23">
        <f t="shared" si="35"/>
        <v>614</v>
      </c>
      <c r="B673" s="218"/>
      <c r="C673" s="218"/>
      <c r="D673" s="137">
        <v>42789</v>
      </c>
      <c r="E673" s="137">
        <v>42821</v>
      </c>
      <c r="F673" s="137">
        <v>42821</v>
      </c>
      <c r="G673" s="25">
        <f t="shared" si="33"/>
        <v>32</v>
      </c>
      <c r="H673" s="365">
        <v>5779.4</v>
      </c>
      <c r="I673" s="122">
        <f t="shared" si="34"/>
        <v>184940.79999999999</v>
      </c>
      <c r="J673" s="16"/>
    </row>
    <row r="674" spans="1:10">
      <c r="A674" s="23">
        <f t="shared" si="35"/>
        <v>615</v>
      </c>
      <c r="B674" s="218"/>
      <c r="C674" s="218"/>
      <c r="D674" s="137">
        <v>42789</v>
      </c>
      <c r="E674" s="137">
        <v>42821</v>
      </c>
      <c r="F674" s="137">
        <v>42821</v>
      </c>
      <c r="G674" s="25">
        <f t="shared" si="33"/>
        <v>32</v>
      </c>
      <c r="H674" s="365">
        <v>5663.67</v>
      </c>
      <c r="I674" s="122">
        <f t="shared" si="34"/>
        <v>181237.44</v>
      </c>
      <c r="J674" s="16"/>
    </row>
    <row r="675" spans="1:10">
      <c r="A675" s="23">
        <f t="shared" si="35"/>
        <v>616</v>
      </c>
      <c r="B675" s="218"/>
      <c r="C675" s="218"/>
      <c r="D675" s="137">
        <v>42790</v>
      </c>
      <c r="E675" s="137">
        <v>42821</v>
      </c>
      <c r="F675" s="137">
        <v>42821</v>
      </c>
      <c r="G675" s="25">
        <f t="shared" si="33"/>
        <v>31</v>
      </c>
      <c r="H675" s="365">
        <v>4855.26</v>
      </c>
      <c r="I675" s="122">
        <f t="shared" si="34"/>
        <v>150513.06</v>
      </c>
      <c r="J675" s="16"/>
    </row>
    <row r="676" spans="1:10">
      <c r="A676" s="23">
        <f t="shared" si="35"/>
        <v>617</v>
      </c>
      <c r="B676" s="218"/>
      <c r="C676" s="218"/>
      <c r="D676" s="137">
        <v>42790</v>
      </c>
      <c r="E676" s="137">
        <v>42821</v>
      </c>
      <c r="F676" s="137">
        <v>42821</v>
      </c>
      <c r="G676" s="25">
        <f t="shared" si="33"/>
        <v>31</v>
      </c>
      <c r="H676" s="365">
        <v>4854.63</v>
      </c>
      <c r="I676" s="122">
        <f t="shared" si="34"/>
        <v>150493.53</v>
      </c>
      <c r="J676" s="16"/>
    </row>
    <row r="677" spans="1:10">
      <c r="A677" s="23">
        <f t="shared" si="35"/>
        <v>618</v>
      </c>
      <c r="B677" s="218"/>
      <c r="C677" s="218"/>
      <c r="D677" s="137">
        <v>42790</v>
      </c>
      <c r="E677" s="137">
        <v>42821</v>
      </c>
      <c r="F677" s="137">
        <v>42821</v>
      </c>
      <c r="G677" s="25">
        <f t="shared" si="33"/>
        <v>31</v>
      </c>
      <c r="H677" s="365">
        <v>4855.57</v>
      </c>
      <c r="I677" s="122">
        <f t="shared" si="34"/>
        <v>150522.67000000001</v>
      </c>
      <c r="J677" s="16"/>
    </row>
    <row r="678" spans="1:10">
      <c r="A678" s="23">
        <f t="shared" si="35"/>
        <v>619</v>
      </c>
      <c r="B678" s="218"/>
      <c r="C678" s="218"/>
      <c r="D678" s="137">
        <v>42790</v>
      </c>
      <c r="E678" s="137">
        <v>42821</v>
      </c>
      <c r="F678" s="137">
        <v>42821</v>
      </c>
      <c r="G678" s="25">
        <f t="shared" si="33"/>
        <v>31</v>
      </c>
      <c r="H678" s="365">
        <v>4855.88</v>
      </c>
      <c r="I678" s="122">
        <f t="shared" si="34"/>
        <v>150532.28</v>
      </c>
      <c r="J678" s="16"/>
    </row>
    <row r="679" spans="1:10">
      <c r="A679" s="23">
        <f t="shared" si="35"/>
        <v>620</v>
      </c>
      <c r="B679" s="218"/>
      <c r="C679" s="218"/>
      <c r="D679" s="137">
        <v>42790</v>
      </c>
      <c r="E679" s="137">
        <v>42821</v>
      </c>
      <c r="F679" s="137">
        <v>42821</v>
      </c>
      <c r="G679" s="25">
        <f t="shared" si="33"/>
        <v>31</v>
      </c>
      <c r="H679" s="365">
        <v>3890.5</v>
      </c>
      <c r="I679" s="122">
        <f t="shared" si="34"/>
        <v>120605.5</v>
      </c>
      <c r="J679" s="16"/>
    </row>
    <row r="680" spans="1:10">
      <c r="A680" s="23">
        <f t="shared" si="35"/>
        <v>621</v>
      </c>
      <c r="B680" s="218"/>
      <c r="C680" s="218"/>
      <c r="D680" s="137">
        <v>42790</v>
      </c>
      <c r="E680" s="137">
        <v>42821</v>
      </c>
      <c r="F680" s="137">
        <v>42821</v>
      </c>
      <c r="G680" s="25">
        <f t="shared" si="33"/>
        <v>31</v>
      </c>
      <c r="H680" s="365">
        <v>4056.1600000000008</v>
      </c>
      <c r="I680" s="122">
        <f t="shared" si="34"/>
        <v>125740.96</v>
      </c>
      <c r="J680" s="16"/>
    </row>
    <row r="681" spans="1:10">
      <c r="A681" s="23">
        <f t="shared" si="35"/>
        <v>622</v>
      </c>
      <c r="B681" s="218"/>
      <c r="C681" s="218"/>
      <c r="D681" s="137">
        <v>42790</v>
      </c>
      <c r="E681" s="137">
        <v>42821</v>
      </c>
      <c r="F681" s="137">
        <v>42821</v>
      </c>
      <c r="G681" s="25">
        <f t="shared" si="33"/>
        <v>31</v>
      </c>
      <c r="H681" s="365">
        <v>5548.56</v>
      </c>
      <c r="I681" s="122">
        <f t="shared" si="34"/>
        <v>172005.36</v>
      </c>
      <c r="J681" s="16"/>
    </row>
    <row r="682" spans="1:10">
      <c r="A682" s="23">
        <f t="shared" si="35"/>
        <v>623</v>
      </c>
      <c r="B682" s="218"/>
      <c r="C682" s="218"/>
      <c r="D682" s="137">
        <v>42790</v>
      </c>
      <c r="E682" s="137">
        <v>42821</v>
      </c>
      <c r="F682" s="137">
        <v>42821</v>
      </c>
      <c r="G682" s="25">
        <f t="shared" si="33"/>
        <v>31</v>
      </c>
      <c r="H682" s="365">
        <v>5548.56</v>
      </c>
      <c r="I682" s="122">
        <f t="shared" si="34"/>
        <v>172005.36</v>
      </c>
      <c r="J682" s="16"/>
    </row>
    <row r="683" spans="1:10">
      <c r="A683" s="23">
        <f t="shared" si="35"/>
        <v>624</v>
      </c>
      <c r="B683" s="218"/>
      <c r="C683" s="218"/>
      <c r="D683" s="137">
        <v>42790</v>
      </c>
      <c r="E683" s="137">
        <v>42821</v>
      </c>
      <c r="F683" s="137">
        <v>42821</v>
      </c>
      <c r="G683" s="25">
        <f t="shared" si="33"/>
        <v>31</v>
      </c>
      <c r="H683" s="365">
        <v>5577.5</v>
      </c>
      <c r="I683" s="122">
        <f t="shared" si="34"/>
        <v>172902.5</v>
      </c>
      <c r="J683" s="16"/>
    </row>
    <row r="684" spans="1:10">
      <c r="A684" s="23">
        <f t="shared" si="35"/>
        <v>625</v>
      </c>
      <c r="B684" s="218"/>
      <c r="C684" s="218"/>
      <c r="D684" s="137">
        <v>42790</v>
      </c>
      <c r="E684" s="137">
        <v>42821</v>
      </c>
      <c r="F684" s="137">
        <v>42821</v>
      </c>
      <c r="G684" s="25">
        <f t="shared" si="33"/>
        <v>31</v>
      </c>
      <c r="H684" s="365">
        <v>5548.56</v>
      </c>
      <c r="I684" s="122">
        <f t="shared" si="34"/>
        <v>172005.36</v>
      </c>
      <c r="J684" s="16"/>
    </row>
    <row r="685" spans="1:10">
      <c r="A685" s="23">
        <f t="shared" si="35"/>
        <v>626</v>
      </c>
      <c r="B685" s="218"/>
      <c r="C685" s="218"/>
      <c r="D685" s="137">
        <v>42790</v>
      </c>
      <c r="E685" s="137">
        <v>42821</v>
      </c>
      <c r="F685" s="137">
        <v>42821</v>
      </c>
      <c r="G685" s="25">
        <f t="shared" si="33"/>
        <v>31</v>
      </c>
      <c r="H685" s="365">
        <v>5548.56</v>
      </c>
      <c r="I685" s="122">
        <f t="shared" si="34"/>
        <v>172005.36</v>
      </c>
      <c r="J685" s="16"/>
    </row>
    <row r="686" spans="1:10">
      <c r="A686" s="23">
        <f t="shared" si="35"/>
        <v>627</v>
      </c>
      <c r="B686" s="218"/>
      <c r="C686" s="218"/>
      <c r="D686" s="137">
        <v>42790</v>
      </c>
      <c r="E686" s="137">
        <v>42821</v>
      </c>
      <c r="F686" s="137">
        <v>42821</v>
      </c>
      <c r="G686" s="25">
        <f t="shared" si="33"/>
        <v>31</v>
      </c>
      <c r="H686" s="365">
        <v>6130.07</v>
      </c>
      <c r="I686" s="122">
        <f t="shared" si="34"/>
        <v>190032.17</v>
      </c>
      <c r="J686" s="16"/>
    </row>
    <row r="687" spans="1:10">
      <c r="A687" s="23">
        <f t="shared" si="35"/>
        <v>628</v>
      </c>
      <c r="B687" s="218"/>
      <c r="C687" s="218"/>
      <c r="D687" s="137">
        <v>42791</v>
      </c>
      <c r="E687" s="137">
        <v>42821</v>
      </c>
      <c r="F687" s="137">
        <v>42821</v>
      </c>
      <c r="G687" s="25">
        <f t="shared" si="33"/>
        <v>30</v>
      </c>
      <c r="H687" s="365">
        <v>4990.67</v>
      </c>
      <c r="I687" s="122">
        <f t="shared" si="34"/>
        <v>149720.1</v>
      </c>
      <c r="J687" s="16"/>
    </row>
    <row r="688" spans="1:10">
      <c r="A688" s="23">
        <f t="shared" si="35"/>
        <v>629</v>
      </c>
      <c r="B688" s="218"/>
      <c r="C688" s="218"/>
      <c r="D688" s="137">
        <v>42791</v>
      </c>
      <c r="E688" s="137">
        <v>42821</v>
      </c>
      <c r="F688" s="137">
        <v>42821</v>
      </c>
      <c r="G688" s="25">
        <f t="shared" si="33"/>
        <v>30</v>
      </c>
      <c r="H688" s="365">
        <v>5197.07</v>
      </c>
      <c r="I688" s="122">
        <f t="shared" si="34"/>
        <v>155912.1</v>
      </c>
      <c r="J688" s="16"/>
    </row>
    <row r="689" spans="1:10">
      <c r="A689" s="23">
        <f t="shared" si="35"/>
        <v>630</v>
      </c>
      <c r="B689" s="218"/>
      <c r="C689" s="218"/>
      <c r="D689" s="137">
        <v>42791</v>
      </c>
      <c r="E689" s="137">
        <v>42821</v>
      </c>
      <c r="F689" s="137">
        <v>42821</v>
      </c>
      <c r="G689" s="25">
        <f t="shared" si="33"/>
        <v>30</v>
      </c>
      <c r="H689" s="365">
        <v>5211.93</v>
      </c>
      <c r="I689" s="122">
        <f t="shared" si="34"/>
        <v>156357.9</v>
      </c>
      <c r="J689" s="16"/>
    </row>
    <row r="690" spans="1:10">
      <c r="A690" s="23">
        <f t="shared" si="35"/>
        <v>631</v>
      </c>
      <c r="B690" s="218"/>
      <c r="C690" s="218"/>
      <c r="D690" s="137">
        <v>42791</v>
      </c>
      <c r="E690" s="137">
        <v>42821</v>
      </c>
      <c r="F690" s="137">
        <v>42821</v>
      </c>
      <c r="G690" s="25">
        <f t="shared" si="33"/>
        <v>30</v>
      </c>
      <c r="H690" s="365">
        <v>5202.24</v>
      </c>
      <c r="I690" s="122">
        <f t="shared" si="34"/>
        <v>156067.20000000001</v>
      </c>
      <c r="J690" s="16"/>
    </row>
    <row r="691" spans="1:10">
      <c r="A691" s="23">
        <f t="shared" si="35"/>
        <v>632</v>
      </c>
      <c r="B691" s="218"/>
      <c r="C691" s="218"/>
      <c r="D691" s="137">
        <v>42793</v>
      </c>
      <c r="E691" s="137">
        <v>42821</v>
      </c>
      <c r="F691" s="137">
        <v>42821</v>
      </c>
      <c r="G691" s="25">
        <f t="shared" si="33"/>
        <v>28</v>
      </c>
      <c r="H691" s="365">
        <v>5250.37</v>
      </c>
      <c r="I691" s="122">
        <f t="shared" si="34"/>
        <v>147010.35999999999</v>
      </c>
      <c r="J691" s="16"/>
    </row>
    <row r="692" spans="1:10">
      <c r="A692" s="23">
        <f t="shared" si="35"/>
        <v>633</v>
      </c>
      <c r="B692" s="218"/>
      <c r="C692" s="218"/>
      <c r="D692" s="137">
        <v>42793</v>
      </c>
      <c r="E692" s="137">
        <v>42821</v>
      </c>
      <c r="F692" s="137">
        <v>42821</v>
      </c>
      <c r="G692" s="25">
        <f t="shared" si="33"/>
        <v>28</v>
      </c>
      <c r="H692" s="365">
        <v>5265.55</v>
      </c>
      <c r="I692" s="122">
        <f t="shared" si="34"/>
        <v>147435.4</v>
      </c>
      <c r="J692" s="16"/>
    </row>
    <row r="693" spans="1:10">
      <c r="A693" s="23">
        <f t="shared" si="35"/>
        <v>634</v>
      </c>
      <c r="B693" s="218"/>
      <c r="C693" s="218"/>
      <c r="D693" s="137">
        <v>42793</v>
      </c>
      <c r="E693" s="137">
        <v>42821</v>
      </c>
      <c r="F693" s="137">
        <v>42821</v>
      </c>
      <c r="G693" s="25">
        <f t="shared" si="33"/>
        <v>28</v>
      </c>
      <c r="H693" s="365">
        <v>5220.97</v>
      </c>
      <c r="I693" s="122">
        <f t="shared" si="34"/>
        <v>146187.16</v>
      </c>
      <c r="J693" s="16"/>
    </row>
    <row r="694" spans="1:10">
      <c r="A694" s="23">
        <f t="shared" si="35"/>
        <v>635</v>
      </c>
      <c r="B694" s="218"/>
      <c r="C694" s="218"/>
      <c r="D694" s="137">
        <v>42793</v>
      </c>
      <c r="E694" s="137">
        <v>42821</v>
      </c>
      <c r="F694" s="137">
        <v>42821</v>
      </c>
      <c r="G694" s="25">
        <f t="shared" si="33"/>
        <v>28</v>
      </c>
      <c r="H694" s="365">
        <v>5823.42</v>
      </c>
      <c r="I694" s="122">
        <f t="shared" si="34"/>
        <v>163055.76</v>
      </c>
      <c r="J694" s="16"/>
    </row>
    <row r="695" spans="1:10">
      <c r="A695" s="23">
        <f t="shared" si="35"/>
        <v>636</v>
      </c>
      <c r="B695" s="218"/>
      <c r="C695" s="218"/>
      <c r="D695" s="137">
        <v>42793</v>
      </c>
      <c r="E695" s="137">
        <v>42821</v>
      </c>
      <c r="F695" s="137">
        <v>42821</v>
      </c>
      <c r="G695" s="25">
        <f t="shared" si="33"/>
        <v>28</v>
      </c>
      <c r="H695" s="365">
        <v>5866.73</v>
      </c>
      <c r="I695" s="122">
        <f t="shared" si="34"/>
        <v>164268.44</v>
      </c>
      <c r="J695" s="16"/>
    </row>
    <row r="696" spans="1:10">
      <c r="A696" s="23">
        <f t="shared" si="35"/>
        <v>637</v>
      </c>
      <c r="B696" s="218"/>
      <c r="C696" s="218"/>
      <c r="D696" s="137">
        <v>42793</v>
      </c>
      <c r="E696" s="137">
        <v>42821</v>
      </c>
      <c r="F696" s="137">
        <v>42821</v>
      </c>
      <c r="G696" s="25">
        <f t="shared" si="24"/>
        <v>28</v>
      </c>
      <c r="H696" s="365">
        <v>5711.24</v>
      </c>
      <c r="I696" s="122">
        <f t="shared" si="25"/>
        <v>159914.72</v>
      </c>
      <c r="J696" s="16"/>
    </row>
    <row r="697" spans="1:10">
      <c r="A697" s="23">
        <f t="shared" si="35"/>
        <v>638</v>
      </c>
      <c r="B697" s="218"/>
      <c r="C697" s="218"/>
      <c r="D697" s="137">
        <v>42793</v>
      </c>
      <c r="E697" s="137">
        <v>42821</v>
      </c>
      <c r="F697" s="137">
        <v>42821</v>
      </c>
      <c r="G697" s="25">
        <f t="shared" si="24"/>
        <v>28</v>
      </c>
      <c r="H697" s="365">
        <v>5759.88</v>
      </c>
      <c r="I697" s="122">
        <f t="shared" si="25"/>
        <v>161276.64000000001</v>
      </c>
      <c r="J697" s="16"/>
    </row>
    <row r="698" spans="1:10">
      <c r="A698" s="23">
        <f t="shared" si="35"/>
        <v>639</v>
      </c>
      <c r="B698" s="218"/>
      <c r="C698" s="218"/>
      <c r="D698" s="137">
        <v>42793</v>
      </c>
      <c r="E698" s="137">
        <v>42821</v>
      </c>
      <c r="F698" s="137">
        <v>42821</v>
      </c>
      <c r="G698" s="25">
        <f t="shared" si="24"/>
        <v>28</v>
      </c>
      <c r="H698" s="365">
        <v>5786.86</v>
      </c>
      <c r="I698" s="122">
        <f t="shared" si="25"/>
        <v>162032.07999999999</v>
      </c>
      <c r="J698" s="16"/>
    </row>
    <row r="699" spans="1:10">
      <c r="A699" s="23">
        <f t="shared" si="35"/>
        <v>640</v>
      </c>
      <c r="B699" s="218"/>
      <c r="C699" s="218"/>
      <c r="D699" s="137">
        <v>42793</v>
      </c>
      <c r="E699" s="137">
        <v>42821</v>
      </c>
      <c r="F699" s="137">
        <v>42821</v>
      </c>
      <c r="G699" s="25">
        <f t="shared" si="24"/>
        <v>28</v>
      </c>
      <c r="H699" s="365">
        <v>5759.88</v>
      </c>
      <c r="I699" s="122">
        <f t="shared" si="25"/>
        <v>161276.64000000001</v>
      </c>
      <c r="J699" s="16"/>
    </row>
    <row r="700" spans="1:10">
      <c r="A700" s="23">
        <f t="shared" si="35"/>
        <v>641</v>
      </c>
      <c r="B700" s="218"/>
      <c r="C700" s="218"/>
      <c r="D700" s="137">
        <v>42793</v>
      </c>
      <c r="E700" s="137">
        <v>42821</v>
      </c>
      <c r="F700" s="137">
        <v>42821</v>
      </c>
      <c r="G700" s="25">
        <f t="shared" si="24"/>
        <v>28</v>
      </c>
      <c r="H700" s="365">
        <v>6739.17</v>
      </c>
      <c r="I700" s="122">
        <f t="shared" si="25"/>
        <v>188696.76</v>
      </c>
      <c r="J700" s="16"/>
    </row>
    <row r="701" spans="1:10">
      <c r="A701" s="23">
        <f t="shared" si="35"/>
        <v>642</v>
      </c>
      <c r="B701" s="218"/>
      <c r="C701" s="218"/>
      <c r="D701" s="137">
        <v>42793</v>
      </c>
      <c r="E701" s="137">
        <v>42821</v>
      </c>
      <c r="F701" s="137">
        <v>42821</v>
      </c>
      <c r="G701" s="25">
        <f t="shared" si="24"/>
        <v>28</v>
      </c>
      <c r="H701" s="365">
        <v>6660.67</v>
      </c>
      <c r="I701" s="122">
        <f t="shared" si="25"/>
        <v>186498.76</v>
      </c>
      <c r="J701" s="16"/>
    </row>
    <row r="702" spans="1:10">
      <c r="A702" s="23">
        <f t="shared" si="35"/>
        <v>643</v>
      </c>
      <c r="B702" s="218"/>
      <c r="C702" s="218"/>
      <c r="D702" s="137">
        <v>42793</v>
      </c>
      <c r="E702" s="137">
        <v>42821</v>
      </c>
      <c r="F702" s="137">
        <v>42821</v>
      </c>
      <c r="G702" s="25">
        <f t="shared" si="24"/>
        <v>28</v>
      </c>
      <c r="H702" s="365">
        <v>6994.3</v>
      </c>
      <c r="I702" s="122">
        <f t="shared" si="25"/>
        <v>195840.4</v>
      </c>
      <c r="J702" s="16"/>
    </row>
    <row r="703" spans="1:10">
      <c r="A703" s="23">
        <f t="shared" si="35"/>
        <v>644</v>
      </c>
      <c r="B703" s="218"/>
      <c r="C703" s="218"/>
      <c r="D703" s="137">
        <v>42793</v>
      </c>
      <c r="E703" s="137">
        <v>42821</v>
      </c>
      <c r="F703" s="137">
        <v>42821</v>
      </c>
      <c r="G703" s="25">
        <f t="shared" si="24"/>
        <v>28</v>
      </c>
      <c r="H703" s="365">
        <v>7091.28</v>
      </c>
      <c r="I703" s="122">
        <f t="shared" si="25"/>
        <v>198555.84</v>
      </c>
      <c r="J703" s="16"/>
    </row>
    <row r="704" spans="1:10">
      <c r="A704" s="23">
        <f t="shared" si="35"/>
        <v>645</v>
      </c>
      <c r="B704" s="218"/>
      <c r="C704" s="218"/>
      <c r="D704" s="137">
        <v>42793</v>
      </c>
      <c r="E704" s="137">
        <v>42821</v>
      </c>
      <c r="F704" s="137">
        <v>42821</v>
      </c>
      <c r="G704" s="25">
        <f t="shared" si="24"/>
        <v>28</v>
      </c>
      <c r="H704" s="365">
        <v>7067.91</v>
      </c>
      <c r="I704" s="122">
        <f t="shared" si="25"/>
        <v>197901.48</v>
      </c>
      <c r="J704" s="16"/>
    </row>
    <row r="705" spans="1:10">
      <c r="A705" s="23">
        <f t="shared" si="35"/>
        <v>646</v>
      </c>
      <c r="B705" s="218"/>
      <c r="C705" s="218"/>
      <c r="D705" s="137">
        <v>42793</v>
      </c>
      <c r="E705" s="137">
        <v>42821</v>
      </c>
      <c r="F705" s="137">
        <v>42821</v>
      </c>
      <c r="G705" s="25">
        <f t="shared" si="24"/>
        <v>28</v>
      </c>
      <c r="H705" s="365">
        <v>7073.64</v>
      </c>
      <c r="I705" s="122">
        <f t="shared" si="25"/>
        <v>198061.92</v>
      </c>
      <c r="J705" s="16"/>
    </row>
    <row r="706" spans="1:10">
      <c r="A706" s="23">
        <f t="shared" si="35"/>
        <v>647</v>
      </c>
      <c r="B706" s="218"/>
      <c r="C706" s="218"/>
      <c r="D706" s="137">
        <v>42793</v>
      </c>
      <c r="E706" s="137">
        <v>42821</v>
      </c>
      <c r="F706" s="137">
        <v>42821</v>
      </c>
      <c r="G706" s="25">
        <f t="shared" si="24"/>
        <v>28</v>
      </c>
      <c r="H706" s="365">
        <v>7073.64</v>
      </c>
      <c r="I706" s="122">
        <f t="shared" si="25"/>
        <v>198061.92</v>
      </c>
      <c r="J706" s="16"/>
    </row>
    <row r="707" spans="1:10">
      <c r="A707" s="23">
        <f t="shared" si="35"/>
        <v>648</v>
      </c>
      <c r="B707" s="218"/>
      <c r="C707" s="218"/>
      <c r="D707" s="137">
        <v>42793</v>
      </c>
      <c r="E707" s="137">
        <v>42821</v>
      </c>
      <c r="F707" s="137">
        <v>42821</v>
      </c>
      <c r="G707" s="25">
        <f t="shared" si="24"/>
        <v>28</v>
      </c>
      <c r="H707" s="365">
        <v>7024.6</v>
      </c>
      <c r="I707" s="122">
        <f t="shared" si="25"/>
        <v>196688.8</v>
      </c>
      <c r="J707" s="16"/>
    </row>
    <row r="708" spans="1:10">
      <c r="A708" s="23">
        <f t="shared" si="35"/>
        <v>649</v>
      </c>
      <c r="B708" s="218"/>
      <c r="C708" s="218"/>
      <c r="D708" s="137">
        <v>42793</v>
      </c>
      <c r="E708" s="137">
        <v>42821</v>
      </c>
      <c r="F708" s="137">
        <v>42821</v>
      </c>
      <c r="G708" s="25">
        <f t="shared" si="24"/>
        <v>28</v>
      </c>
      <c r="H708" s="365">
        <v>7002.95</v>
      </c>
      <c r="I708" s="122">
        <f t="shared" si="25"/>
        <v>196082.6</v>
      </c>
      <c r="J708" s="16"/>
    </row>
    <row r="709" spans="1:10">
      <c r="A709" s="23">
        <f t="shared" si="35"/>
        <v>650</v>
      </c>
      <c r="B709" s="218"/>
      <c r="C709" s="218"/>
      <c r="D709" s="137">
        <v>42793</v>
      </c>
      <c r="E709" s="137">
        <v>42821</v>
      </c>
      <c r="F709" s="137">
        <v>42821</v>
      </c>
      <c r="G709" s="25">
        <f t="shared" si="24"/>
        <v>28</v>
      </c>
      <c r="H709" s="365">
        <v>7020.19</v>
      </c>
      <c r="I709" s="122">
        <f t="shared" si="25"/>
        <v>196565.32</v>
      </c>
      <c r="J709" s="16"/>
    </row>
    <row r="710" spans="1:10">
      <c r="A710" s="23">
        <f t="shared" si="35"/>
        <v>651</v>
      </c>
      <c r="B710" s="218"/>
      <c r="C710" s="218"/>
      <c r="D710" s="137">
        <v>42793</v>
      </c>
      <c r="E710" s="137">
        <v>42821</v>
      </c>
      <c r="F710" s="137">
        <v>42821</v>
      </c>
      <c r="G710" s="25">
        <f t="shared" si="24"/>
        <v>28</v>
      </c>
      <c r="H710" s="365">
        <v>7214.76</v>
      </c>
      <c r="I710" s="122">
        <f t="shared" si="25"/>
        <v>202013.28</v>
      </c>
      <c r="J710" s="16"/>
    </row>
    <row r="711" spans="1:10">
      <c r="A711" s="23">
        <f t="shared" si="35"/>
        <v>652</v>
      </c>
      <c r="B711" s="218"/>
      <c r="C711" s="218"/>
      <c r="D711" s="137">
        <v>42793</v>
      </c>
      <c r="E711" s="137">
        <v>42821</v>
      </c>
      <c r="F711" s="137">
        <v>42821</v>
      </c>
      <c r="G711" s="25">
        <f t="shared" si="24"/>
        <v>28</v>
      </c>
      <c r="H711" s="365">
        <v>7188.3</v>
      </c>
      <c r="I711" s="122">
        <f t="shared" si="25"/>
        <v>201272.4</v>
      </c>
      <c r="J711" s="16"/>
    </row>
    <row r="712" spans="1:10">
      <c r="A712" s="23">
        <f t="shared" si="35"/>
        <v>653</v>
      </c>
      <c r="B712" s="218"/>
      <c r="C712" s="218"/>
      <c r="D712" s="137">
        <v>42794</v>
      </c>
      <c r="E712" s="137">
        <v>42821</v>
      </c>
      <c r="F712" s="137">
        <v>42821</v>
      </c>
      <c r="G712" s="25">
        <f t="shared" si="24"/>
        <v>27</v>
      </c>
      <c r="H712" s="365">
        <v>4858.7</v>
      </c>
      <c r="I712" s="122">
        <f t="shared" si="25"/>
        <v>131184.9</v>
      </c>
      <c r="J712" s="16"/>
    </row>
    <row r="713" spans="1:10">
      <c r="A713" s="23">
        <f t="shared" si="35"/>
        <v>654</v>
      </c>
      <c r="B713" s="218"/>
      <c r="C713" s="218"/>
      <c r="D713" s="137">
        <v>42794</v>
      </c>
      <c r="E713" s="137">
        <v>42821</v>
      </c>
      <c r="F713" s="137">
        <v>42821</v>
      </c>
      <c r="G713" s="25">
        <f t="shared" si="24"/>
        <v>27</v>
      </c>
      <c r="H713" s="365">
        <v>4859.6400000000003</v>
      </c>
      <c r="I713" s="122">
        <f t="shared" si="25"/>
        <v>131210.28</v>
      </c>
      <c r="J713" s="16"/>
    </row>
    <row r="714" spans="1:10">
      <c r="A714" s="23">
        <f t="shared" si="35"/>
        <v>655</v>
      </c>
      <c r="B714" s="218"/>
      <c r="C714" s="218"/>
      <c r="D714" s="137">
        <v>42794</v>
      </c>
      <c r="E714" s="137">
        <v>42821</v>
      </c>
      <c r="F714" s="137">
        <v>42821</v>
      </c>
      <c r="G714" s="25">
        <f t="shared" si="24"/>
        <v>27</v>
      </c>
      <c r="H714" s="365">
        <v>4854</v>
      </c>
      <c r="I714" s="122">
        <f t="shared" si="25"/>
        <v>131058</v>
      </c>
      <c r="J714" s="16"/>
    </row>
    <row r="715" spans="1:10">
      <c r="A715" s="23">
        <f t="shared" si="35"/>
        <v>656</v>
      </c>
      <c r="B715" s="218"/>
      <c r="C715" s="218"/>
      <c r="D715" s="137">
        <v>42794</v>
      </c>
      <c r="E715" s="137">
        <v>42821</v>
      </c>
      <c r="F715" s="137">
        <v>42821</v>
      </c>
      <c r="G715" s="25">
        <f t="shared" si="24"/>
        <v>27</v>
      </c>
      <c r="H715" s="365">
        <v>4856.2</v>
      </c>
      <c r="I715" s="122">
        <f t="shared" si="25"/>
        <v>131117.4</v>
      </c>
      <c r="J715" s="16"/>
    </row>
    <row r="716" spans="1:10">
      <c r="A716" s="23">
        <f t="shared" si="35"/>
        <v>657</v>
      </c>
      <c r="B716" s="218"/>
      <c r="C716" s="218"/>
      <c r="D716" s="137">
        <v>42794</v>
      </c>
      <c r="E716" s="137">
        <v>42821</v>
      </c>
      <c r="F716" s="137">
        <v>42821</v>
      </c>
      <c r="G716" s="25">
        <f t="shared" si="24"/>
        <v>27</v>
      </c>
      <c r="H716" s="365">
        <v>4811.84</v>
      </c>
      <c r="I716" s="122">
        <f t="shared" si="25"/>
        <v>129919.67999999999</v>
      </c>
      <c r="J716" s="16"/>
    </row>
    <row r="717" spans="1:10">
      <c r="A717" s="23">
        <f t="shared" si="35"/>
        <v>658</v>
      </c>
      <c r="B717" s="218"/>
      <c r="C717" s="218"/>
      <c r="D717" s="137">
        <v>42794</v>
      </c>
      <c r="E717" s="137">
        <v>42821</v>
      </c>
      <c r="F717" s="137">
        <v>42821</v>
      </c>
      <c r="G717" s="25">
        <f t="shared" si="24"/>
        <v>27</v>
      </c>
      <c r="H717" s="365">
        <v>6539.01</v>
      </c>
      <c r="I717" s="122">
        <f t="shared" si="25"/>
        <v>176553.27</v>
      </c>
      <c r="J717" s="16"/>
    </row>
    <row r="718" spans="1:10">
      <c r="A718" s="23">
        <f t="shared" si="35"/>
        <v>659</v>
      </c>
      <c r="B718" s="218"/>
      <c r="C718" s="218"/>
      <c r="D718" s="137">
        <v>42794</v>
      </c>
      <c r="E718" s="137">
        <v>42821</v>
      </c>
      <c r="F718" s="137">
        <v>42821</v>
      </c>
      <c r="G718" s="25">
        <f t="shared" si="24"/>
        <v>27</v>
      </c>
      <c r="H718" s="365">
        <v>6400.5</v>
      </c>
      <c r="I718" s="122">
        <f t="shared" si="25"/>
        <v>172813.5</v>
      </c>
      <c r="J718" s="16"/>
    </row>
    <row r="719" spans="1:10">
      <c r="A719" s="23">
        <f t="shared" si="35"/>
        <v>660</v>
      </c>
      <c r="B719" s="218"/>
      <c r="C719" s="218"/>
      <c r="D719" s="137">
        <v>42794</v>
      </c>
      <c r="E719" s="137">
        <v>42821</v>
      </c>
      <c r="F719" s="137">
        <v>42821</v>
      </c>
      <c r="G719" s="25">
        <f t="shared" si="24"/>
        <v>27</v>
      </c>
      <c r="H719" s="365">
        <v>6508.18</v>
      </c>
      <c r="I719" s="122">
        <f t="shared" si="25"/>
        <v>175720.86</v>
      </c>
      <c r="J719" s="16"/>
    </row>
    <row r="720" spans="1:10">
      <c r="A720" s="23">
        <f t="shared" ref="A720:A783" si="36">A719+1</f>
        <v>661</v>
      </c>
      <c r="B720" s="218"/>
      <c r="C720" s="218"/>
      <c r="D720" s="137">
        <v>42794</v>
      </c>
      <c r="E720" s="137">
        <v>42821</v>
      </c>
      <c r="F720" s="137">
        <v>42821</v>
      </c>
      <c r="G720" s="25">
        <f t="shared" si="24"/>
        <v>27</v>
      </c>
      <c r="H720" s="365">
        <v>6772.13</v>
      </c>
      <c r="I720" s="122">
        <f t="shared" si="25"/>
        <v>182847.51</v>
      </c>
      <c r="J720" s="16"/>
    </row>
    <row r="721" spans="1:10">
      <c r="A721" s="23">
        <f t="shared" si="36"/>
        <v>662</v>
      </c>
      <c r="B721" s="218"/>
      <c r="C721" s="218"/>
      <c r="D721" s="137">
        <v>42794</v>
      </c>
      <c r="E721" s="137">
        <v>42821</v>
      </c>
      <c r="F721" s="137">
        <v>42821</v>
      </c>
      <c r="G721" s="25">
        <f t="shared" si="24"/>
        <v>27</v>
      </c>
      <c r="H721" s="365">
        <v>6865.93</v>
      </c>
      <c r="I721" s="122">
        <f t="shared" si="25"/>
        <v>185380.11</v>
      </c>
      <c r="J721" s="16"/>
    </row>
    <row r="722" spans="1:10">
      <c r="A722" s="23">
        <f t="shared" si="36"/>
        <v>663</v>
      </c>
      <c r="B722" s="218"/>
      <c r="C722" s="218"/>
      <c r="D722" s="137">
        <v>42794</v>
      </c>
      <c r="E722" s="137">
        <v>42821</v>
      </c>
      <c r="F722" s="137">
        <v>42821</v>
      </c>
      <c r="G722" s="25">
        <f t="shared" si="24"/>
        <v>27</v>
      </c>
      <c r="H722" s="365">
        <v>6954.97</v>
      </c>
      <c r="I722" s="122">
        <f t="shared" si="25"/>
        <v>187784.19</v>
      </c>
      <c r="J722" s="16"/>
    </row>
    <row r="723" spans="1:10">
      <c r="A723" s="23">
        <f t="shared" si="36"/>
        <v>664</v>
      </c>
      <c r="B723" s="218"/>
      <c r="C723" s="218"/>
      <c r="D723" s="137">
        <v>42796</v>
      </c>
      <c r="E723" s="137">
        <v>42821</v>
      </c>
      <c r="F723" s="137">
        <v>42821</v>
      </c>
      <c r="G723" s="25">
        <f t="shared" si="24"/>
        <v>25</v>
      </c>
      <c r="H723" s="365">
        <v>3913.09</v>
      </c>
      <c r="I723" s="122">
        <f t="shared" si="25"/>
        <v>97827.25</v>
      </c>
      <c r="J723" s="16"/>
    </row>
    <row r="724" spans="1:10">
      <c r="A724" s="23">
        <f t="shared" si="36"/>
        <v>665</v>
      </c>
      <c r="B724" s="218"/>
      <c r="C724" s="218"/>
      <c r="D724" s="137">
        <v>42796</v>
      </c>
      <c r="E724" s="137">
        <v>42821</v>
      </c>
      <c r="F724" s="137">
        <v>42821</v>
      </c>
      <c r="G724" s="25">
        <f t="shared" si="24"/>
        <v>25</v>
      </c>
      <c r="H724" s="365">
        <v>4164.09</v>
      </c>
      <c r="I724" s="122">
        <f t="shared" si="25"/>
        <v>104102.25</v>
      </c>
      <c r="J724" s="16"/>
    </row>
    <row r="725" spans="1:10">
      <c r="A725" s="23">
        <f t="shared" si="36"/>
        <v>666</v>
      </c>
      <c r="B725" s="218"/>
      <c r="C725" s="218"/>
      <c r="D725" s="137">
        <v>42796</v>
      </c>
      <c r="E725" s="137">
        <v>42821</v>
      </c>
      <c r="F725" s="137">
        <v>42821</v>
      </c>
      <c r="G725" s="25">
        <f t="shared" si="24"/>
        <v>25</v>
      </c>
      <c r="H725" s="365">
        <v>5620.52</v>
      </c>
      <c r="I725" s="122">
        <f t="shared" si="25"/>
        <v>140513</v>
      </c>
      <c r="J725" s="16"/>
    </row>
    <row r="726" spans="1:10">
      <c r="A726" s="23">
        <f t="shared" si="36"/>
        <v>667</v>
      </c>
      <c r="B726" s="218"/>
      <c r="C726" s="218"/>
      <c r="D726" s="137">
        <v>42796</v>
      </c>
      <c r="E726" s="137">
        <v>42821</v>
      </c>
      <c r="F726" s="137">
        <v>42821</v>
      </c>
      <c r="G726" s="25">
        <f t="shared" si="24"/>
        <v>25</v>
      </c>
      <c r="H726" s="365">
        <v>5807.22</v>
      </c>
      <c r="I726" s="122">
        <f t="shared" si="25"/>
        <v>145180.5</v>
      </c>
      <c r="J726" s="16"/>
    </row>
    <row r="727" spans="1:10">
      <c r="A727" s="23">
        <f t="shared" si="36"/>
        <v>668</v>
      </c>
      <c r="B727" s="218"/>
      <c r="C727" s="218"/>
      <c r="D727" s="137">
        <v>42796</v>
      </c>
      <c r="E727" s="137">
        <v>42821</v>
      </c>
      <c r="F727" s="137">
        <v>42821</v>
      </c>
      <c r="G727" s="25">
        <f t="shared" si="24"/>
        <v>25</v>
      </c>
      <c r="H727" s="365">
        <v>5256.5</v>
      </c>
      <c r="I727" s="122">
        <f t="shared" si="25"/>
        <v>131412.5</v>
      </c>
      <c r="J727" s="16"/>
    </row>
    <row r="728" spans="1:10">
      <c r="A728" s="23">
        <f t="shared" si="36"/>
        <v>669</v>
      </c>
      <c r="B728" s="218"/>
      <c r="C728" s="218"/>
      <c r="D728" s="137">
        <v>42796</v>
      </c>
      <c r="E728" s="137">
        <v>42821</v>
      </c>
      <c r="F728" s="137">
        <v>42821</v>
      </c>
      <c r="G728" s="25">
        <f t="shared" si="24"/>
        <v>25</v>
      </c>
      <c r="H728" s="365">
        <v>6405.73</v>
      </c>
      <c r="I728" s="122">
        <f t="shared" si="25"/>
        <v>160143.25</v>
      </c>
      <c r="J728" s="16"/>
    </row>
    <row r="729" spans="1:10">
      <c r="A729" s="23">
        <f t="shared" si="36"/>
        <v>670</v>
      </c>
      <c r="B729" s="218"/>
      <c r="C729" s="218"/>
      <c r="D729" s="137">
        <v>42796</v>
      </c>
      <c r="E729" s="137">
        <v>42821</v>
      </c>
      <c r="F729" s="137">
        <v>42821</v>
      </c>
      <c r="G729" s="25">
        <f t="shared" si="24"/>
        <v>25</v>
      </c>
      <c r="H729" s="365">
        <v>6267.42</v>
      </c>
      <c r="I729" s="122">
        <f t="shared" si="25"/>
        <v>156685.5</v>
      </c>
      <c r="J729" s="16"/>
    </row>
    <row r="730" spans="1:10">
      <c r="A730" s="23">
        <f t="shared" si="36"/>
        <v>671</v>
      </c>
      <c r="B730" s="218"/>
      <c r="C730" s="218"/>
      <c r="D730" s="137">
        <v>42796</v>
      </c>
      <c r="E730" s="137">
        <v>42821</v>
      </c>
      <c r="F730" s="137">
        <v>42821</v>
      </c>
      <c r="G730" s="25">
        <f t="shared" si="24"/>
        <v>25</v>
      </c>
      <c r="H730" s="365">
        <v>5612.8</v>
      </c>
      <c r="I730" s="122">
        <f t="shared" si="25"/>
        <v>140320</v>
      </c>
      <c r="J730" s="16"/>
    </row>
    <row r="731" spans="1:10">
      <c r="A731" s="23">
        <f t="shared" si="36"/>
        <v>672</v>
      </c>
      <c r="B731" s="218"/>
      <c r="C731" s="218"/>
      <c r="D731" s="137">
        <v>42797</v>
      </c>
      <c r="E731" s="137">
        <v>42821</v>
      </c>
      <c r="F731" s="137">
        <v>42821</v>
      </c>
      <c r="G731" s="25">
        <f t="shared" si="24"/>
        <v>24</v>
      </c>
      <c r="H731" s="365">
        <v>6836.57</v>
      </c>
      <c r="I731" s="122">
        <f t="shared" si="25"/>
        <v>164077.68</v>
      </c>
      <c r="J731" s="16"/>
    </row>
    <row r="732" spans="1:10">
      <c r="A732" s="23">
        <f t="shared" si="36"/>
        <v>673</v>
      </c>
      <c r="B732" s="218"/>
      <c r="C732" s="218"/>
      <c r="D732" s="137">
        <v>42797</v>
      </c>
      <c r="E732" s="137">
        <v>42821</v>
      </c>
      <c r="F732" s="137">
        <v>42821</v>
      </c>
      <c r="G732" s="25">
        <f t="shared" si="24"/>
        <v>24</v>
      </c>
      <c r="H732" s="365">
        <v>6535.31</v>
      </c>
      <c r="I732" s="122">
        <f t="shared" si="25"/>
        <v>156847.44</v>
      </c>
      <c r="J732" s="16"/>
    </row>
    <row r="733" spans="1:10">
      <c r="A733" s="23">
        <f t="shared" si="36"/>
        <v>674</v>
      </c>
      <c r="B733" s="218"/>
      <c r="C733" s="218"/>
      <c r="D733" s="137">
        <v>42797</v>
      </c>
      <c r="E733" s="137">
        <v>42821</v>
      </c>
      <c r="F733" s="137">
        <v>42821</v>
      </c>
      <c r="G733" s="25">
        <f t="shared" si="24"/>
        <v>24</v>
      </c>
      <c r="H733" s="365">
        <v>6606.41</v>
      </c>
      <c r="I733" s="122">
        <f t="shared" si="25"/>
        <v>158553.84</v>
      </c>
      <c r="J733" s="16"/>
    </row>
    <row r="734" spans="1:10">
      <c r="A734" s="23">
        <f t="shared" si="36"/>
        <v>675</v>
      </c>
      <c r="B734" s="218"/>
      <c r="C734" s="218"/>
      <c r="D734" s="137">
        <v>42800</v>
      </c>
      <c r="E734" s="137">
        <v>42821</v>
      </c>
      <c r="F734" s="137">
        <v>42821</v>
      </c>
      <c r="G734" s="25">
        <f t="shared" si="24"/>
        <v>21</v>
      </c>
      <c r="H734" s="365">
        <v>5675.74</v>
      </c>
      <c r="I734" s="122">
        <f t="shared" si="25"/>
        <v>119190.54</v>
      </c>
      <c r="J734" s="16"/>
    </row>
    <row r="735" spans="1:10">
      <c r="A735" s="23">
        <f t="shared" si="36"/>
        <v>676</v>
      </c>
      <c r="B735" s="218"/>
      <c r="C735" s="218"/>
      <c r="D735" s="137">
        <v>42800</v>
      </c>
      <c r="E735" s="137">
        <v>42821</v>
      </c>
      <c r="F735" s="137">
        <v>42821</v>
      </c>
      <c r="G735" s="25">
        <f t="shared" si="24"/>
        <v>21</v>
      </c>
      <c r="H735" s="365">
        <v>5851.11</v>
      </c>
      <c r="I735" s="122">
        <f t="shared" si="25"/>
        <v>122873.31</v>
      </c>
      <c r="J735" s="16"/>
    </row>
    <row r="736" spans="1:10">
      <c r="A736" s="23">
        <f t="shared" si="36"/>
        <v>677</v>
      </c>
      <c r="B736" s="218"/>
      <c r="C736" s="218"/>
      <c r="D736" s="137">
        <v>42800</v>
      </c>
      <c r="E736" s="137">
        <v>42821</v>
      </c>
      <c r="F736" s="137">
        <v>42821</v>
      </c>
      <c r="G736" s="25">
        <f t="shared" si="24"/>
        <v>21</v>
      </c>
      <c r="H736" s="365">
        <v>5768.04</v>
      </c>
      <c r="I736" s="122">
        <f t="shared" si="25"/>
        <v>121128.84</v>
      </c>
      <c r="J736" s="16"/>
    </row>
    <row r="737" spans="1:10">
      <c r="A737" s="23">
        <f t="shared" si="36"/>
        <v>678</v>
      </c>
      <c r="B737" s="218"/>
      <c r="C737" s="218"/>
      <c r="D737" s="137">
        <v>42800</v>
      </c>
      <c r="E737" s="137">
        <v>42821</v>
      </c>
      <c r="F737" s="137">
        <v>42821</v>
      </c>
      <c r="G737" s="25">
        <f t="shared" si="24"/>
        <v>21</v>
      </c>
      <c r="H737" s="365">
        <v>5812.42</v>
      </c>
      <c r="I737" s="122">
        <f t="shared" si="25"/>
        <v>122060.82</v>
      </c>
      <c r="J737" s="16"/>
    </row>
    <row r="738" spans="1:10">
      <c r="A738" s="23">
        <f t="shared" si="36"/>
        <v>679</v>
      </c>
      <c r="B738" s="218"/>
      <c r="C738" s="218"/>
      <c r="D738" s="137">
        <v>42801</v>
      </c>
      <c r="E738" s="137">
        <v>42821</v>
      </c>
      <c r="F738" s="137">
        <v>42821</v>
      </c>
      <c r="G738" s="25">
        <f t="shared" si="24"/>
        <v>20</v>
      </c>
      <c r="H738" s="365">
        <v>5319.93</v>
      </c>
      <c r="I738" s="122">
        <f t="shared" si="25"/>
        <v>106398.6</v>
      </c>
      <c r="J738" s="16"/>
    </row>
    <row r="739" spans="1:10">
      <c r="A739" s="23">
        <f t="shared" si="36"/>
        <v>680</v>
      </c>
      <c r="B739" s="218"/>
      <c r="C739" s="218"/>
      <c r="D739" s="137">
        <v>42801</v>
      </c>
      <c r="E739" s="137">
        <v>42821</v>
      </c>
      <c r="F739" s="137">
        <v>42821</v>
      </c>
      <c r="G739" s="25">
        <f t="shared" si="24"/>
        <v>20</v>
      </c>
      <c r="H739" s="365">
        <v>5320.27</v>
      </c>
      <c r="I739" s="122">
        <f t="shared" si="25"/>
        <v>106405.4</v>
      </c>
      <c r="J739" s="16"/>
    </row>
    <row r="740" spans="1:10">
      <c r="A740" s="23">
        <f t="shared" si="36"/>
        <v>681</v>
      </c>
      <c r="B740" s="218"/>
      <c r="C740" s="218"/>
      <c r="D740" s="137">
        <v>42801</v>
      </c>
      <c r="E740" s="137">
        <v>42821</v>
      </c>
      <c r="F740" s="137">
        <v>42821</v>
      </c>
      <c r="G740" s="25">
        <f t="shared" ref="G740:G803" si="37">F740-D740</f>
        <v>20</v>
      </c>
      <c r="H740" s="365">
        <v>4820.97</v>
      </c>
      <c r="I740" s="122">
        <f t="shared" ref="I740:I803" si="38">ROUND(G740*H740,2)</f>
        <v>96419.4</v>
      </c>
      <c r="J740" s="16"/>
    </row>
    <row r="741" spans="1:10">
      <c r="A741" s="23">
        <f t="shared" si="36"/>
        <v>682</v>
      </c>
      <c r="B741" s="218" t="s">
        <v>239</v>
      </c>
      <c r="C741" s="218" t="s">
        <v>428</v>
      </c>
      <c r="D741" s="137">
        <v>42801</v>
      </c>
      <c r="E741" s="137">
        <v>42850</v>
      </c>
      <c r="F741" s="137">
        <v>42850</v>
      </c>
      <c r="G741" s="25">
        <f t="shared" si="37"/>
        <v>49</v>
      </c>
      <c r="H741" s="365">
        <v>-0.63</v>
      </c>
      <c r="I741" s="122">
        <f t="shared" si="38"/>
        <v>-30.87</v>
      </c>
      <c r="J741" s="16"/>
    </row>
    <row r="742" spans="1:10">
      <c r="A742" s="23">
        <f t="shared" si="36"/>
        <v>683</v>
      </c>
      <c r="B742" s="218" t="s">
        <v>239</v>
      </c>
      <c r="C742" s="218" t="s">
        <v>429</v>
      </c>
      <c r="D742" s="137">
        <v>42794</v>
      </c>
      <c r="E742" s="137">
        <v>42850</v>
      </c>
      <c r="F742" s="137">
        <v>42850</v>
      </c>
      <c r="G742" s="25">
        <f t="shared" si="37"/>
        <v>56</v>
      </c>
      <c r="H742" s="365">
        <v>7073.64</v>
      </c>
      <c r="I742" s="122">
        <f t="shared" si="38"/>
        <v>396123.84</v>
      </c>
      <c r="J742" s="16"/>
    </row>
    <row r="743" spans="1:10">
      <c r="A743" s="23">
        <f t="shared" si="36"/>
        <v>684</v>
      </c>
      <c r="B743" s="218"/>
      <c r="C743" s="218"/>
      <c r="D743" s="137">
        <v>42796</v>
      </c>
      <c r="E743" s="137">
        <v>42850</v>
      </c>
      <c r="F743" s="137">
        <v>42850</v>
      </c>
      <c r="G743" s="25">
        <f t="shared" si="37"/>
        <v>54</v>
      </c>
      <c r="H743" s="365">
        <v>5759.74</v>
      </c>
      <c r="I743" s="122">
        <f t="shared" si="38"/>
        <v>311025.96000000002</v>
      </c>
      <c r="J743" s="16"/>
    </row>
    <row r="744" spans="1:10">
      <c r="A744" s="23">
        <f t="shared" si="36"/>
        <v>685</v>
      </c>
      <c r="B744" s="218"/>
      <c r="C744" s="218"/>
      <c r="D744" s="137">
        <v>42797</v>
      </c>
      <c r="E744" s="137">
        <v>42850</v>
      </c>
      <c r="F744" s="137">
        <v>42850</v>
      </c>
      <c r="G744" s="25">
        <f t="shared" si="37"/>
        <v>53</v>
      </c>
      <c r="H744" s="365">
        <v>6923.7</v>
      </c>
      <c r="I744" s="122">
        <f t="shared" si="38"/>
        <v>366956.1</v>
      </c>
      <c r="J744" s="16"/>
    </row>
    <row r="745" spans="1:10">
      <c r="A745" s="23">
        <f t="shared" si="36"/>
        <v>686</v>
      </c>
      <c r="B745" s="218"/>
      <c r="C745" s="218"/>
      <c r="D745" s="137">
        <v>42797</v>
      </c>
      <c r="E745" s="137">
        <v>42850</v>
      </c>
      <c r="F745" s="137">
        <v>42850</v>
      </c>
      <c r="G745" s="25">
        <f t="shared" si="37"/>
        <v>53</v>
      </c>
      <c r="H745" s="365">
        <v>7170.66</v>
      </c>
      <c r="I745" s="122">
        <f t="shared" si="38"/>
        <v>380044.98</v>
      </c>
      <c r="J745" s="16"/>
    </row>
    <row r="746" spans="1:10">
      <c r="A746" s="23">
        <f t="shared" si="36"/>
        <v>687</v>
      </c>
      <c r="B746" s="218"/>
      <c r="C746" s="218"/>
      <c r="D746" s="137">
        <v>42800</v>
      </c>
      <c r="E746" s="137">
        <v>42850</v>
      </c>
      <c r="F746" s="137">
        <v>42850</v>
      </c>
      <c r="G746" s="25">
        <f t="shared" si="37"/>
        <v>50</v>
      </c>
      <c r="H746" s="365">
        <v>5219.3599999999997</v>
      </c>
      <c r="I746" s="122">
        <f t="shared" si="38"/>
        <v>260968</v>
      </c>
      <c r="J746" s="16"/>
    </row>
    <row r="747" spans="1:10">
      <c r="A747" s="23">
        <f t="shared" si="36"/>
        <v>688</v>
      </c>
      <c r="B747" s="218"/>
      <c r="C747" s="218"/>
      <c r="D747" s="137">
        <v>42800</v>
      </c>
      <c r="E747" s="137">
        <v>42850</v>
      </c>
      <c r="F747" s="137">
        <v>42850</v>
      </c>
      <c r="G747" s="25">
        <f t="shared" si="37"/>
        <v>50</v>
      </c>
      <c r="H747" s="365">
        <v>5224.53</v>
      </c>
      <c r="I747" s="122">
        <f t="shared" si="38"/>
        <v>261226.5</v>
      </c>
      <c r="J747" s="16"/>
    </row>
    <row r="748" spans="1:10">
      <c r="A748" s="23">
        <f t="shared" si="36"/>
        <v>689</v>
      </c>
      <c r="B748" s="218"/>
      <c r="C748" s="218"/>
      <c r="D748" s="137">
        <v>42800</v>
      </c>
      <c r="E748" s="137">
        <v>42850</v>
      </c>
      <c r="F748" s="137">
        <v>42850</v>
      </c>
      <c r="G748" s="25">
        <f t="shared" si="37"/>
        <v>50</v>
      </c>
      <c r="H748" s="365">
        <v>5222.91</v>
      </c>
      <c r="I748" s="122">
        <f t="shared" si="38"/>
        <v>261145.5</v>
      </c>
      <c r="J748" s="16"/>
    </row>
    <row r="749" spans="1:10">
      <c r="A749" s="23">
        <f t="shared" si="36"/>
        <v>690</v>
      </c>
      <c r="B749" s="218"/>
      <c r="C749" s="218"/>
      <c r="D749" s="137">
        <v>42800</v>
      </c>
      <c r="E749" s="137">
        <v>42850</v>
      </c>
      <c r="F749" s="137">
        <v>42850</v>
      </c>
      <c r="G749" s="25">
        <f t="shared" si="37"/>
        <v>50</v>
      </c>
      <c r="H749" s="365">
        <v>5190.93</v>
      </c>
      <c r="I749" s="122">
        <f t="shared" si="38"/>
        <v>259546.5</v>
      </c>
      <c r="J749" s="16"/>
    </row>
    <row r="750" spans="1:10">
      <c r="A750" s="23">
        <f t="shared" si="36"/>
        <v>691</v>
      </c>
      <c r="B750" s="218"/>
      <c r="C750" s="218"/>
      <c r="D750" s="137">
        <v>42800</v>
      </c>
      <c r="E750" s="137">
        <v>42850</v>
      </c>
      <c r="F750" s="137">
        <v>42850</v>
      </c>
      <c r="G750" s="25">
        <f t="shared" si="37"/>
        <v>50</v>
      </c>
      <c r="H750" s="365">
        <v>5708.76</v>
      </c>
      <c r="I750" s="122">
        <f t="shared" si="38"/>
        <v>285438</v>
      </c>
      <c r="J750" s="16"/>
    </row>
    <row r="751" spans="1:10">
      <c r="A751" s="23">
        <f t="shared" si="36"/>
        <v>692</v>
      </c>
      <c r="B751" s="218"/>
      <c r="C751" s="218"/>
      <c r="D751" s="137">
        <v>42801</v>
      </c>
      <c r="E751" s="137">
        <v>42850</v>
      </c>
      <c r="F751" s="137">
        <v>42850</v>
      </c>
      <c r="G751" s="25">
        <f t="shared" si="37"/>
        <v>49</v>
      </c>
      <c r="H751" s="365">
        <v>4855.26</v>
      </c>
      <c r="I751" s="122">
        <f t="shared" si="38"/>
        <v>237907.74</v>
      </c>
      <c r="J751" s="16"/>
    </row>
    <row r="752" spans="1:10">
      <c r="A752" s="23">
        <f t="shared" si="36"/>
        <v>693</v>
      </c>
      <c r="B752" s="218"/>
      <c r="C752" s="218"/>
      <c r="D752" s="137">
        <v>42801</v>
      </c>
      <c r="E752" s="137">
        <v>42850</v>
      </c>
      <c r="F752" s="137">
        <v>42850</v>
      </c>
      <c r="G752" s="25">
        <f t="shared" si="37"/>
        <v>49</v>
      </c>
      <c r="H752" s="365">
        <v>4853.07</v>
      </c>
      <c r="I752" s="122">
        <f t="shared" si="38"/>
        <v>237800.43</v>
      </c>
      <c r="J752" s="16"/>
    </row>
    <row r="753" spans="1:10">
      <c r="A753" s="23">
        <f t="shared" si="36"/>
        <v>694</v>
      </c>
      <c r="B753" s="218"/>
      <c r="C753" s="218"/>
      <c r="D753" s="137">
        <v>42801</v>
      </c>
      <c r="E753" s="137">
        <v>42850</v>
      </c>
      <c r="F753" s="137">
        <v>42850</v>
      </c>
      <c r="G753" s="25">
        <f t="shared" si="37"/>
        <v>49</v>
      </c>
      <c r="H753" s="365">
        <v>4853.38</v>
      </c>
      <c r="I753" s="122">
        <f t="shared" si="38"/>
        <v>237815.62</v>
      </c>
      <c r="J753" s="16"/>
    </row>
    <row r="754" spans="1:10">
      <c r="A754" s="23">
        <f t="shared" si="36"/>
        <v>695</v>
      </c>
      <c r="B754" s="218"/>
      <c r="C754" s="218"/>
      <c r="D754" s="137">
        <v>42801</v>
      </c>
      <c r="E754" s="137">
        <v>42850</v>
      </c>
      <c r="F754" s="137">
        <v>42850</v>
      </c>
      <c r="G754" s="25">
        <f t="shared" si="37"/>
        <v>49</v>
      </c>
      <c r="H754" s="365">
        <v>4854.01</v>
      </c>
      <c r="I754" s="122">
        <f t="shared" si="38"/>
        <v>237846.49</v>
      </c>
      <c r="J754" s="16"/>
    </row>
    <row r="755" spans="1:10">
      <c r="A755" s="23">
        <f t="shared" si="36"/>
        <v>696</v>
      </c>
      <c r="B755" s="218"/>
      <c r="C755" s="218"/>
      <c r="D755" s="137">
        <v>42801</v>
      </c>
      <c r="E755" s="137">
        <v>42850</v>
      </c>
      <c r="F755" s="137">
        <v>42850</v>
      </c>
      <c r="G755" s="25">
        <f t="shared" si="37"/>
        <v>49</v>
      </c>
      <c r="H755" s="365">
        <v>6719.52</v>
      </c>
      <c r="I755" s="122">
        <f t="shared" si="38"/>
        <v>329256.48</v>
      </c>
      <c r="J755" s="16"/>
    </row>
    <row r="756" spans="1:10">
      <c r="A756" s="23">
        <f t="shared" si="36"/>
        <v>697</v>
      </c>
      <c r="B756" s="218"/>
      <c r="C756" s="218"/>
      <c r="D756" s="137">
        <v>42801</v>
      </c>
      <c r="E756" s="137">
        <v>42850</v>
      </c>
      <c r="F756" s="137">
        <v>42850</v>
      </c>
      <c r="G756" s="25">
        <f t="shared" si="37"/>
        <v>49</v>
      </c>
      <c r="H756" s="365">
        <v>7056</v>
      </c>
      <c r="I756" s="122">
        <f t="shared" si="38"/>
        <v>345744</v>
      </c>
      <c r="J756" s="16"/>
    </row>
    <row r="757" spans="1:10">
      <c r="A757" s="23">
        <f t="shared" si="36"/>
        <v>698</v>
      </c>
      <c r="B757" s="218"/>
      <c r="C757" s="218"/>
      <c r="D757" s="137">
        <v>42801</v>
      </c>
      <c r="E757" s="137">
        <v>42850</v>
      </c>
      <c r="F757" s="137">
        <v>42850</v>
      </c>
      <c r="G757" s="25">
        <f t="shared" si="37"/>
        <v>49</v>
      </c>
      <c r="H757" s="365">
        <v>7164.13</v>
      </c>
      <c r="I757" s="122">
        <f t="shared" si="38"/>
        <v>351042.37</v>
      </c>
      <c r="J757" s="16"/>
    </row>
    <row r="758" spans="1:10">
      <c r="A758" s="23">
        <f t="shared" si="36"/>
        <v>699</v>
      </c>
      <c r="B758" s="218"/>
      <c r="C758" s="218"/>
      <c r="D758" s="137">
        <v>42801</v>
      </c>
      <c r="E758" s="137">
        <v>42850</v>
      </c>
      <c r="F758" s="137">
        <v>42850</v>
      </c>
      <c r="G758" s="25">
        <f t="shared" si="37"/>
        <v>49</v>
      </c>
      <c r="H758" s="365">
        <v>6917.04</v>
      </c>
      <c r="I758" s="122">
        <f t="shared" si="38"/>
        <v>338934.96</v>
      </c>
      <c r="J758" s="16"/>
    </row>
    <row r="759" spans="1:10">
      <c r="A759" s="23">
        <f t="shared" si="36"/>
        <v>700</v>
      </c>
      <c r="B759" s="218"/>
      <c r="C759" s="218"/>
      <c r="D759" s="137">
        <v>42801</v>
      </c>
      <c r="E759" s="137">
        <v>42850</v>
      </c>
      <c r="F759" s="137">
        <v>42850</v>
      </c>
      <c r="G759" s="25">
        <f t="shared" si="37"/>
        <v>49</v>
      </c>
      <c r="H759" s="365">
        <v>6950.16</v>
      </c>
      <c r="I759" s="122">
        <f t="shared" si="38"/>
        <v>340557.84</v>
      </c>
      <c r="J759" s="16"/>
    </row>
    <row r="760" spans="1:10">
      <c r="A760" s="23">
        <f t="shared" si="36"/>
        <v>701</v>
      </c>
      <c r="B760" s="218"/>
      <c r="C760" s="218"/>
      <c r="D760" s="137">
        <v>42801</v>
      </c>
      <c r="E760" s="137">
        <v>42850</v>
      </c>
      <c r="F760" s="137">
        <v>42850</v>
      </c>
      <c r="G760" s="25">
        <f t="shared" si="37"/>
        <v>49</v>
      </c>
      <c r="H760" s="365">
        <v>7214.76</v>
      </c>
      <c r="I760" s="122">
        <f t="shared" si="38"/>
        <v>353523.24</v>
      </c>
      <c r="J760" s="16"/>
    </row>
    <row r="761" spans="1:10">
      <c r="A761" s="23">
        <f t="shared" si="36"/>
        <v>702</v>
      </c>
      <c r="B761" s="218"/>
      <c r="C761" s="218"/>
      <c r="D761" s="137">
        <v>42801</v>
      </c>
      <c r="E761" s="137">
        <v>42850</v>
      </c>
      <c r="F761" s="137">
        <v>42850</v>
      </c>
      <c r="G761" s="25">
        <f t="shared" si="37"/>
        <v>49</v>
      </c>
      <c r="H761" s="365">
        <v>6897.24</v>
      </c>
      <c r="I761" s="122">
        <f t="shared" si="38"/>
        <v>337964.76</v>
      </c>
      <c r="J761" s="16"/>
    </row>
    <row r="762" spans="1:10">
      <c r="A762" s="23">
        <f t="shared" si="36"/>
        <v>703</v>
      </c>
      <c r="B762" s="218"/>
      <c r="C762" s="218"/>
      <c r="D762" s="137">
        <v>42803</v>
      </c>
      <c r="E762" s="137">
        <v>42850</v>
      </c>
      <c r="F762" s="137">
        <v>42850</v>
      </c>
      <c r="G762" s="25">
        <f t="shared" si="37"/>
        <v>47</v>
      </c>
      <c r="H762" s="365">
        <v>3920.62</v>
      </c>
      <c r="I762" s="122">
        <f t="shared" si="38"/>
        <v>184269.14</v>
      </c>
      <c r="J762" s="16"/>
    </row>
    <row r="763" spans="1:10">
      <c r="A763" s="23">
        <f t="shared" si="36"/>
        <v>704</v>
      </c>
      <c r="B763" s="218"/>
      <c r="C763" s="218"/>
      <c r="D763" s="137">
        <v>42803</v>
      </c>
      <c r="E763" s="137">
        <v>42850</v>
      </c>
      <c r="F763" s="137">
        <v>42850</v>
      </c>
      <c r="G763" s="25">
        <f t="shared" si="37"/>
        <v>47</v>
      </c>
      <c r="H763" s="365">
        <v>3893.01</v>
      </c>
      <c r="I763" s="122">
        <f t="shared" si="38"/>
        <v>182971.47</v>
      </c>
      <c r="J763" s="16"/>
    </row>
    <row r="764" spans="1:10">
      <c r="A764" s="23">
        <f t="shared" si="36"/>
        <v>705</v>
      </c>
      <c r="B764" s="218"/>
      <c r="C764" s="218"/>
      <c r="D764" s="137">
        <v>42803</v>
      </c>
      <c r="E764" s="137">
        <v>42850</v>
      </c>
      <c r="F764" s="137">
        <v>42850</v>
      </c>
      <c r="G764" s="25">
        <f t="shared" si="37"/>
        <v>47</v>
      </c>
      <c r="H764" s="365">
        <v>5565.61</v>
      </c>
      <c r="I764" s="122">
        <f t="shared" si="38"/>
        <v>261583.67</v>
      </c>
      <c r="J764" s="16"/>
    </row>
    <row r="765" spans="1:10">
      <c r="A765" s="23">
        <f t="shared" si="36"/>
        <v>706</v>
      </c>
      <c r="B765" s="218"/>
      <c r="C765" s="218"/>
      <c r="D765" s="137">
        <v>42803</v>
      </c>
      <c r="E765" s="137">
        <v>42850</v>
      </c>
      <c r="F765" s="137">
        <v>42850</v>
      </c>
      <c r="G765" s="25">
        <f t="shared" si="37"/>
        <v>47</v>
      </c>
      <c r="H765" s="365">
        <v>4981.1400000000003</v>
      </c>
      <c r="I765" s="122">
        <f t="shared" si="38"/>
        <v>234113.58</v>
      </c>
      <c r="J765" s="16"/>
    </row>
    <row r="766" spans="1:10">
      <c r="A766" s="23">
        <f t="shared" si="36"/>
        <v>707</v>
      </c>
      <c r="B766" s="218"/>
      <c r="C766" s="218"/>
      <c r="D766" s="137">
        <v>42803</v>
      </c>
      <c r="E766" s="137">
        <v>42850</v>
      </c>
      <c r="F766" s="137">
        <v>42850</v>
      </c>
      <c r="G766" s="25">
        <f t="shared" si="37"/>
        <v>47</v>
      </c>
      <c r="H766" s="365">
        <v>5284.51</v>
      </c>
      <c r="I766" s="122">
        <f t="shared" si="38"/>
        <v>248371.97</v>
      </c>
      <c r="J766" s="16"/>
    </row>
    <row r="767" spans="1:10">
      <c r="A767" s="23">
        <f t="shared" si="36"/>
        <v>708</v>
      </c>
      <c r="B767" s="218"/>
      <c r="C767" s="218"/>
      <c r="D767" s="137">
        <v>42803</v>
      </c>
      <c r="E767" s="137">
        <v>42850</v>
      </c>
      <c r="F767" s="137">
        <v>42850</v>
      </c>
      <c r="G767" s="25">
        <f t="shared" si="37"/>
        <v>47</v>
      </c>
      <c r="H767" s="365">
        <v>6408.99</v>
      </c>
      <c r="I767" s="122">
        <f t="shared" si="38"/>
        <v>301222.53000000003</v>
      </c>
      <c r="J767" s="16"/>
    </row>
    <row r="768" spans="1:10">
      <c r="A768" s="23">
        <f t="shared" si="36"/>
        <v>709</v>
      </c>
      <c r="B768" s="218"/>
      <c r="C768" s="218"/>
      <c r="D768" s="137">
        <v>42803</v>
      </c>
      <c r="E768" s="137">
        <v>42850</v>
      </c>
      <c r="F768" s="137">
        <v>42850</v>
      </c>
      <c r="G768" s="25">
        <f t="shared" si="37"/>
        <v>47</v>
      </c>
      <c r="H768" s="365">
        <v>5887.68</v>
      </c>
      <c r="I768" s="122">
        <f t="shared" si="38"/>
        <v>276720.96000000002</v>
      </c>
      <c r="J768" s="16"/>
    </row>
    <row r="769" spans="1:10">
      <c r="A769" s="23">
        <f t="shared" si="36"/>
        <v>710</v>
      </c>
      <c r="B769" s="218"/>
      <c r="C769" s="218"/>
      <c r="D769" s="137">
        <v>42803</v>
      </c>
      <c r="E769" s="137">
        <v>42850</v>
      </c>
      <c r="F769" s="137">
        <v>42850</v>
      </c>
      <c r="G769" s="25">
        <f t="shared" si="37"/>
        <v>47</v>
      </c>
      <c r="H769" s="365">
        <v>6009.19</v>
      </c>
      <c r="I769" s="122">
        <f t="shared" si="38"/>
        <v>282431.93</v>
      </c>
      <c r="J769" s="16"/>
    </row>
    <row r="770" spans="1:10">
      <c r="A770" s="23">
        <f t="shared" si="36"/>
        <v>711</v>
      </c>
      <c r="B770" s="218"/>
      <c r="C770" s="218"/>
      <c r="D770" s="137">
        <v>42803</v>
      </c>
      <c r="E770" s="137">
        <v>42850</v>
      </c>
      <c r="F770" s="137">
        <v>42850</v>
      </c>
      <c r="G770" s="25">
        <f t="shared" si="37"/>
        <v>47</v>
      </c>
      <c r="H770" s="365">
        <v>6301.36</v>
      </c>
      <c r="I770" s="122">
        <f t="shared" si="38"/>
        <v>296163.92</v>
      </c>
      <c r="J770" s="16"/>
    </row>
    <row r="771" spans="1:10">
      <c r="A771" s="23">
        <f t="shared" si="36"/>
        <v>712</v>
      </c>
      <c r="B771" s="218"/>
      <c r="C771" s="218"/>
      <c r="D771" s="137">
        <v>42803</v>
      </c>
      <c r="E771" s="137">
        <v>42850</v>
      </c>
      <c r="F771" s="137">
        <v>42850</v>
      </c>
      <c r="G771" s="25">
        <f t="shared" si="37"/>
        <v>47</v>
      </c>
      <c r="H771" s="365">
        <v>6209.91</v>
      </c>
      <c r="I771" s="122">
        <f t="shared" si="38"/>
        <v>291865.77</v>
      </c>
      <c r="J771" s="16"/>
    </row>
    <row r="772" spans="1:10">
      <c r="A772" s="23">
        <f t="shared" si="36"/>
        <v>713</v>
      </c>
      <c r="B772" s="218"/>
      <c r="C772" s="218"/>
      <c r="D772" s="137">
        <v>42803</v>
      </c>
      <c r="E772" s="137">
        <v>42850</v>
      </c>
      <c r="F772" s="137">
        <v>42850</v>
      </c>
      <c r="G772" s="25">
        <f t="shared" si="37"/>
        <v>47</v>
      </c>
      <c r="H772" s="365">
        <v>6525.45</v>
      </c>
      <c r="I772" s="122">
        <f t="shared" si="38"/>
        <v>306696.15000000002</v>
      </c>
      <c r="J772" s="16"/>
    </row>
    <row r="773" spans="1:10">
      <c r="A773" s="23">
        <f t="shared" si="36"/>
        <v>714</v>
      </c>
      <c r="B773" s="218"/>
      <c r="C773" s="218"/>
      <c r="D773" s="137">
        <v>42803</v>
      </c>
      <c r="E773" s="137">
        <v>42850</v>
      </c>
      <c r="F773" s="137">
        <v>42850</v>
      </c>
      <c r="G773" s="25">
        <f t="shared" si="37"/>
        <v>47</v>
      </c>
      <c r="H773" s="365">
        <v>7126.56</v>
      </c>
      <c r="I773" s="122">
        <f t="shared" si="38"/>
        <v>334948.32</v>
      </c>
      <c r="J773" s="16"/>
    </row>
    <row r="774" spans="1:10">
      <c r="A774" s="23">
        <f t="shared" si="36"/>
        <v>715</v>
      </c>
      <c r="B774" s="218"/>
      <c r="C774" s="218"/>
      <c r="D774" s="137">
        <v>42803</v>
      </c>
      <c r="E774" s="137">
        <v>42850</v>
      </c>
      <c r="F774" s="137">
        <v>42850</v>
      </c>
      <c r="G774" s="25">
        <f t="shared" si="37"/>
        <v>47</v>
      </c>
      <c r="H774" s="365">
        <v>6932.52</v>
      </c>
      <c r="I774" s="122">
        <f t="shared" si="38"/>
        <v>325828.44</v>
      </c>
      <c r="J774" s="16"/>
    </row>
    <row r="775" spans="1:10">
      <c r="A775" s="23">
        <f t="shared" si="36"/>
        <v>716</v>
      </c>
      <c r="B775" s="218"/>
      <c r="C775" s="218"/>
      <c r="D775" s="137">
        <v>42803</v>
      </c>
      <c r="E775" s="137">
        <v>42850</v>
      </c>
      <c r="F775" s="137">
        <v>42850</v>
      </c>
      <c r="G775" s="25">
        <f t="shared" si="37"/>
        <v>47</v>
      </c>
      <c r="H775" s="365">
        <v>7047.18</v>
      </c>
      <c r="I775" s="122">
        <f t="shared" si="38"/>
        <v>331217.46000000002</v>
      </c>
      <c r="J775" s="16"/>
    </row>
    <row r="776" spans="1:10">
      <c r="A776" s="23">
        <f t="shared" si="36"/>
        <v>717</v>
      </c>
      <c r="B776" s="218"/>
      <c r="C776" s="218"/>
      <c r="D776" s="137">
        <v>42806</v>
      </c>
      <c r="E776" s="137">
        <v>42850</v>
      </c>
      <c r="F776" s="137">
        <v>42850</v>
      </c>
      <c r="G776" s="25">
        <f t="shared" si="37"/>
        <v>44</v>
      </c>
      <c r="H776" s="365">
        <v>5820.23</v>
      </c>
      <c r="I776" s="122">
        <f t="shared" si="38"/>
        <v>256090.12</v>
      </c>
      <c r="J776" s="16"/>
    </row>
    <row r="777" spans="1:10">
      <c r="A777" s="23">
        <f t="shared" si="36"/>
        <v>718</v>
      </c>
      <c r="B777" s="218"/>
      <c r="C777" s="218"/>
      <c r="D777" s="137">
        <v>42807</v>
      </c>
      <c r="E777" s="137">
        <v>42850</v>
      </c>
      <c r="F777" s="137">
        <v>42850</v>
      </c>
      <c r="G777" s="25">
        <f t="shared" si="37"/>
        <v>43</v>
      </c>
      <c r="H777" s="365">
        <v>5211.6099999999997</v>
      </c>
      <c r="I777" s="122">
        <f t="shared" si="38"/>
        <v>224099.23</v>
      </c>
      <c r="J777" s="16"/>
    </row>
    <row r="778" spans="1:10">
      <c r="A778" s="23">
        <f t="shared" si="36"/>
        <v>719</v>
      </c>
      <c r="B778" s="218"/>
      <c r="C778" s="218"/>
      <c r="D778" s="137">
        <v>42807</v>
      </c>
      <c r="E778" s="137">
        <v>42850</v>
      </c>
      <c r="F778" s="137">
        <v>42850</v>
      </c>
      <c r="G778" s="25">
        <f t="shared" si="37"/>
        <v>43</v>
      </c>
      <c r="H778" s="365">
        <v>5220</v>
      </c>
      <c r="I778" s="122">
        <f t="shared" si="38"/>
        <v>224460</v>
      </c>
      <c r="J778" s="16"/>
    </row>
    <row r="779" spans="1:10">
      <c r="A779" s="23">
        <f t="shared" si="36"/>
        <v>720</v>
      </c>
      <c r="B779" s="218"/>
      <c r="C779" s="218"/>
      <c r="D779" s="137">
        <v>42807</v>
      </c>
      <c r="E779" s="137">
        <v>42850</v>
      </c>
      <c r="F779" s="137">
        <v>42850</v>
      </c>
      <c r="G779" s="25">
        <f t="shared" si="37"/>
        <v>43</v>
      </c>
      <c r="H779" s="365">
        <v>5777.98</v>
      </c>
      <c r="I779" s="122">
        <f t="shared" si="38"/>
        <v>248453.14</v>
      </c>
      <c r="J779" s="16"/>
    </row>
    <row r="780" spans="1:10">
      <c r="A780" s="23">
        <f t="shared" si="36"/>
        <v>721</v>
      </c>
      <c r="B780" s="218"/>
      <c r="C780" s="218"/>
      <c r="D780" s="137">
        <v>42807</v>
      </c>
      <c r="E780" s="137">
        <v>42850</v>
      </c>
      <c r="F780" s="137">
        <v>42850</v>
      </c>
      <c r="G780" s="25">
        <f t="shared" si="37"/>
        <v>43</v>
      </c>
      <c r="H780" s="365">
        <v>5837.62</v>
      </c>
      <c r="I780" s="122">
        <f t="shared" si="38"/>
        <v>251017.66</v>
      </c>
      <c r="J780" s="16"/>
    </row>
    <row r="781" spans="1:10">
      <c r="A781" s="23">
        <f t="shared" si="36"/>
        <v>722</v>
      </c>
      <c r="B781" s="218"/>
      <c r="C781" s="218"/>
      <c r="D781" s="137">
        <v>42807</v>
      </c>
      <c r="E781" s="137">
        <v>42850</v>
      </c>
      <c r="F781" s="137">
        <v>42850</v>
      </c>
      <c r="G781" s="25">
        <f t="shared" si="37"/>
        <v>43</v>
      </c>
      <c r="H781" s="365">
        <v>5805.67</v>
      </c>
      <c r="I781" s="122">
        <f t="shared" si="38"/>
        <v>249643.81</v>
      </c>
      <c r="J781" s="16"/>
    </row>
    <row r="782" spans="1:10">
      <c r="A782" s="23">
        <f t="shared" si="36"/>
        <v>723</v>
      </c>
      <c r="B782" s="218"/>
      <c r="C782" s="218"/>
      <c r="D782" s="137">
        <v>42807</v>
      </c>
      <c r="E782" s="137">
        <v>42850</v>
      </c>
      <c r="F782" s="137">
        <v>42850</v>
      </c>
      <c r="G782" s="25">
        <f t="shared" si="37"/>
        <v>43</v>
      </c>
      <c r="H782" s="365">
        <v>5757.39</v>
      </c>
      <c r="I782" s="122">
        <f t="shared" si="38"/>
        <v>247567.77</v>
      </c>
      <c r="J782" s="16"/>
    </row>
    <row r="783" spans="1:10">
      <c r="A783" s="23">
        <f t="shared" si="36"/>
        <v>724</v>
      </c>
      <c r="B783" s="218"/>
      <c r="C783" s="218"/>
      <c r="D783" s="137">
        <v>42807</v>
      </c>
      <c r="E783" s="137">
        <v>42850</v>
      </c>
      <c r="F783" s="137">
        <v>42850</v>
      </c>
      <c r="G783" s="25">
        <f t="shared" si="37"/>
        <v>43</v>
      </c>
      <c r="H783" s="365">
        <v>5827.68</v>
      </c>
      <c r="I783" s="122">
        <f t="shared" si="38"/>
        <v>250590.24</v>
      </c>
      <c r="J783" s="16"/>
    </row>
    <row r="784" spans="1:10">
      <c r="A784" s="23">
        <f t="shared" ref="A784:A847" si="39">A783+1</f>
        <v>725</v>
      </c>
      <c r="B784" s="218"/>
      <c r="C784" s="218"/>
      <c r="D784" s="137">
        <v>42807</v>
      </c>
      <c r="E784" s="137">
        <v>42850</v>
      </c>
      <c r="F784" s="137">
        <v>42850</v>
      </c>
      <c r="G784" s="25">
        <f t="shared" si="37"/>
        <v>43</v>
      </c>
      <c r="H784" s="365">
        <v>7589.76</v>
      </c>
      <c r="I784" s="122">
        <f t="shared" si="38"/>
        <v>326359.67999999999</v>
      </c>
      <c r="J784" s="16"/>
    </row>
    <row r="785" spans="1:10">
      <c r="A785" s="23">
        <f t="shared" si="39"/>
        <v>726</v>
      </c>
      <c r="B785" s="218"/>
      <c r="C785" s="218"/>
      <c r="D785" s="137">
        <v>42808</v>
      </c>
      <c r="E785" s="137">
        <v>42850</v>
      </c>
      <c r="F785" s="137">
        <v>42850</v>
      </c>
      <c r="G785" s="25">
        <f t="shared" si="37"/>
        <v>42</v>
      </c>
      <c r="H785" s="365">
        <v>6407.49</v>
      </c>
      <c r="I785" s="122">
        <f t="shared" si="38"/>
        <v>269114.58</v>
      </c>
      <c r="J785" s="16"/>
    </row>
    <row r="786" spans="1:10">
      <c r="A786" s="23">
        <f t="shared" si="39"/>
        <v>727</v>
      </c>
      <c r="B786" s="218"/>
      <c r="C786" s="218"/>
      <c r="D786" s="137">
        <v>42808</v>
      </c>
      <c r="E786" s="137">
        <v>42850</v>
      </c>
      <c r="F786" s="137">
        <v>42850</v>
      </c>
      <c r="G786" s="25">
        <f t="shared" si="37"/>
        <v>42</v>
      </c>
      <c r="H786" s="365">
        <v>6372.55</v>
      </c>
      <c r="I786" s="122">
        <f t="shared" si="38"/>
        <v>267647.09999999998</v>
      </c>
      <c r="J786" s="16"/>
    </row>
    <row r="787" spans="1:10">
      <c r="A787" s="23">
        <f t="shared" si="39"/>
        <v>728</v>
      </c>
      <c r="B787" s="218"/>
      <c r="C787" s="218"/>
      <c r="D787" s="137">
        <v>42809</v>
      </c>
      <c r="E787" s="137">
        <v>42850</v>
      </c>
      <c r="F787" s="137">
        <v>42850</v>
      </c>
      <c r="G787" s="25">
        <f t="shared" si="37"/>
        <v>41</v>
      </c>
      <c r="H787" s="365">
        <v>4855.88</v>
      </c>
      <c r="I787" s="122">
        <f t="shared" si="38"/>
        <v>199091.08</v>
      </c>
      <c r="J787" s="16"/>
    </row>
    <row r="788" spans="1:10">
      <c r="A788" s="23">
        <f t="shared" si="39"/>
        <v>729</v>
      </c>
      <c r="B788" s="218"/>
      <c r="C788" s="218"/>
      <c r="D788" s="137">
        <v>42809</v>
      </c>
      <c r="E788" s="137">
        <v>42850</v>
      </c>
      <c r="F788" s="137">
        <v>42850</v>
      </c>
      <c r="G788" s="25">
        <f t="shared" si="37"/>
        <v>41</v>
      </c>
      <c r="H788" s="365">
        <v>4856.51</v>
      </c>
      <c r="I788" s="122">
        <f t="shared" si="38"/>
        <v>199116.91</v>
      </c>
      <c r="J788" s="16"/>
    </row>
    <row r="789" spans="1:10">
      <c r="A789" s="23">
        <f t="shared" si="39"/>
        <v>730</v>
      </c>
      <c r="B789" s="218"/>
      <c r="C789" s="218"/>
      <c r="D789" s="137">
        <v>42809</v>
      </c>
      <c r="E789" s="137">
        <v>42850</v>
      </c>
      <c r="F789" s="137">
        <v>42850</v>
      </c>
      <c r="G789" s="25">
        <f t="shared" si="37"/>
        <v>41</v>
      </c>
      <c r="H789" s="365">
        <v>4852.75</v>
      </c>
      <c r="I789" s="122">
        <f t="shared" si="38"/>
        <v>198962.75</v>
      </c>
      <c r="J789" s="16"/>
    </row>
    <row r="790" spans="1:10">
      <c r="A790" s="23">
        <f t="shared" si="39"/>
        <v>731</v>
      </c>
      <c r="B790" s="218"/>
      <c r="C790" s="218"/>
      <c r="D790" s="137">
        <v>42809</v>
      </c>
      <c r="E790" s="137">
        <v>42850</v>
      </c>
      <c r="F790" s="137">
        <v>42850</v>
      </c>
      <c r="G790" s="25">
        <f t="shared" si="37"/>
        <v>41</v>
      </c>
      <c r="H790" s="365">
        <v>4855.88</v>
      </c>
      <c r="I790" s="122">
        <f t="shared" si="38"/>
        <v>199091.08</v>
      </c>
      <c r="J790" s="16"/>
    </row>
    <row r="791" spans="1:10">
      <c r="A791" s="23">
        <f t="shared" si="39"/>
        <v>732</v>
      </c>
      <c r="B791" s="218"/>
      <c r="C791" s="218"/>
      <c r="D791" s="137">
        <v>42809</v>
      </c>
      <c r="E791" s="137">
        <v>42850</v>
      </c>
      <c r="F791" s="137">
        <v>42850</v>
      </c>
      <c r="G791" s="25">
        <f t="shared" si="37"/>
        <v>41</v>
      </c>
      <c r="H791" s="365">
        <v>5231.95</v>
      </c>
      <c r="I791" s="122">
        <f t="shared" si="38"/>
        <v>214509.95</v>
      </c>
      <c r="J791" s="16"/>
    </row>
    <row r="792" spans="1:10">
      <c r="A792" s="23">
        <f t="shared" si="39"/>
        <v>733</v>
      </c>
      <c r="B792" s="218"/>
      <c r="C792" s="218"/>
      <c r="D792" s="137">
        <v>42809</v>
      </c>
      <c r="E792" s="137">
        <v>42850</v>
      </c>
      <c r="F792" s="137">
        <v>42850</v>
      </c>
      <c r="G792" s="25">
        <f t="shared" si="37"/>
        <v>41</v>
      </c>
      <c r="H792" s="365">
        <v>6414.07</v>
      </c>
      <c r="I792" s="122">
        <f t="shared" si="38"/>
        <v>262976.87</v>
      </c>
      <c r="J792" s="16"/>
    </row>
    <row r="793" spans="1:10">
      <c r="A793" s="23">
        <f t="shared" si="39"/>
        <v>734</v>
      </c>
      <c r="B793" s="218"/>
      <c r="C793" s="218"/>
      <c r="D793" s="137">
        <v>42809</v>
      </c>
      <c r="E793" s="137">
        <v>42850</v>
      </c>
      <c r="F793" s="137">
        <v>42850</v>
      </c>
      <c r="G793" s="25">
        <f t="shared" si="37"/>
        <v>41</v>
      </c>
      <c r="H793" s="365">
        <v>6361.87</v>
      </c>
      <c r="I793" s="122">
        <f t="shared" si="38"/>
        <v>260836.67</v>
      </c>
      <c r="J793" s="16"/>
    </row>
    <row r="794" spans="1:10">
      <c r="A794" s="23">
        <f t="shared" si="39"/>
        <v>735</v>
      </c>
      <c r="B794" s="218"/>
      <c r="C794" s="218"/>
      <c r="D794" s="137">
        <v>42809</v>
      </c>
      <c r="E794" s="137">
        <v>42850</v>
      </c>
      <c r="F794" s="137">
        <v>42850</v>
      </c>
      <c r="G794" s="25">
        <f t="shared" si="37"/>
        <v>41</v>
      </c>
      <c r="H794" s="365">
        <v>6395.57</v>
      </c>
      <c r="I794" s="122">
        <f t="shared" si="38"/>
        <v>262218.37</v>
      </c>
      <c r="J794" s="16"/>
    </row>
    <row r="795" spans="1:10">
      <c r="A795" s="23">
        <f t="shared" si="39"/>
        <v>736</v>
      </c>
      <c r="B795" s="218"/>
      <c r="C795" s="218"/>
      <c r="D795" s="137">
        <v>42809</v>
      </c>
      <c r="E795" s="137">
        <v>42850</v>
      </c>
      <c r="F795" s="137">
        <v>42850</v>
      </c>
      <c r="G795" s="25">
        <f t="shared" si="37"/>
        <v>41</v>
      </c>
      <c r="H795" s="365">
        <v>7144.2</v>
      </c>
      <c r="I795" s="122">
        <f t="shared" si="38"/>
        <v>292912.2</v>
      </c>
      <c r="J795" s="16"/>
    </row>
    <row r="796" spans="1:10">
      <c r="A796" s="23">
        <f t="shared" si="39"/>
        <v>737</v>
      </c>
      <c r="B796" s="218"/>
      <c r="C796" s="218"/>
      <c r="D796" s="137">
        <v>42809</v>
      </c>
      <c r="E796" s="137">
        <v>42850</v>
      </c>
      <c r="F796" s="137">
        <v>42850</v>
      </c>
      <c r="G796" s="25">
        <f t="shared" si="37"/>
        <v>41</v>
      </c>
      <c r="H796" s="365">
        <v>7135.38</v>
      </c>
      <c r="I796" s="122">
        <f t="shared" si="38"/>
        <v>292550.58</v>
      </c>
      <c r="J796" s="16"/>
    </row>
    <row r="797" spans="1:10">
      <c r="A797" s="23">
        <f t="shared" si="39"/>
        <v>738</v>
      </c>
      <c r="B797" s="218"/>
      <c r="C797" s="218"/>
      <c r="D797" s="137">
        <v>42809</v>
      </c>
      <c r="E797" s="137">
        <v>42850</v>
      </c>
      <c r="F797" s="137">
        <v>42850</v>
      </c>
      <c r="G797" s="25">
        <f t="shared" si="37"/>
        <v>41</v>
      </c>
      <c r="H797" s="365">
        <v>7029.54</v>
      </c>
      <c r="I797" s="122">
        <f t="shared" si="38"/>
        <v>288211.14</v>
      </c>
      <c r="J797" s="16"/>
    </row>
    <row r="798" spans="1:10">
      <c r="A798" s="23">
        <f t="shared" si="39"/>
        <v>739</v>
      </c>
      <c r="B798" s="218"/>
      <c r="C798" s="218"/>
      <c r="D798" s="137">
        <v>42810</v>
      </c>
      <c r="E798" s="137">
        <v>42850</v>
      </c>
      <c r="F798" s="137">
        <v>42850</v>
      </c>
      <c r="G798" s="25">
        <f t="shared" si="37"/>
        <v>40</v>
      </c>
      <c r="H798" s="365">
        <v>5598.56</v>
      </c>
      <c r="I798" s="122">
        <f t="shared" si="38"/>
        <v>223942.39999999999</v>
      </c>
      <c r="J798" s="16"/>
    </row>
    <row r="799" spans="1:10">
      <c r="A799" s="23">
        <f t="shared" si="39"/>
        <v>740</v>
      </c>
      <c r="B799" s="218"/>
      <c r="C799" s="218"/>
      <c r="D799" s="137">
        <v>42810</v>
      </c>
      <c r="E799" s="137">
        <v>42850</v>
      </c>
      <c r="F799" s="137">
        <v>42850</v>
      </c>
      <c r="G799" s="25">
        <f t="shared" si="37"/>
        <v>40</v>
      </c>
      <c r="H799" s="365">
        <v>5691.91</v>
      </c>
      <c r="I799" s="122">
        <f t="shared" si="38"/>
        <v>227676.4</v>
      </c>
      <c r="J799" s="16"/>
    </row>
    <row r="800" spans="1:10">
      <c r="A800" s="23">
        <f t="shared" si="39"/>
        <v>741</v>
      </c>
      <c r="B800" s="218"/>
      <c r="C800" s="218"/>
      <c r="D800" s="137">
        <v>42810</v>
      </c>
      <c r="E800" s="137">
        <v>42850</v>
      </c>
      <c r="F800" s="137">
        <v>42850</v>
      </c>
      <c r="G800" s="25">
        <f t="shared" si="37"/>
        <v>40</v>
      </c>
      <c r="H800" s="365">
        <v>5763.29</v>
      </c>
      <c r="I800" s="122">
        <f t="shared" si="38"/>
        <v>230531.6</v>
      </c>
      <c r="J800" s="16"/>
    </row>
    <row r="801" spans="1:10">
      <c r="A801" s="23">
        <f t="shared" si="39"/>
        <v>742</v>
      </c>
      <c r="B801" s="218"/>
      <c r="C801" s="218"/>
      <c r="D801" s="137">
        <v>42810</v>
      </c>
      <c r="E801" s="137">
        <v>42850</v>
      </c>
      <c r="F801" s="137">
        <v>42850</v>
      </c>
      <c r="G801" s="25">
        <f t="shared" si="37"/>
        <v>40</v>
      </c>
      <c r="H801" s="365">
        <v>5909.45</v>
      </c>
      <c r="I801" s="122">
        <f t="shared" si="38"/>
        <v>236378</v>
      </c>
      <c r="J801" s="16"/>
    </row>
    <row r="802" spans="1:10">
      <c r="A802" s="23">
        <f t="shared" si="39"/>
        <v>743</v>
      </c>
      <c r="B802" s="218"/>
      <c r="C802" s="218"/>
      <c r="D802" s="137">
        <v>42810</v>
      </c>
      <c r="E802" s="137">
        <v>42850</v>
      </c>
      <c r="F802" s="137">
        <v>42850</v>
      </c>
      <c r="G802" s="25">
        <f t="shared" si="37"/>
        <v>40</v>
      </c>
      <c r="H802" s="365">
        <v>6279.95</v>
      </c>
      <c r="I802" s="122">
        <f t="shared" si="38"/>
        <v>251198</v>
      </c>
      <c r="J802" s="16"/>
    </row>
    <row r="803" spans="1:10">
      <c r="A803" s="23">
        <f t="shared" si="39"/>
        <v>744</v>
      </c>
      <c r="B803" s="218"/>
      <c r="C803" s="218"/>
      <c r="D803" s="137">
        <v>42810</v>
      </c>
      <c r="E803" s="137">
        <v>42850</v>
      </c>
      <c r="F803" s="137">
        <v>42850</v>
      </c>
      <c r="G803" s="25">
        <f t="shared" si="37"/>
        <v>40</v>
      </c>
      <c r="H803" s="365">
        <v>6074.76</v>
      </c>
      <c r="I803" s="122">
        <f t="shared" si="38"/>
        <v>242990.4</v>
      </c>
      <c r="J803" s="16"/>
    </row>
    <row r="804" spans="1:10">
      <c r="A804" s="23">
        <f t="shared" si="39"/>
        <v>745</v>
      </c>
      <c r="B804" s="218"/>
      <c r="C804" s="218"/>
      <c r="D804" s="137">
        <v>42810</v>
      </c>
      <c r="E804" s="137">
        <v>42850</v>
      </c>
      <c r="F804" s="137">
        <v>42850</v>
      </c>
      <c r="G804" s="25">
        <f t="shared" ref="G804:G855" si="40">F804-D804</f>
        <v>40</v>
      </c>
      <c r="H804" s="365">
        <v>6442.19</v>
      </c>
      <c r="I804" s="122">
        <f t="shared" ref="I804:I855" si="41">ROUND(G804*H804,2)</f>
        <v>257687.6</v>
      </c>
      <c r="J804" s="16"/>
    </row>
    <row r="805" spans="1:10">
      <c r="A805" s="23">
        <f t="shared" si="39"/>
        <v>746</v>
      </c>
      <c r="B805" s="218"/>
      <c r="C805" s="218"/>
      <c r="D805" s="137">
        <v>42811</v>
      </c>
      <c r="E805" s="137">
        <v>42850</v>
      </c>
      <c r="F805" s="137">
        <v>42850</v>
      </c>
      <c r="G805" s="25">
        <f t="shared" si="40"/>
        <v>39</v>
      </c>
      <c r="H805" s="365">
        <v>4354.8500000000004</v>
      </c>
      <c r="I805" s="122">
        <f t="shared" si="41"/>
        <v>169839.15</v>
      </c>
      <c r="J805" s="16"/>
    </row>
    <row r="806" spans="1:10">
      <c r="A806" s="23">
        <f t="shared" si="39"/>
        <v>747</v>
      </c>
      <c r="B806" s="218"/>
      <c r="C806" s="218"/>
      <c r="D806" s="137">
        <v>42811</v>
      </c>
      <c r="E806" s="137">
        <v>42850</v>
      </c>
      <c r="F806" s="137">
        <v>42850</v>
      </c>
      <c r="G806" s="25">
        <f t="shared" si="40"/>
        <v>39</v>
      </c>
      <c r="H806" s="365">
        <v>4332.26</v>
      </c>
      <c r="I806" s="122">
        <f t="shared" si="41"/>
        <v>168958.14</v>
      </c>
      <c r="J806" s="16"/>
    </row>
    <row r="807" spans="1:10">
      <c r="A807" s="23">
        <f t="shared" si="39"/>
        <v>748</v>
      </c>
      <c r="B807" s="218"/>
      <c r="C807" s="218"/>
      <c r="D807" s="137">
        <v>42811</v>
      </c>
      <c r="E807" s="137">
        <v>42850</v>
      </c>
      <c r="F807" s="137">
        <v>42850</v>
      </c>
      <c r="G807" s="25">
        <f t="shared" si="40"/>
        <v>39</v>
      </c>
      <c r="H807" s="365">
        <v>6844.32</v>
      </c>
      <c r="I807" s="122">
        <f t="shared" si="41"/>
        <v>266928.48</v>
      </c>
      <c r="J807" s="16"/>
    </row>
    <row r="808" spans="1:10">
      <c r="A808" s="23">
        <f t="shared" si="39"/>
        <v>749</v>
      </c>
      <c r="B808" s="218"/>
      <c r="C808" s="218"/>
      <c r="D808" s="137">
        <v>42811</v>
      </c>
      <c r="E808" s="137">
        <v>42850</v>
      </c>
      <c r="F808" s="137">
        <v>42850</v>
      </c>
      <c r="G808" s="25">
        <f t="shared" si="40"/>
        <v>39</v>
      </c>
      <c r="H808" s="365">
        <v>7144.2</v>
      </c>
      <c r="I808" s="122">
        <f t="shared" si="41"/>
        <v>278623.8</v>
      </c>
      <c r="J808" s="16"/>
    </row>
    <row r="809" spans="1:10">
      <c r="A809" s="23">
        <f t="shared" si="39"/>
        <v>750</v>
      </c>
      <c r="B809" s="218"/>
      <c r="C809" s="218"/>
      <c r="D809" s="137">
        <v>42811</v>
      </c>
      <c r="E809" s="137">
        <v>42850</v>
      </c>
      <c r="F809" s="137">
        <v>42850</v>
      </c>
      <c r="G809" s="25">
        <f t="shared" si="40"/>
        <v>39</v>
      </c>
      <c r="H809" s="365">
        <v>7038.36</v>
      </c>
      <c r="I809" s="122">
        <f t="shared" si="41"/>
        <v>274496.03999999998</v>
      </c>
      <c r="J809" s="16"/>
    </row>
    <row r="810" spans="1:10">
      <c r="A810" s="23">
        <f t="shared" si="39"/>
        <v>751</v>
      </c>
      <c r="B810" s="218"/>
      <c r="C810" s="218"/>
      <c r="D810" s="137">
        <v>42811</v>
      </c>
      <c r="E810" s="137">
        <v>42850</v>
      </c>
      <c r="F810" s="137">
        <v>42850</v>
      </c>
      <c r="G810" s="25">
        <f t="shared" si="40"/>
        <v>39</v>
      </c>
      <c r="H810" s="365">
        <v>7161.84</v>
      </c>
      <c r="I810" s="122">
        <f t="shared" si="41"/>
        <v>279311.76</v>
      </c>
      <c r="J810" s="16"/>
    </row>
    <row r="811" spans="1:10">
      <c r="A811" s="23">
        <f t="shared" si="39"/>
        <v>752</v>
      </c>
      <c r="B811" s="218"/>
      <c r="C811" s="218"/>
      <c r="D811" s="137">
        <v>42811</v>
      </c>
      <c r="E811" s="137">
        <v>42850</v>
      </c>
      <c r="F811" s="137">
        <v>42850</v>
      </c>
      <c r="G811" s="25">
        <f t="shared" si="40"/>
        <v>39</v>
      </c>
      <c r="H811" s="365">
        <v>7064.82</v>
      </c>
      <c r="I811" s="122">
        <f t="shared" si="41"/>
        <v>275527.98</v>
      </c>
      <c r="J811" s="16"/>
    </row>
    <row r="812" spans="1:10">
      <c r="A812" s="23">
        <f t="shared" si="39"/>
        <v>753</v>
      </c>
      <c r="B812" s="218"/>
      <c r="C812" s="218"/>
      <c r="D812" s="137">
        <v>42814</v>
      </c>
      <c r="E812" s="137">
        <v>42850</v>
      </c>
      <c r="F812" s="137">
        <v>42850</v>
      </c>
      <c r="G812" s="25">
        <f t="shared" si="40"/>
        <v>36</v>
      </c>
      <c r="H812" s="365">
        <v>5230.0200000000004</v>
      </c>
      <c r="I812" s="122">
        <f t="shared" si="41"/>
        <v>188280.72</v>
      </c>
      <c r="J812" s="16"/>
    </row>
    <row r="813" spans="1:10">
      <c r="A813" s="23">
        <f t="shared" si="39"/>
        <v>754</v>
      </c>
      <c r="B813" s="218"/>
      <c r="C813" s="218"/>
      <c r="D813" s="137">
        <v>42814</v>
      </c>
      <c r="E813" s="137">
        <v>42850</v>
      </c>
      <c r="F813" s="137">
        <v>42850</v>
      </c>
      <c r="G813" s="25">
        <f t="shared" si="40"/>
        <v>36</v>
      </c>
      <c r="H813" s="365">
        <v>5797.51</v>
      </c>
      <c r="I813" s="122">
        <f t="shared" si="41"/>
        <v>208710.36</v>
      </c>
      <c r="J813" s="16"/>
    </row>
    <row r="814" spans="1:10">
      <c r="A814" s="23">
        <f t="shared" si="39"/>
        <v>755</v>
      </c>
      <c r="B814" s="218"/>
      <c r="C814" s="218"/>
      <c r="D814" s="137">
        <v>42814</v>
      </c>
      <c r="E814" s="137">
        <v>42850</v>
      </c>
      <c r="F814" s="137">
        <v>42850</v>
      </c>
      <c r="G814" s="25">
        <f t="shared" si="40"/>
        <v>36</v>
      </c>
      <c r="H814" s="365">
        <v>5879.87</v>
      </c>
      <c r="I814" s="122">
        <f t="shared" si="41"/>
        <v>211675.32</v>
      </c>
      <c r="J814" s="16"/>
    </row>
    <row r="815" spans="1:10">
      <c r="A815" s="23">
        <f t="shared" si="39"/>
        <v>756</v>
      </c>
      <c r="B815" s="218"/>
      <c r="C815" s="218"/>
      <c r="D815" s="137">
        <v>42814</v>
      </c>
      <c r="E815" s="137">
        <v>42850</v>
      </c>
      <c r="F815" s="137">
        <v>42850</v>
      </c>
      <c r="G815" s="25">
        <f t="shared" si="40"/>
        <v>36</v>
      </c>
      <c r="H815" s="365">
        <v>8717.84</v>
      </c>
      <c r="I815" s="122">
        <f t="shared" si="41"/>
        <v>313842.24</v>
      </c>
      <c r="J815" s="16"/>
    </row>
    <row r="816" spans="1:10">
      <c r="A816" s="23">
        <f t="shared" si="39"/>
        <v>757</v>
      </c>
      <c r="B816" s="218"/>
      <c r="C816" s="218"/>
      <c r="D816" s="137">
        <v>42814</v>
      </c>
      <c r="E816" s="137">
        <v>42850</v>
      </c>
      <c r="F816" s="137">
        <v>42850</v>
      </c>
      <c r="G816" s="25">
        <f t="shared" si="40"/>
        <v>36</v>
      </c>
      <c r="H816" s="365">
        <v>7759.68</v>
      </c>
      <c r="I816" s="122">
        <f t="shared" si="41"/>
        <v>279348.47999999998</v>
      </c>
      <c r="J816" s="16"/>
    </row>
    <row r="817" spans="1:10">
      <c r="A817" s="23">
        <f t="shared" si="39"/>
        <v>758</v>
      </c>
      <c r="B817" s="218"/>
      <c r="C817" s="218"/>
      <c r="D817" s="137">
        <v>42814</v>
      </c>
      <c r="E817" s="137">
        <v>42850</v>
      </c>
      <c r="F817" s="137">
        <v>42850</v>
      </c>
      <c r="G817" s="25">
        <f t="shared" si="40"/>
        <v>36</v>
      </c>
      <c r="H817" s="365">
        <v>8816.9600000000009</v>
      </c>
      <c r="I817" s="122">
        <f t="shared" si="41"/>
        <v>317410.56</v>
      </c>
      <c r="J817" s="16"/>
    </row>
    <row r="818" spans="1:10">
      <c r="A818" s="23">
        <f t="shared" si="39"/>
        <v>759</v>
      </c>
      <c r="B818" s="218"/>
      <c r="C818" s="218"/>
      <c r="D818" s="137">
        <v>42814</v>
      </c>
      <c r="E818" s="137">
        <v>42850</v>
      </c>
      <c r="F818" s="137">
        <v>42850</v>
      </c>
      <c r="G818" s="25">
        <f t="shared" si="40"/>
        <v>36</v>
      </c>
      <c r="H818" s="365">
        <v>8651.76</v>
      </c>
      <c r="I818" s="122">
        <f t="shared" si="41"/>
        <v>311463.36</v>
      </c>
      <c r="J818" s="16"/>
    </row>
    <row r="819" spans="1:10">
      <c r="A819" s="23">
        <f t="shared" si="39"/>
        <v>760</v>
      </c>
      <c r="B819" s="218"/>
      <c r="C819" s="218"/>
      <c r="D819" s="137">
        <v>42814</v>
      </c>
      <c r="E819" s="137">
        <v>42850</v>
      </c>
      <c r="F819" s="137">
        <v>42850</v>
      </c>
      <c r="G819" s="25">
        <f t="shared" si="40"/>
        <v>36</v>
      </c>
      <c r="H819" s="365">
        <v>7792.72</v>
      </c>
      <c r="I819" s="122">
        <f t="shared" si="41"/>
        <v>280537.92</v>
      </c>
      <c r="J819" s="16"/>
    </row>
    <row r="820" spans="1:10">
      <c r="A820" s="23">
        <f t="shared" si="39"/>
        <v>761</v>
      </c>
      <c r="B820" s="218"/>
      <c r="C820" s="218"/>
      <c r="D820" s="137">
        <v>42814</v>
      </c>
      <c r="E820" s="137">
        <v>42850</v>
      </c>
      <c r="F820" s="137">
        <v>42850</v>
      </c>
      <c r="G820" s="25">
        <f t="shared" si="40"/>
        <v>36</v>
      </c>
      <c r="H820" s="365">
        <v>8727.2800000000007</v>
      </c>
      <c r="I820" s="122">
        <f t="shared" si="41"/>
        <v>314182.08</v>
      </c>
      <c r="J820" s="16"/>
    </row>
    <row r="821" spans="1:10">
      <c r="A821" s="23">
        <f t="shared" si="39"/>
        <v>762</v>
      </c>
      <c r="B821" s="218"/>
      <c r="C821" s="218"/>
      <c r="D821" s="137">
        <v>42814</v>
      </c>
      <c r="E821" s="137">
        <v>42850</v>
      </c>
      <c r="F821" s="137">
        <v>42850</v>
      </c>
      <c r="G821" s="25">
        <f t="shared" si="40"/>
        <v>36</v>
      </c>
      <c r="H821" s="365">
        <v>7082.46</v>
      </c>
      <c r="I821" s="122">
        <f t="shared" si="41"/>
        <v>254968.56</v>
      </c>
      <c r="J821" s="16"/>
    </row>
    <row r="822" spans="1:10">
      <c r="A822" s="23">
        <f t="shared" si="39"/>
        <v>763</v>
      </c>
      <c r="B822" s="218"/>
      <c r="C822" s="218"/>
      <c r="D822" s="137">
        <v>42814</v>
      </c>
      <c r="E822" s="137">
        <v>42850</v>
      </c>
      <c r="F822" s="137">
        <v>42850</v>
      </c>
      <c r="G822" s="25">
        <f t="shared" si="40"/>
        <v>36</v>
      </c>
      <c r="H822" s="365">
        <v>6742.89</v>
      </c>
      <c r="I822" s="122">
        <f t="shared" si="41"/>
        <v>242744.04</v>
      </c>
      <c r="J822" s="16"/>
    </row>
    <row r="823" spans="1:10">
      <c r="A823" s="23">
        <f t="shared" si="39"/>
        <v>764</v>
      </c>
      <c r="B823" s="218"/>
      <c r="C823" s="218"/>
      <c r="D823" s="137">
        <v>42815</v>
      </c>
      <c r="E823" s="137">
        <v>42850</v>
      </c>
      <c r="F823" s="137">
        <v>42850</v>
      </c>
      <c r="G823" s="25">
        <f t="shared" si="40"/>
        <v>35</v>
      </c>
      <c r="H823" s="365">
        <v>6370.5</v>
      </c>
      <c r="I823" s="122">
        <f t="shared" si="41"/>
        <v>222967.5</v>
      </c>
      <c r="J823" s="16"/>
    </row>
    <row r="824" spans="1:10">
      <c r="A824" s="23">
        <f t="shared" si="39"/>
        <v>765</v>
      </c>
      <c r="B824" s="218"/>
      <c r="C824" s="218"/>
      <c r="D824" s="137">
        <v>42815</v>
      </c>
      <c r="E824" s="137">
        <v>42850</v>
      </c>
      <c r="F824" s="137">
        <v>42850</v>
      </c>
      <c r="G824" s="25">
        <f t="shared" si="40"/>
        <v>35</v>
      </c>
      <c r="H824" s="365">
        <v>6370.5</v>
      </c>
      <c r="I824" s="122">
        <f t="shared" si="41"/>
        <v>222967.5</v>
      </c>
      <c r="J824" s="16"/>
    </row>
    <row r="825" spans="1:10">
      <c r="A825" s="23">
        <f t="shared" si="39"/>
        <v>766</v>
      </c>
      <c r="B825" s="218"/>
      <c r="C825" s="218"/>
      <c r="D825" s="137">
        <v>42815</v>
      </c>
      <c r="E825" s="137">
        <v>42850</v>
      </c>
      <c r="F825" s="137">
        <v>42850</v>
      </c>
      <c r="G825" s="25">
        <f t="shared" si="40"/>
        <v>35</v>
      </c>
      <c r="H825" s="365">
        <v>4241.8999999999996</v>
      </c>
      <c r="I825" s="122">
        <f t="shared" si="41"/>
        <v>148466.5</v>
      </c>
      <c r="J825" s="16"/>
    </row>
    <row r="826" spans="1:10">
      <c r="A826" s="23">
        <f t="shared" si="39"/>
        <v>767</v>
      </c>
      <c r="B826" s="218"/>
      <c r="C826" s="218"/>
      <c r="D826" s="137">
        <v>42815</v>
      </c>
      <c r="E826" s="137">
        <v>42850</v>
      </c>
      <c r="F826" s="137">
        <v>42850</v>
      </c>
      <c r="G826" s="25">
        <f t="shared" si="40"/>
        <v>35</v>
      </c>
      <c r="H826" s="365">
        <v>7788</v>
      </c>
      <c r="I826" s="122">
        <f t="shared" si="41"/>
        <v>272580</v>
      </c>
      <c r="J826" s="16"/>
    </row>
    <row r="827" spans="1:10">
      <c r="A827" s="23">
        <f t="shared" si="39"/>
        <v>768</v>
      </c>
      <c r="B827" s="218"/>
      <c r="C827" s="218"/>
      <c r="D827" s="137">
        <v>42815</v>
      </c>
      <c r="E827" s="137">
        <v>42850</v>
      </c>
      <c r="F827" s="137">
        <v>42850</v>
      </c>
      <c r="G827" s="25">
        <f t="shared" si="40"/>
        <v>35</v>
      </c>
      <c r="H827" s="365">
        <v>8684.7999999999993</v>
      </c>
      <c r="I827" s="122">
        <f t="shared" si="41"/>
        <v>303968</v>
      </c>
      <c r="J827" s="16"/>
    </row>
    <row r="828" spans="1:10">
      <c r="A828" s="23">
        <f t="shared" si="39"/>
        <v>769</v>
      </c>
      <c r="B828" s="218"/>
      <c r="C828" s="218"/>
      <c r="D828" s="137">
        <v>42815</v>
      </c>
      <c r="E828" s="137">
        <v>42850</v>
      </c>
      <c r="F828" s="137">
        <v>42850</v>
      </c>
      <c r="G828" s="25">
        <f t="shared" si="40"/>
        <v>35</v>
      </c>
      <c r="H828" s="365">
        <v>7047.18</v>
      </c>
      <c r="I828" s="122">
        <f t="shared" si="41"/>
        <v>246651.3</v>
      </c>
      <c r="J828" s="16"/>
    </row>
    <row r="829" spans="1:10">
      <c r="A829" s="23">
        <f t="shared" si="39"/>
        <v>770</v>
      </c>
      <c r="B829" s="218"/>
      <c r="C829" s="218"/>
      <c r="D829" s="137">
        <v>42815</v>
      </c>
      <c r="E829" s="137">
        <v>42850</v>
      </c>
      <c r="F829" s="137">
        <v>42850</v>
      </c>
      <c r="G829" s="25">
        <f t="shared" si="40"/>
        <v>35</v>
      </c>
      <c r="H829" s="365">
        <v>6985.44</v>
      </c>
      <c r="I829" s="122">
        <f t="shared" si="41"/>
        <v>244490.4</v>
      </c>
      <c r="J829" s="16"/>
    </row>
    <row r="830" spans="1:10">
      <c r="A830" s="23">
        <f t="shared" si="39"/>
        <v>771</v>
      </c>
      <c r="B830" s="218"/>
      <c r="C830" s="218"/>
      <c r="D830" s="137">
        <v>42816</v>
      </c>
      <c r="E830" s="137">
        <v>42850</v>
      </c>
      <c r="F830" s="137">
        <v>42850</v>
      </c>
      <c r="G830" s="25">
        <f t="shared" si="40"/>
        <v>34</v>
      </c>
      <c r="H830" s="365">
        <v>7180.8</v>
      </c>
      <c r="I830" s="122">
        <f t="shared" si="41"/>
        <v>244147.20000000001</v>
      </c>
      <c r="J830" s="16"/>
    </row>
    <row r="831" spans="1:10">
      <c r="A831" s="23">
        <f t="shared" si="39"/>
        <v>772</v>
      </c>
      <c r="B831" s="218"/>
      <c r="C831" s="218"/>
      <c r="D831" s="137">
        <v>42816</v>
      </c>
      <c r="E831" s="137">
        <v>42850</v>
      </c>
      <c r="F831" s="137">
        <v>42850</v>
      </c>
      <c r="G831" s="25">
        <f t="shared" si="40"/>
        <v>34</v>
      </c>
      <c r="H831" s="365">
        <v>6857.99</v>
      </c>
      <c r="I831" s="122">
        <f t="shared" si="41"/>
        <v>233171.66</v>
      </c>
      <c r="J831" s="16"/>
    </row>
    <row r="832" spans="1:10">
      <c r="A832" s="23">
        <f t="shared" si="39"/>
        <v>773</v>
      </c>
      <c r="B832" s="218"/>
      <c r="C832" s="218"/>
      <c r="D832" s="137">
        <v>42816</v>
      </c>
      <c r="E832" s="137">
        <v>42850</v>
      </c>
      <c r="F832" s="137">
        <v>42850</v>
      </c>
      <c r="G832" s="25">
        <f t="shared" si="40"/>
        <v>34</v>
      </c>
      <c r="H832" s="365">
        <v>4858.3900000000003</v>
      </c>
      <c r="I832" s="122">
        <f t="shared" si="41"/>
        <v>165185.26</v>
      </c>
      <c r="J832" s="16"/>
    </row>
    <row r="833" spans="1:10">
      <c r="A833" s="23">
        <f t="shared" si="39"/>
        <v>774</v>
      </c>
      <c r="B833" s="218"/>
      <c r="C833" s="218"/>
      <c r="D833" s="137">
        <v>42816</v>
      </c>
      <c r="E833" s="137">
        <v>42850</v>
      </c>
      <c r="F833" s="137">
        <v>42850</v>
      </c>
      <c r="G833" s="25">
        <f t="shared" si="40"/>
        <v>34</v>
      </c>
      <c r="H833" s="365">
        <v>4856.2</v>
      </c>
      <c r="I833" s="122">
        <f t="shared" si="41"/>
        <v>165110.79999999999</v>
      </c>
      <c r="J833" s="16"/>
    </row>
    <row r="834" spans="1:10">
      <c r="A834" s="23">
        <f t="shared" si="39"/>
        <v>775</v>
      </c>
      <c r="B834" s="218"/>
      <c r="C834" s="218"/>
      <c r="D834" s="137">
        <v>42817</v>
      </c>
      <c r="E834" s="137">
        <v>42850</v>
      </c>
      <c r="F834" s="137">
        <v>42850</v>
      </c>
      <c r="G834" s="25">
        <f t="shared" si="40"/>
        <v>33</v>
      </c>
      <c r="H834" s="365">
        <v>7029.54</v>
      </c>
      <c r="I834" s="122">
        <f t="shared" si="41"/>
        <v>231974.82</v>
      </c>
      <c r="J834" s="16"/>
    </row>
    <row r="835" spans="1:10">
      <c r="A835" s="23">
        <f t="shared" si="39"/>
        <v>776</v>
      </c>
      <c r="B835" s="218"/>
      <c r="C835" s="218"/>
      <c r="D835" s="137">
        <v>42817</v>
      </c>
      <c r="E835" s="137">
        <v>42850</v>
      </c>
      <c r="F835" s="137">
        <v>42850</v>
      </c>
      <c r="G835" s="25">
        <f t="shared" si="40"/>
        <v>33</v>
      </c>
      <c r="H835" s="365">
        <v>6923.7</v>
      </c>
      <c r="I835" s="122">
        <f t="shared" si="41"/>
        <v>228482.1</v>
      </c>
      <c r="J835" s="16"/>
    </row>
    <row r="836" spans="1:10">
      <c r="A836" s="23">
        <f t="shared" si="39"/>
        <v>777</v>
      </c>
      <c r="B836" s="218" t="s">
        <v>239</v>
      </c>
      <c r="C836" s="218" t="s">
        <v>430</v>
      </c>
      <c r="D836" s="137">
        <v>42813</v>
      </c>
      <c r="E836" s="137">
        <v>42850</v>
      </c>
      <c r="F836" s="137">
        <v>42850</v>
      </c>
      <c r="G836" s="25">
        <f t="shared" si="40"/>
        <v>37</v>
      </c>
      <c r="H836" s="365">
        <v>5804.25</v>
      </c>
      <c r="I836" s="122">
        <f t="shared" si="41"/>
        <v>214757.25</v>
      </c>
      <c r="J836" s="16"/>
    </row>
    <row r="837" spans="1:10">
      <c r="A837" s="23">
        <f t="shared" si="39"/>
        <v>778</v>
      </c>
      <c r="B837" s="218"/>
      <c r="C837" s="218"/>
      <c r="D837" s="137">
        <v>42814</v>
      </c>
      <c r="E837" s="137">
        <v>42850</v>
      </c>
      <c r="F837" s="137">
        <v>42850</v>
      </c>
      <c r="G837" s="25">
        <f t="shared" si="40"/>
        <v>36</v>
      </c>
      <c r="H837" s="365">
        <v>5259.41</v>
      </c>
      <c r="I837" s="122">
        <f t="shared" si="41"/>
        <v>189338.76</v>
      </c>
      <c r="J837" s="16"/>
    </row>
    <row r="838" spans="1:10">
      <c r="A838" s="23">
        <f t="shared" si="39"/>
        <v>779</v>
      </c>
      <c r="B838" s="218"/>
      <c r="C838" s="218"/>
      <c r="D838" s="137">
        <v>42814</v>
      </c>
      <c r="E838" s="137">
        <v>42850</v>
      </c>
      <c r="F838" s="137">
        <v>42850</v>
      </c>
      <c r="G838" s="25">
        <f t="shared" si="40"/>
        <v>36</v>
      </c>
      <c r="H838" s="365">
        <v>5214.84</v>
      </c>
      <c r="I838" s="122">
        <f t="shared" si="41"/>
        <v>187734.24</v>
      </c>
      <c r="J838" s="16"/>
    </row>
    <row r="839" spans="1:10">
      <c r="A839" s="23">
        <f t="shared" si="39"/>
        <v>780</v>
      </c>
      <c r="B839" s="218"/>
      <c r="C839" s="218"/>
      <c r="D839" s="137">
        <v>42814</v>
      </c>
      <c r="E839" s="137">
        <v>42850</v>
      </c>
      <c r="F839" s="137">
        <v>42850</v>
      </c>
      <c r="G839" s="25">
        <f t="shared" si="40"/>
        <v>36</v>
      </c>
      <c r="H839" s="365">
        <v>5274.59</v>
      </c>
      <c r="I839" s="122">
        <f t="shared" si="41"/>
        <v>189885.24</v>
      </c>
      <c r="J839" s="16"/>
    </row>
    <row r="840" spans="1:10">
      <c r="A840" s="23">
        <f t="shared" si="39"/>
        <v>781</v>
      </c>
      <c r="B840" s="218"/>
      <c r="C840" s="218"/>
      <c r="D840" s="137">
        <v>42814</v>
      </c>
      <c r="E840" s="137">
        <v>42850</v>
      </c>
      <c r="F840" s="137">
        <v>42850</v>
      </c>
      <c r="G840" s="25">
        <f t="shared" si="40"/>
        <v>36</v>
      </c>
      <c r="H840" s="365">
        <v>5861.41</v>
      </c>
      <c r="I840" s="122">
        <f t="shared" si="41"/>
        <v>211010.76</v>
      </c>
      <c r="J840" s="16"/>
    </row>
    <row r="841" spans="1:10">
      <c r="A841" s="23">
        <f t="shared" si="39"/>
        <v>782</v>
      </c>
      <c r="B841" s="218"/>
      <c r="C841" s="218"/>
      <c r="D841" s="137">
        <v>42814</v>
      </c>
      <c r="E841" s="137">
        <v>42850</v>
      </c>
      <c r="F841" s="137">
        <v>42850</v>
      </c>
      <c r="G841" s="25">
        <f t="shared" si="40"/>
        <v>36</v>
      </c>
      <c r="H841" s="365">
        <v>5806.74</v>
      </c>
      <c r="I841" s="122">
        <f t="shared" si="41"/>
        <v>209042.64</v>
      </c>
      <c r="J841" s="16"/>
    </row>
    <row r="842" spans="1:10">
      <c r="A842" s="23">
        <f t="shared" si="39"/>
        <v>783</v>
      </c>
      <c r="B842" s="218"/>
      <c r="C842" s="218"/>
      <c r="D842" s="137">
        <v>42814</v>
      </c>
      <c r="E842" s="137">
        <v>42850</v>
      </c>
      <c r="F842" s="137">
        <v>42850</v>
      </c>
      <c r="G842" s="25">
        <f t="shared" si="40"/>
        <v>36</v>
      </c>
      <c r="H842" s="365">
        <v>5728.64</v>
      </c>
      <c r="I842" s="122">
        <f t="shared" si="41"/>
        <v>206231.04000000001</v>
      </c>
      <c r="J842" s="16"/>
    </row>
    <row r="843" spans="1:10">
      <c r="A843" s="23">
        <f t="shared" si="39"/>
        <v>784</v>
      </c>
      <c r="B843" s="218"/>
      <c r="C843" s="218"/>
      <c r="D843" s="137">
        <v>42815</v>
      </c>
      <c r="E843" s="137">
        <v>42850</v>
      </c>
      <c r="F843" s="137">
        <v>42850</v>
      </c>
      <c r="G843" s="25">
        <f t="shared" si="40"/>
        <v>35</v>
      </c>
      <c r="H843" s="365">
        <v>6469.14</v>
      </c>
      <c r="I843" s="122">
        <f t="shared" si="41"/>
        <v>226419.9</v>
      </c>
      <c r="J843" s="16"/>
    </row>
    <row r="844" spans="1:10">
      <c r="A844" s="23">
        <f t="shared" si="39"/>
        <v>785</v>
      </c>
      <c r="B844" s="218"/>
      <c r="C844" s="218"/>
      <c r="D844" s="137">
        <v>42815</v>
      </c>
      <c r="E844" s="137">
        <v>42850</v>
      </c>
      <c r="F844" s="137">
        <v>42850</v>
      </c>
      <c r="G844" s="25">
        <f t="shared" si="40"/>
        <v>35</v>
      </c>
      <c r="H844" s="365">
        <v>6584.22</v>
      </c>
      <c r="I844" s="122">
        <f t="shared" si="41"/>
        <v>230447.7</v>
      </c>
      <c r="J844" s="16"/>
    </row>
    <row r="845" spans="1:10">
      <c r="A845" s="23">
        <f t="shared" si="39"/>
        <v>786</v>
      </c>
      <c r="B845" s="218"/>
      <c r="C845" s="218"/>
      <c r="D845" s="137">
        <v>42815</v>
      </c>
      <c r="E845" s="137">
        <v>42850</v>
      </c>
      <c r="F845" s="137">
        <v>42850</v>
      </c>
      <c r="G845" s="25">
        <f t="shared" si="40"/>
        <v>35</v>
      </c>
      <c r="H845" s="365">
        <v>3893.01</v>
      </c>
      <c r="I845" s="122">
        <f t="shared" si="41"/>
        <v>136255.35</v>
      </c>
      <c r="J845" s="16"/>
    </row>
    <row r="846" spans="1:10">
      <c r="A846" s="23">
        <f t="shared" si="39"/>
        <v>787</v>
      </c>
      <c r="B846" s="218"/>
      <c r="C846" s="218"/>
      <c r="D846" s="137">
        <v>42815</v>
      </c>
      <c r="E846" s="137">
        <v>42850</v>
      </c>
      <c r="F846" s="137">
        <v>42850</v>
      </c>
      <c r="G846" s="25">
        <f t="shared" si="40"/>
        <v>35</v>
      </c>
      <c r="H846" s="365">
        <v>6591.62</v>
      </c>
      <c r="I846" s="122">
        <f t="shared" si="41"/>
        <v>230706.7</v>
      </c>
      <c r="J846" s="16"/>
    </row>
    <row r="847" spans="1:10">
      <c r="A847" s="23">
        <f t="shared" si="39"/>
        <v>788</v>
      </c>
      <c r="B847" s="218"/>
      <c r="C847" s="218"/>
      <c r="D847" s="137">
        <v>42815</v>
      </c>
      <c r="E847" s="137">
        <v>42850</v>
      </c>
      <c r="F847" s="137">
        <v>42850</v>
      </c>
      <c r="G847" s="25">
        <f t="shared" si="40"/>
        <v>35</v>
      </c>
      <c r="H847" s="365">
        <v>6626.96</v>
      </c>
      <c r="I847" s="122">
        <f t="shared" si="41"/>
        <v>231943.6</v>
      </c>
      <c r="J847" s="16"/>
    </row>
    <row r="848" spans="1:10">
      <c r="A848" s="23">
        <f t="shared" ref="A848:A911" si="42">A847+1</f>
        <v>789</v>
      </c>
      <c r="B848" s="218"/>
      <c r="C848" s="218"/>
      <c r="D848" s="137">
        <v>42815</v>
      </c>
      <c r="E848" s="137">
        <v>42850</v>
      </c>
      <c r="F848" s="137">
        <v>42850</v>
      </c>
      <c r="G848" s="25">
        <f t="shared" si="40"/>
        <v>35</v>
      </c>
      <c r="H848" s="365">
        <v>6682.04</v>
      </c>
      <c r="I848" s="122">
        <f t="shared" si="41"/>
        <v>233871.4</v>
      </c>
      <c r="J848" s="16"/>
    </row>
    <row r="849" spans="1:10">
      <c r="A849" s="23">
        <f t="shared" si="42"/>
        <v>790</v>
      </c>
      <c r="B849" s="218"/>
      <c r="C849" s="218"/>
      <c r="D849" s="137">
        <v>42815</v>
      </c>
      <c r="E849" s="137">
        <v>42850</v>
      </c>
      <c r="F849" s="137">
        <v>42850</v>
      </c>
      <c r="G849" s="25">
        <f t="shared" si="40"/>
        <v>35</v>
      </c>
      <c r="H849" s="365">
        <v>6534.08</v>
      </c>
      <c r="I849" s="122">
        <f t="shared" si="41"/>
        <v>228692.8</v>
      </c>
      <c r="J849" s="16"/>
    </row>
    <row r="850" spans="1:10">
      <c r="A850" s="23">
        <f t="shared" si="42"/>
        <v>791</v>
      </c>
      <c r="B850" s="218"/>
      <c r="C850" s="218"/>
      <c r="D850" s="137">
        <v>42815</v>
      </c>
      <c r="E850" s="137">
        <v>42850</v>
      </c>
      <c r="F850" s="137">
        <v>42850</v>
      </c>
      <c r="G850" s="25">
        <f t="shared" si="40"/>
        <v>35</v>
      </c>
      <c r="H850" s="365">
        <v>7003.08</v>
      </c>
      <c r="I850" s="122">
        <f t="shared" si="41"/>
        <v>245107.8</v>
      </c>
      <c r="J850" s="16"/>
    </row>
    <row r="851" spans="1:10">
      <c r="A851" s="23">
        <f t="shared" si="42"/>
        <v>792</v>
      </c>
      <c r="B851" s="218"/>
      <c r="C851" s="218"/>
      <c r="D851" s="137">
        <v>42815</v>
      </c>
      <c r="E851" s="137">
        <v>42850</v>
      </c>
      <c r="F851" s="137">
        <v>42850</v>
      </c>
      <c r="G851" s="25">
        <f t="shared" si="40"/>
        <v>35</v>
      </c>
      <c r="H851" s="365">
        <v>6844.32</v>
      </c>
      <c r="I851" s="122">
        <f t="shared" si="41"/>
        <v>239551.2</v>
      </c>
      <c r="J851" s="16"/>
    </row>
    <row r="852" spans="1:10">
      <c r="A852" s="23">
        <f t="shared" si="42"/>
        <v>793</v>
      </c>
      <c r="B852" s="218"/>
      <c r="C852" s="218"/>
      <c r="D852" s="137">
        <v>42816</v>
      </c>
      <c r="E852" s="137">
        <v>42850</v>
      </c>
      <c r="F852" s="137">
        <v>42850</v>
      </c>
      <c r="G852" s="25">
        <f t="shared" si="40"/>
        <v>34</v>
      </c>
      <c r="H852" s="365">
        <v>6497.91</v>
      </c>
      <c r="I852" s="122">
        <f t="shared" si="41"/>
        <v>220928.94</v>
      </c>
      <c r="J852" s="16"/>
    </row>
    <row r="853" spans="1:10">
      <c r="A853" s="23">
        <f t="shared" si="42"/>
        <v>794</v>
      </c>
      <c r="B853" s="218"/>
      <c r="C853" s="218"/>
      <c r="D853" s="137">
        <v>42816</v>
      </c>
      <c r="E853" s="137">
        <v>42850</v>
      </c>
      <c r="F853" s="137">
        <v>42850</v>
      </c>
      <c r="G853" s="25">
        <f t="shared" si="40"/>
        <v>34</v>
      </c>
      <c r="H853" s="365">
        <v>7189.18</v>
      </c>
      <c r="I853" s="122">
        <f t="shared" si="41"/>
        <v>244432.12</v>
      </c>
      <c r="J853" s="16"/>
    </row>
    <row r="854" spans="1:10">
      <c r="A854" s="23">
        <f t="shared" si="42"/>
        <v>795</v>
      </c>
      <c r="B854" s="218"/>
      <c r="C854" s="218"/>
      <c r="D854" s="137">
        <v>42816</v>
      </c>
      <c r="E854" s="137">
        <v>42850</v>
      </c>
      <c r="F854" s="137">
        <v>42850</v>
      </c>
      <c r="G854" s="25">
        <f t="shared" si="40"/>
        <v>34</v>
      </c>
      <c r="H854" s="365">
        <v>4852.13</v>
      </c>
      <c r="I854" s="122">
        <f t="shared" si="41"/>
        <v>164972.42000000001</v>
      </c>
      <c r="J854" s="16"/>
    </row>
    <row r="855" spans="1:10">
      <c r="A855" s="23">
        <f t="shared" si="42"/>
        <v>796</v>
      </c>
      <c r="B855" s="218"/>
      <c r="C855" s="218"/>
      <c r="D855" s="137">
        <v>42817</v>
      </c>
      <c r="E855" s="137">
        <v>42850</v>
      </c>
      <c r="F855" s="137">
        <v>42850</v>
      </c>
      <c r="G855" s="25">
        <f t="shared" si="40"/>
        <v>33</v>
      </c>
      <c r="H855" s="365">
        <v>5135.96</v>
      </c>
      <c r="I855" s="122">
        <f t="shared" si="41"/>
        <v>169486.68</v>
      </c>
      <c r="J855" s="16"/>
    </row>
    <row r="856" spans="1:10">
      <c r="A856" s="23">
        <f t="shared" si="42"/>
        <v>797</v>
      </c>
      <c r="B856" s="218"/>
      <c r="C856" s="218"/>
      <c r="D856" s="137">
        <v>42817</v>
      </c>
      <c r="E856" s="137">
        <v>42850</v>
      </c>
      <c r="F856" s="137">
        <v>42850</v>
      </c>
      <c r="G856" s="25">
        <f t="shared" ref="G856:G919" si="43">F856-D856</f>
        <v>33</v>
      </c>
      <c r="H856" s="365">
        <v>5790.42</v>
      </c>
      <c r="I856" s="122">
        <f t="shared" ref="I856:I919" si="44">ROUND(G856*H856,2)</f>
        <v>191083.86</v>
      </c>
      <c r="J856" s="16"/>
    </row>
    <row r="857" spans="1:10">
      <c r="A857" s="23">
        <f t="shared" si="42"/>
        <v>798</v>
      </c>
      <c r="B857" s="218"/>
      <c r="C857" s="218"/>
      <c r="D857" s="137">
        <v>42817</v>
      </c>
      <c r="E857" s="137">
        <v>42850</v>
      </c>
      <c r="F857" s="137">
        <v>42850</v>
      </c>
      <c r="G857" s="25">
        <f t="shared" si="43"/>
        <v>33</v>
      </c>
      <c r="H857" s="365">
        <v>5378.92</v>
      </c>
      <c r="I857" s="122">
        <f t="shared" si="44"/>
        <v>177504.36</v>
      </c>
      <c r="J857" s="16"/>
    </row>
    <row r="858" spans="1:10">
      <c r="A858" s="23">
        <f t="shared" si="42"/>
        <v>799</v>
      </c>
      <c r="B858" s="218"/>
      <c r="C858" s="218"/>
      <c r="D858" s="137">
        <v>42817</v>
      </c>
      <c r="E858" s="137">
        <v>42850</v>
      </c>
      <c r="F858" s="137">
        <v>42850</v>
      </c>
      <c r="G858" s="25">
        <f t="shared" si="43"/>
        <v>33</v>
      </c>
      <c r="H858" s="365">
        <v>5766.98</v>
      </c>
      <c r="I858" s="122">
        <f t="shared" si="44"/>
        <v>190310.34</v>
      </c>
      <c r="J858" s="16"/>
    </row>
    <row r="859" spans="1:10">
      <c r="A859" s="23">
        <f t="shared" si="42"/>
        <v>800</v>
      </c>
      <c r="B859" s="218"/>
      <c r="C859" s="218"/>
      <c r="D859" s="137">
        <v>42817</v>
      </c>
      <c r="E859" s="137">
        <v>42850</v>
      </c>
      <c r="F859" s="137">
        <v>42850</v>
      </c>
      <c r="G859" s="25">
        <f t="shared" si="43"/>
        <v>33</v>
      </c>
      <c r="H859" s="365">
        <v>6382.55</v>
      </c>
      <c r="I859" s="122">
        <f t="shared" si="44"/>
        <v>210624.15</v>
      </c>
      <c r="J859" s="16"/>
    </row>
    <row r="860" spans="1:10">
      <c r="A860" s="23">
        <f t="shared" si="42"/>
        <v>801</v>
      </c>
      <c r="B860" s="218"/>
      <c r="C860" s="218"/>
      <c r="D860" s="137">
        <v>42817</v>
      </c>
      <c r="E860" s="137">
        <v>42850</v>
      </c>
      <c r="F860" s="137">
        <v>42850</v>
      </c>
      <c r="G860" s="25">
        <f t="shared" si="43"/>
        <v>33</v>
      </c>
      <c r="H860" s="365">
        <v>5601.55</v>
      </c>
      <c r="I860" s="122">
        <f t="shared" si="44"/>
        <v>184851.15</v>
      </c>
      <c r="J860" s="16"/>
    </row>
    <row r="861" spans="1:10">
      <c r="A861" s="23">
        <f t="shared" si="42"/>
        <v>802</v>
      </c>
      <c r="B861" s="218"/>
      <c r="C861" s="218"/>
      <c r="D861" s="137">
        <v>42817</v>
      </c>
      <c r="E861" s="137">
        <v>42850</v>
      </c>
      <c r="F861" s="137">
        <v>42850</v>
      </c>
      <c r="G861" s="25">
        <f t="shared" si="43"/>
        <v>33</v>
      </c>
      <c r="H861" s="365">
        <v>6150.84</v>
      </c>
      <c r="I861" s="122">
        <f t="shared" si="44"/>
        <v>202977.72</v>
      </c>
      <c r="J861" s="16"/>
    </row>
    <row r="862" spans="1:10">
      <c r="A862" s="23">
        <f t="shared" si="42"/>
        <v>803</v>
      </c>
      <c r="B862" s="218"/>
      <c r="C862" s="218"/>
      <c r="D862" s="137">
        <v>42818</v>
      </c>
      <c r="E862" s="137">
        <v>42850</v>
      </c>
      <c r="F862" s="137">
        <v>42850</v>
      </c>
      <c r="G862" s="25">
        <f t="shared" si="43"/>
        <v>32</v>
      </c>
      <c r="H862" s="365">
        <v>6997.35</v>
      </c>
      <c r="I862" s="122">
        <f t="shared" si="44"/>
        <v>223915.2</v>
      </c>
      <c r="J862" s="16"/>
    </row>
    <row r="863" spans="1:10">
      <c r="A863" s="23">
        <f t="shared" si="42"/>
        <v>804</v>
      </c>
      <c r="B863" s="218"/>
      <c r="C863" s="218"/>
      <c r="D863" s="137">
        <v>42818</v>
      </c>
      <c r="E863" s="137">
        <v>42850</v>
      </c>
      <c r="F863" s="137">
        <v>42850</v>
      </c>
      <c r="G863" s="25">
        <f t="shared" si="43"/>
        <v>32</v>
      </c>
      <c r="H863" s="365">
        <v>6935.17</v>
      </c>
      <c r="I863" s="122">
        <f t="shared" si="44"/>
        <v>221925.44</v>
      </c>
      <c r="J863" s="16"/>
    </row>
    <row r="864" spans="1:10">
      <c r="A864" s="23">
        <f t="shared" si="42"/>
        <v>805</v>
      </c>
      <c r="B864" s="218"/>
      <c r="C864" s="218"/>
      <c r="D864" s="137">
        <v>42818</v>
      </c>
      <c r="E864" s="137">
        <v>42850</v>
      </c>
      <c r="F864" s="137">
        <v>42850</v>
      </c>
      <c r="G864" s="25">
        <f t="shared" si="43"/>
        <v>32</v>
      </c>
      <c r="H864" s="365">
        <v>4852.4400000000005</v>
      </c>
      <c r="I864" s="122">
        <f t="shared" si="44"/>
        <v>155278.07999999999</v>
      </c>
      <c r="J864" s="16"/>
    </row>
    <row r="865" spans="1:10">
      <c r="A865" s="23">
        <f t="shared" si="42"/>
        <v>806</v>
      </c>
      <c r="B865" s="218"/>
      <c r="C865" s="218"/>
      <c r="D865" s="137">
        <v>42818</v>
      </c>
      <c r="E865" s="137">
        <v>42850</v>
      </c>
      <c r="F865" s="137">
        <v>42850</v>
      </c>
      <c r="G865" s="25">
        <f t="shared" si="43"/>
        <v>32</v>
      </c>
      <c r="H865" s="365">
        <v>5338.8</v>
      </c>
      <c r="I865" s="122">
        <f t="shared" si="44"/>
        <v>170841.60000000001</v>
      </c>
      <c r="J865" s="16"/>
    </row>
    <row r="866" spans="1:10">
      <c r="A866" s="23">
        <f t="shared" si="42"/>
        <v>807</v>
      </c>
      <c r="B866" s="218"/>
      <c r="C866" s="218"/>
      <c r="D866" s="137">
        <v>42818</v>
      </c>
      <c r="E866" s="137">
        <v>42850</v>
      </c>
      <c r="F866" s="137">
        <v>42850</v>
      </c>
      <c r="G866" s="25">
        <f t="shared" si="43"/>
        <v>32</v>
      </c>
      <c r="H866" s="365">
        <v>5325.08</v>
      </c>
      <c r="I866" s="122">
        <f t="shared" si="44"/>
        <v>170402.56</v>
      </c>
      <c r="J866" s="16"/>
    </row>
    <row r="867" spans="1:10">
      <c r="A867" s="23">
        <f t="shared" si="42"/>
        <v>808</v>
      </c>
      <c r="B867" s="218"/>
      <c r="C867" s="218"/>
      <c r="D867" s="137">
        <v>42821</v>
      </c>
      <c r="E867" s="137">
        <v>42850</v>
      </c>
      <c r="F867" s="137">
        <v>42850</v>
      </c>
      <c r="G867" s="25">
        <f t="shared" si="43"/>
        <v>29</v>
      </c>
      <c r="H867" s="365">
        <v>5219.03</v>
      </c>
      <c r="I867" s="122">
        <f t="shared" si="44"/>
        <v>151351.87</v>
      </c>
      <c r="J867" s="16"/>
    </row>
    <row r="868" spans="1:10">
      <c r="A868" s="23">
        <f t="shared" si="42"/>
        <v>809</v>
      </c>
      <c r="B868" s="218"/>
      <c r="C868" s="218"/>
      <c r="D868" s="137">
        <v>42821</v>
      </c>
      <c r="E868" s="137">
        <v>42850</v>
      </c>
      <c r="F868" s="137">
        <v>42850</v>
      </c>
      <c r="G868" s="25">
        <f t="shared" si="43"/>
        <v>29</v>
      </c>
      <c r="H868" s="365">
        <v>5283.31</v>
      </c>
      <c r="I868" s="122">
        <f t="shared" si="44"/>
        <v>153215.99</v>
      </c>
      <c r="J868" s="16"/>
    </row>
    <row r="869" spans="1:10">
      <c r="A869" s="23">
        <f t="shared" si="42"/>
        <v>810</v>
      </c>
      <c r="B869" s="218"/>
      <c r="C869" s="218"/>
      <c r="D869" s="137">
        <v>42821</v>
      </c>
      <c r="E869" s="137">
        <v>42850</v>
      </c>
      <c r="F869" s="137">
        <v>42850</v>
      </c>
      <c r="G869" s="25">
        <f t="shared" si="43"/>
        <v>29</v>
      </c>
      <c r="H869" s="365">
        <v>5210.96</v>
      </c>
      <c r="I869" s="122">
        <f t="shared" si="44"/>
        <v>151117.84</v>
      </c>
      <c r="J869" s="16"/>
    </row>
    <row r="870" spans="1:10">
      <c r="A870" s="23">
        <f t="shared" si="42"/>
        <v>811</v>
      </c>
      <c r="B870" s="218"/>
      <c r="C870" s="218"/>
      <c r="D870" s="137">
        <v>42821</v>
      </c>
      <c r="E870" s="137">
        <v>42850</v>
      </c>
      <c r="F870" s="137">
        <v>42850</v>
      </c>
      <c r="G870" s="25">
        <f t="shared" si="43"/>
        <v>29</v>
      </c>
      <c r="H870" s="365">
        <v>5894.07</v>
      </c>
      <c r="I870" s="122">
        <f t="shared" si="44"/>
        <v>170928.03</v>
      </c>
      <c r="J870" s="16"/>
    </row>
    <row r="871" spans="1:10">
      <c r="A871" s="23">
        <f t="shared" si="42"/>
        <v>812</v>
      </c>
      <c r="B871" s="218"/>
      <c r="C871" s="218"/>
      <c r="D871" s="137">
        <v>42821</v>
      </c>
      <c r="E871" s="137">
        <v>42850</v>
      </c>
      <c r="F871" s="137">
        <v>42850</v>
      </c>
      <c r="G871" s="25">
        <f t="shared" si="43"/>
        <v>29</v>
      </c>
      <c r="H871" s="365">
        <v>5758.81</v>
      </c>
      <c r="I871" s="122">
        <f t="shared" si="44"/>
        <v>167005.49</v>
      </c>
      <c r="J871" s="16"/>
    </row>
    <row r="872" spans="1:10">
      <c r="A872" s="23">
        <f t="shared" si="42"/>
        <v>813</v>
      </c>
      <c r="B872" s="218"/>
      <c r="C872" s="218"/>
      <c r="D872" s="137">
        <v>42821</v>
      </c>
      <c r="E872" s="137">
        <v>42850</v>
      </c>
      <c r="F872" s="137">
        <v>42850</v>
      </c>
      <c r="G872" s="25">
        <f t="shared" si="43"/>
        <v>29</v>
      </c>
      <c r="H872" s="365">
        <v>5788.99</v>
      </c>
      <c r="I872" s="122">
        <f t="shared" si="44"/>
        <v>167880.71</v>
      </c>
      <c r="J872" s="16"/>
    </row>
    <row r="873" spans="1:10">
      <c r="A873" s="23">
        <f t="shared" si="42"/>
        <v>814</v>
      </c>
      <c r="B873" s="218"/>
      <c r="C873" s="218"/>
      <c r="D873" s="137">
        <v>42821</v>
      </c>
      <c r="E873" s="137">
        <v>42850</v>
      </c>
      <c r="F873" s="137">
        <v>42850</v>
      </c>
      <c r="G873" s="25">
        <f t="shared" si="43"/>
        <v>29</v>
      </c>
      <c r="H873" s="365">
        <v>5830.17</v>
      </c>
      <c r="I873" s="122">
        <f t="shared" si="44"/>
        <v>169074.93</v>
      </c>
      <c r="J873" s="16"/>
    </row>
    <row r="874" spans="1:10">
      <c r="A874" s="23">
        <f t="shared" si="42"/>
        <v>815</v>
      </c>
      <c r="B874" s="218"/>
      <c r="C874" s="218"/>
      <c r="D874" s="137">
        <v>42821</v>
      </c>
      <c r="E874" s="137">
        <v>42850</v>
      </c>
      <c r="F874" s="137">
        <v>42850</v>
      </c>
      <c r="G874" s="25">
        <f t="shared" si="43"/>
        <v>29</v>
      </c>
      <c r="H874" s="365">
        <v>5833.36</v>
      </c>
      <c r="I874" s="122">
        <f t="shared" si="44"/>
        <v>169167.44</v>
      </c>
      <c r="J874" s="16"/>
    </row>
    <row r="875" spans="1:10">
      <c r="A875" s="23">
        <f t="shared" si="42"/>
        <v>816</v>
      </c>
      <c r="B875" s="218"/>
      <c r="C875" s="218"/>
      <c r="D875" s="137">
        <v>42821</v>
      </c>
      <c r="E875" s="137">
        <v>42850</v>
      </c>
      <c r="F875" s="137">
        <v>42850</v>
      </c>
      <c r="G875" s="25">
        <f t="shared" si="43"/>
        <v>29</v>
      </c>
      <c r="H875" s="365">
        <v>5909.69</v>
      </c>
      <c r="I875" s="122">
        <f t="shared" si="44"/>
        <v>171381.01</v>
      </c>
      <c r="J875" s="16"/>
    </row>
    <row r="876" spans="1:10">
      <c r="A876" s="23">
        <f t="shared" si="42"/>
        <v>817</v>
      </c>
      <c r="B876" s="218"/>
      <c r="C876" s="218"/>
      <c r="D876" s="137">
        <v>42821</v>
      </c>
      <c r="E876" s="137">
        <v>42850</v>
      </c>
      <c r="F876" s="137">
        <v>42850</v>
      </c>
      <c r="G876" s="25">
        <f t="shared" si="43"/>
        <v>29</v>
      </c>
      <c r="H876" s="365">
        <v>6985.44</v>
      </c>
      <c r="I876" s="122">
        <f t="shared" si="44"/>
        <v>202577.76</v>
      </c>
      <c r="J876" s="16"/>
    </row>
    <row r="877" spans="1:10">
      <c r="A877" s="23">
        <f t="shared" si="42"/>
        <v>818</v>
      </c>
      <c r="B877" s="218"/>
      <c r="C877" s="218"/>
      <c r="D877" s="137">
        <v>42821</v>
      </c>
      <c r="E877" s="137">
        <v>42850</v>
      </c>
      <c r="F877" s="137">
        <v>42850</v>
      </c>
      <c r="G877" s="25">
        <f t="shared" si="43"/>
        <v>29</v>
      </c>
      <c r="H877" s="365">
        <v>7241.22</v>
      </c>
      <c r="I877" s="122">
        <f t="shared" si="44"/>
        <v>209995.38</v>
      </c>
      <c r="J877" s="16"/>
    </row>
    <row r="878" spans="1:10">
      <c r="A878" s="23">
        <f t="shared" si="42"/>
        <v>819</v>
      </c>
      <c r="B878" s="218"/>
      <c r="C878" s="218"/>
      <c r="D878" s="137">
        <v>42822</v>
      </c>
      <c r="E878" s="137">
        <v>42850</v>
      </c>
      <c r="F878" s="137">
        <v>42850</v>
      </c>
      <c r="G878" s="25">
        <f t="shared" si="43"/>
        <v>28</v>
      </c>
      <c r="H878" s="365">
        <v>6661.08</v>
      </c>
      <c r="I878" s="122">
        <f t="shared" si="44"/>
        <v>186510.24</v>
      </c>
      <c r="J878" s="16"/>
    </row>
    <row r="879" spans="1:10">
      <c r="A879" s="23">
        <f t="shared" si="42"/>
        <v>820</v>
      </c>
      <c r="B879" s="218"/>
      <c r="C879" s="218"/>
      <c r="D879" s="137">
        <v>42822</v>
      </c>
      <c r="E879" s="137">
        <v>42850</v>
      </c>
      <c r="F879" s="137">
        <v>42850</v>
      </c>
      <c r="G879" s="25">
        <f t="shared" si="43"/>
        <v>28</v>
      </c>
      <c r="H879" s="365">
        <v>7031.3</v>
      </c>
      <c r="I879" s="122">
        <f t="shared" si="44"/>
        <v>196876.4</v>
      </c>
      <c r="J879" s="16"/>
    </row>
    <row r="880" spans="1:10">
      <c r="A880" s="23">
        <f t="shared" si="42"/>
        <v>821</v>
      </c>
      <c r="B880" s="218"/>
      <c r="C880" s="218"/>
      <c r="D880" s="137">
        <v>42822</v>
      </c>
      <c r="E880" s="137">
        <v>42850</v>
      </c>
      <c r="F880" s="137">
        <v>42850</v>
      </c>
      <c r="G880" s="25">
        <f t="shared" si="43"/>
        <v>28</v>
      </c>
      <c r="H880" s="365">
        <v>7056.88</v>
      </c>
      <c r="I880" s="122">
        <f t="shared" si="44"/>
        <v>197592.64</v>
      </c>
      <c r="J880" s="16"/>
    </row>
    <row r="881" spans="1:10">
      <c r="A881" s="23">
        <f t="shared" si="42"/>
        <v>822</v>
      </c>
      <c r="B881" s="218"/>
      <c r="C881" s="218"/>
      <c r="D881" s="137">
        <v>42822</v>
      </c>
      <c r="E881" s="137">
        <v>42850</v>
      </c>
      <c r="F881" s="137">
        <v>42850</v>
      </c>
      <c r="G881" s="25">
        <f t="shared" si="43"/>
        <v>28</v>
      </c>
      <c r="H881" s="365">
        <v>7176.39</v>
      </c>
      <c r="I881" s="122">
        <f t="shared" si="44"/>
        <v>200938.92</v>
      </c>
      <c r="J881" s="16"/>
    </row>
    <row r="882" spans="1:10">
      <c r="A882" s="23">
        <f t="shared" si="42"/>
        <v>823</v>
      </c>
      <c r="B882" s="218"/>
      <c r="C882" s="218"/>
      <c r="D882" s="137">
        <v>42822</v>
      </c>
      <c r="E882" s="137">
        <v>42850</v>
      </c>
      <c r="F882" s="137">
        <v>42850</v>
      </c>
      <c r="G882" s="25">
        <f t="shared" si="43"/>
        <v>28</v>
      </c>
      <c r="H882" s="365">
        <v>6571.48</v>
      </c>
      <c r="I882" s="122">
        <f t="shared" si="44"/>
        <v>184001.44</v>
      </c>
      <c r="J882" s="16"/>
    </row>
    <row r="883" spans="1:10">
      <c r="A883" s="23">
        <f t="shared" si="42"/>
        <v>824</v>
      </c>
      <c r="B883" s="218"/>
      <c r="C883" s="218"/>
      <c r="D883" s="137">
        <v>42822</v>
      </c>
      <c r="E883" s="137">
        <v>42850</v>
      </c>
      <c r="F883" s="137">
        <v>42850</v>
      </c>
      <c r="G883" s="25">
        <f t="shared" si="43"/>
        <v>28</v>
      </c>
      <c r="H883" s="365">
        <v>6555.04</v>
      </c>
      <c r="I883" s="122">
        <f t="shared" si="44"/>
        <v>183541.12</v>
      </c>
      <c r="J883" s="16"/>
    </row>
    <row r="884" spans="1:10">
      <c r="A884" s="23">
        <f t="shared" si="42"/>
        <v>825</v>
      </c>
      <c r="B884" s="218"/>
      <c r="C884" s="218"/>
      <c r="D884" s="137">
        <v>42822</v>
      </c>
      <c r="E884" s="137">
        <v>42850</v>
      </c>
      <c r="F884" s="137">
        <v>42850</v>
      </c>
      <c r="G884" s="25">
        <f t="shared" si="43"/>
        <v>28</v>
      </c>
      <c r="H884" s="365">
        <v>7161.84</v>
      </c>
      <c r="I884" s="122">
        <f t="shared" si="44"/>
        <v>200531.52</v>
      </c>
      <c r="J884" s="16"/>
    </row>
    <row r="885" spans="1:10">
      <c r="A885" s="23">
        <f t="shared" si="42"/>
        <v>826</v>
      </c>
      <c r="B885" s="218"/>
      <c r="C885" s="218"/>
      <c r="D885" s="137">
        <v>42822</v>
      </c>
      <c r="E885" s="137">
        <v>42850</v>
      </c>
      <c r="F885" s="137">
        <v>42850</v>
      </c>
      <c r="G885" s="25">
        <f t="shared" si="43"/>
        <v>28</v>
      </c>
      <c r="H885" s="365">
        <v>7003.08</v>
      </c>
      <c r="I885" s="122">
        <f t="shared" si="44"/>
        <v>196086.24</v>
      </c>
      <c r="J885" s="16"/>
    </row>
    <row r="886" spans="1:10">
      <c r="A886" s="23">
        <f t="shared" si="42"/>
        <v>827</v>
      </c>
      <c r="B886" s="218"/>
      <c r="C886" s="218"/>
      <c r="D886" s="137">
        <v>42822</v>
      </c>
      <c r="E886" s="137">
        <v>42850</v>
      </c>
      <c r="F886" s="137">
        <v>42850</v>
      </c>
      <c r="G886" s="25">
        <f t="shared" si="43"/>
        <v>28</v>
      </c>
      <c r="H886" s="365">
        <v>7029.54</v>
      </c>
      <c r="I886" s="122">
        <f t="shared" si="44"/>
        <v>196827.12</v>
      </c>
      <c r="J886" s="16"/>
    </row>
    <row r="887" spans="1:10">
      <c r="A887" s="23">
        <f t="shared" si="42"/>
        <v>828</v>
      </c>
      <c r="B887" s="218"/>
      <c r="C887" s="218"/>
      <c r="D887" s="137">
        <v>42822</v>
      </c>
      <c r="E887" s="137">
        <v>42850</v>
      </c>
      <c r="F887" s="137">
        <v>42850</v>
      </c>
      <c r="G887" s="25">
        <f t="shared" si="43"/>
        <v>28</v>
      </c>
      <c r="H887" s="365">
        <v>7011.9</v>
      </c>
      <c r="I887" s="122">
        <f t="shared" si="44"/>
        <v>196333.2</v>
      </c>
      <c r="J887" s="16"/>
    </row>
    <row r="888" spans="1:10">
      <c r="A888" s="23">
        <f t="shared" si="42"/>
        <v>829</v>
      </c>
      <c r="B888" s="218"/>
      <c r="C888" s="218"/>
      <c r="D888" s="137">
        <v>42822</v>
      </c>
      <c r="E888" s="137">
        <v>42850</v>
      </c>
      <c r="F888" s="137">
        <v>42850</v>
      </c>
      <c r="G888" s="25">
        <f t="shared" si="43"/>
        <v>28</v>
      </c>
      <c r="H888" s="365">
        <v>7082.46</v>
      </c>
      <c r="I888" s="122">
        <f t="shared" si="44"/>
        <v>198308.88</v>
      </c>
      <c r="J888" s="16"/>
    </row>
    <row r="889" spans="1:10">
      <c r="A889" s="23">
        <f t="shared" si="42"/>
        <v>830</v>
      </c>
      <c r="B889" s="218"/>
      <c r="C889" s="218"/>
      <c r="D889" s="137">
        <v>42823</v>
      </c>
      <c r="E889" s="137">
        <v>42850</v>
      </c>
      <c r="F889" s="137">
        <v>42850</v>
      </c>
      <c r="G889" s="25">
        <f t="shared" si="43"/>
        <v>27</v>
      </c>
      <c r="H889" s="365">
        <v>4852.75</v>
      </c>
      <c r="I889" s="122">
        <f t="shared" si="44"/>
        <v>131024.25</v>
      </c>
      <c r="J889" s="16"/>
    </row>
    <row r="890" spans="1:10">
      <c r="A890" s="23">
        <f t="shared" si="42"/>
        <v>831</v>
      </c>
      <c r="B890" s="218"/>
      <c r="C890" s="218"/>
      <c r="D890" s="137">
        <v>42823</v>
      </c>
      <c r="E890" s="137">
        <v>42850</v>
      </c>
      <c r="F890" s="137">
        <v>42850</v>
      </c>
      <c r="G890" s="25">
        <f t="shared" si="43"/>
        <v>27</v>
      </c>
      <c r="H890" s="365">
        <v>4857.76</v>
      </c>
      <c r="I890" s="122">
        <f t="shared" si="44"/>
        <v>131159.51999999999</v>
      </c>
      <c r="J890" s="16"/>
    </row>
    <row r="891" spans="1:10">
      <c r="A891" s="23">
        <f t="shared" si="42"/>
        <v>832</v>
      </c>
      <c r="B891" s="218"/>
      <c r="C891" s="218"/>
      <c r="D891" s="137">
        <v>42823</v>
      </c>
      <c r="E891" s="137">
        <v>42850</v>
      </c>
      <c r="F891" s="137">
        <v>42850</v>
      </c>
      <c r="G891" s="25">
        <f t="shared" si="43"/>
        <v>27</v>
      </c>
      <c r="H891" s="365">
        <v>4854</v>
      </c>
      <c r="I891" s="122">
        <f t="shared" si="44"/>
        <v>131058</v>
      </c>
      <c r="J891" s="16"/>
    </row>
    <row r="892" spans="1:10">
      <c r="A892" s="23">
        <f t="shared" si="42"/>
        <v>833</v>
      </c>
      <c r="B892" s="218"/>
      <c r="C892" s="218"/>
      <c r="D892" s="137">
        <v>42823</v>
      </c>
      <c r="E892" s="137">
        <v>42850</v>
      </c>
      <c r="F892" s="137">
        <v>42850</v>
      </c>
      <c r="G892" s="25">
        <f t="shared" si="43"/>
        <v>27</v>
      </c>
      <c r="H892" s="365">
        <v>4854.32</v>
      </c>
      <c r="I892" s="122">
        <f t="shared" si="44"/>
        <v>131066.64</v>
      </c>
      <c r="J892" s="16"/>
    </row>
    <row r="893" spans="1:10">
      <c r="A893" s="23">
        <f t="shared" si="42"/>
        <v>834</v>
      </c>
      <c r="B893" s="218"/>
      <c r="C893" s="218"/>
      <c r="D893" s="137">
        <v>42824</v>
      </c>
      <c r="E893" s="137">
        <v>42850</v>
      </c>
      <c r="F893" s="137">
        <v>42850</v>
      </c>
      <c r="G893" s="25">
        <f t="shared" si="43"/>
        <v>26</v>
      </c>
      <c r="H893" s="365">
        <v>6665.6</v>
      </c>
      <c r="I893" s="122">
        <f t="shared" si="44"/>
        <v>173305.60000000001</v>
      </c>
      <c r="J893" s="16"/>
    </row>
    <row r="894" spans="1:10">
      <c r="A894" s="23">
        <f t="shared" si="42"/>
        <v>835</v>
      </c>
      <c r="B894" s="218"/>
      <c r="C894" s="218"/>
      <c r="D894" s="137">
        <v>42824</v>
      </c>
      <c r="E894" s="137">
        <v>42850</v>
      </c>
      <c r="F894" s="137">
        <v>42850</v>
      </c>
      <c r="G894" s="25">
        <f t="shared" si="43"/>
        <v>26</v>
      </c>
      <c r="H894" s="365">
        <v>6379.54</v>
      </c>
      <c r="I894" s="122">
        <f t="shared" si="44"/>
        <v>165868.04</v>
      </c>
      <c r="J894" s="16"/>
    </row>
    <row r="895" spans="1:10">
      <c r="A895" s="23">
        <f t="shared" si="42"/>
        <v>836</v>
      </c>
      <c r="B895" s="218"/>
      <c r="C895" s="218"/>
      <c r="D895" s="137">
        <v>42824</v>
      </c>
      <c r="E895" s="137">
        <v>42850</v>
      </c>
      <c r="F895" s="137">
        <v>42850</v>
      </c>
      <c r="G895" s="25">
        <f t="shared" si="43"/>
        <v>26</v>
      </c>
      <c r="H895" s="365">
        <v>6494.21</v>
      </c>
      <c r="I895" s="122">
        <f t="shared" si="44"/>
        <v>168849.46</v>
      </c>
      <c r="J895" s="16"/>
    </row>
    <row r="896" spans="1:10">
      <c r="A896" s="23">
        <f t="shared" si="42"/>
        <v>837</v>
      </c>
      <c r="B896" s="218"/>
      <c r="C896" s="218"/>
      <c r="D896" s="137">
        <v>42824</v>
      </c>
      <c r="E896" s="137">
        <v>42850</v>
      </c>
      <c r="F896" s="137">
        <v>42850</v>
      </c>
      <c r="G896" s="25">
        <f t="shared" si="43"/>
        <v>26</v>
      </c>
      <c r="H896" s="365">
        <v>6425.16</v>
      </c>
      <c r="I896" s="122">
        <f t="shared" si="44"/>
        <v>167054.16</v>
      </c>
      <c r="J896" s="16"/>
    </row>
    <row r="897" spans="1:10">
      <c r="A897" s="23">
        <f t="shared" si="42"/>
        <v>838</v>
      </c>
      <c r="B897" s="218"/>
      <c r="C897" s="218"/>
      <c r="D897" s="137">
        <v>42824</v>
      </c>
      <c r="E897" s="137">
        <v>42850</v>
      </c>
      <c r="F897" s="137">
        <v>42850</v>
      </c>
      <c r="G897" s="25">
        <f t="shared" si="43"/>
        <v>26</v>
      </c>
      <c r="H897" s="365">
        <v>4066.2</v>
      </c>
      <c r="I897" s="122">
        <f t="shared" si="44"/>
        <v>105721.2</v>
      </c>
      <c r="J897" s="16"/>
    </row>
    <row r="898" spans="1:10">
      <c r="A898" s="23">
        <f t="shared" si="42"/>
        <v>839</v>
      </c>
      <c r="B898" s="218"/>
      <c r="C898" s="218"/>
      <c r="D898" s="137">
        <v>42824</v>
      </c>
      <c r="E898" s="137">
        <v>42850</v>
      </c>
      <c r="F898" s="137">
        <v>42850</v>
      </c>
      <c r="G898" s="25">
        <f t="shared" si="43"/>
        <v>26</v>
      </c>
      <c r="H898" s="365">
        <v>5521.69</v>
      </c>
      <c r="I898" s="122">
        <f t="shared" si="44"/>
        <v>143563.94</v>
      </c>
      <c r="J898" s="16"/>
    </row>
    <row r="899" spans="1:10">
      <c r="A899" s="23">
        <f t="shared" si="42"/>
        <v>840</v>
      </c>
      <c r="B899" s="218"/>
      <c r="C899" s="218"/>
      <c r="D899" s="137">
        <v>42824</v>
      </c>
      <c r="E899" s="137">
        <v>42850</v>
      </c>
      <c r="F899" s="137">
        <v>42850</v>
      </c>
      <c r="G899" s="25">
        <f t="shared" si="43"/>
        <v>26</v>
      </c>
      <c r="H899" s="365">
        <v>5615.03</v>
      </c>
      <c r="I899" s="122">
        <f t="shared" si="44"/>
        <v>145990.78</v>
      </c>
      <c r="J899" s="16"/>
    </row>
    <row r="900" spans="1:10">
      <c r="A900" s="23">
        <f t="shared" si="42"/>
        <v>841</v>
      </c>
      <c r="B900" s="218"/>
      <c r="C900" s="218"/>
      <c r="D900" s="137">
        <v>42824</v>
      </c>
      <c r="E900" s="137">
        <v>42850</v>
      </c>
      <c r="F900" s="137">
        <v>42850</v>
      </c>
      <c r="G900" s="25">
        <f t="shared" si="43"/>
        <v>26</v>
      </c>
      <c r="H900" s="365">
        <v>5181.24</v>
      </c>
      <c r="I900" s="122">
        <f t="shared" si="44"/>
        <v>134712.24</v>
      </c>
      <c r="J900" s="16"/>
    </row>
    <row r="901" spans="1:10">
      <c r="A901" s="23">
        <f t="shared" si="42"/>
        <v>842</v>
      </c>
      <c r="B901" s="218"/>
      <c r="C901" s="218"/>
      <c r="D901" s="137">
        <v>42824</v>
      </c>
      <c r="E901" s="137">
        <v>42850</v>
      </c>
      <c r="F901" s="137">
        <v>42850</v>
      </c>
      <c r="G901" s="25">
        <f t="shared" si="43"/>
        <v>26</v>
      </c>
      <c r="H901" s="365">
        <v>5159.28</v>
      </c>
      <c r="I901" s="122">
        <f t="shared" si="44"/>
        <v>134141.28</v>
      </c>
      <c r="J901" s="16"/>
    </row>
    <row r="902" spans="1:10">
      <c r="A902" s="23">
        <f t="shared" si="42"/>
        <v>843</v>
      </c>
      <c r="B902" s="218"/>
      <c r="C902" s="218"/>
      <c r="D902" s="137">
        <v>42824</v>
      </c>
      <c r="E902" s="137">
        <v>42850</v>
      </c>
      <c r="F902" s="137">
        <v>42850</v>
      </c>
      <c r="G902" s="25">
        <f t="shared" si="43"/>
        <v>26</v>
      </c>
      <c r="H902" s="365">
        <v>6171.32</v>
      </c>
      <c r="I902" s="122">
        <f t="shared" si="44"/>
        <v>160454.32</v>
      </c>
      <c r="J902" s="16"/>
    </row>
    <row r="903" spans="1:10">
      <c r="A903" s="23">
        <f t="shared" si="42"/>
        <v>844</v>
      </c>
      <c r="B903" s="218"/>
      <c r="C903" s="218"/>
      <c r="D903" s="137">
        <v>42824</v>
      </c>
      <c r="E903" s="137">
        <v>42850</v>
      </c>
      <c r="F903" s="137">
        <v>42850</v>
      </c>
      <c r="G903" s="25">
        <f t="shared" si="43"/>
        <v>26</v>
      </c>
      <c r="H903" s="365">
        <v>5905.78</v>
      </c>
      <c r="I903" s="122">
        <f t="shared" si="44"/>
        <v>153550.28</v>
      </c>
      <c r="J903" s="16"/>
    </row>
    <row r="904" spans="1:10">
      <c r="A904" s="23">
        <f t="shared" si="42"/>
        <v>845</v>
      </c>
      <c r="B904" s="218"/>
      <c r="C904" s="218"/>
      <c r="D904" s="137">
        <v>42824</v>
      </c>
      <c r="E904" s="137">
        <v>42850</v>
      </c>
      <c r="F904" s="137">
        <v>42850</v>
      </c>
      <c r="G904" s="25">
        <f t="shared" si="43"/>
        <v>26</v>
      </c>
      <c r="H904" s="365">
        <v>5718.7</v>
      </c>
      <c r="I904" s="122">
        <f t="shared" si="44"/>
        <v>148686.20000000001</v>
      </c>
      <c r="J904" s="16"/>
    </row>
    <row r="905" spans="1:10">
      <c r="A905" s="23">
        <f t="shared" si="42"/>
        <v>846</v>
      </c>
      <c r="B905" s="218"/>
      <c r="C905" s="218"/>
      <c r="D905" s="137">
        <v>42824</v>
      </c>
      <c r="E905" s="137">
        <v>42850</v>
      </c>
      <c r="F905" s="137">
        <v>42850</v>
      </c>
      <c r="G905" s="25">
        <f t="shared" si="43"/>
        <v>26</v>
      </c>
      <c r="H905" s="365">
        <v>6950.16</v>
      </c>
      <c r="I905" s="122">
        <f t="shared" si="44"/>
        <v>180704.16</v>
      </c>
      <c r="J905" s="16"/>
    </row>
    <row r="906" spans="1:10">
      <c r="A906" s="23">
        <f t="shared" si="42"/>
        <v>847</v>
      </c>
      <c r="B906" s="218"/>
      <c r="C906" s="218"/>
      <c r="D906" s="137">
        <v>42824</v>
      </c>
      <c r="E906" s="137">
        <v>42850</v>
      </c>
      <c r="F906" s="137">
        <v>42850</v>
      </c>
      <c r="G906" s="25">
        <f t="shared" si="43"/>
        <v>26</v>
      </c>
      <c r="H906" s="365">
        <v>6897.24</v>
      </c>
      <c r="I906" s="122">
        <f t="shared" si="44"/>
        <v>179328.24</v>
      </c>
      <c r="J906" s="16"/>
    </row>
    <row r="907" spans="1:10">
      <c r="A907" s="23">
        <f t="shared" si="42"/>
        <v>848</v>
      </c>
      <c r="B907" s="218"/>
      <c r="C907" s="218"/>
      <c r="D907" s="137">
        <v>42824</v>
      </c>
      <c r="E907" s="137">
        <v>42850</v>
      </c>
      <c r="F907" s="137">
        <v>42850</v>
      </c>
      <c r="G907" s="25">
        <f t="shared" si="43"/>
        <v>26</v>
      </c>
      <c r="H907" s="365">
        <v>7056</v>
      </c>
      <c r="I907" s="122">
        <f t="shared" si="44"/>
        <v>183456</v>
      </c>
      <c r="J907" s="16"/>
    </row>
    <row r="908" spans="1:10">
      <c r="A908" s="23">
        <f t="shared" si="42"/>
        <v>849</v>
      </c>
      <c r="B908" s="218"/>
      <c r="C908" s="218"/>
      <c r="D908" s="137">
        <v>42824</v>
      </c>
      <c r="E908" s="137">
        <v>42850</v>
      </c>
      <c r="F908" s="137">
        <v>42850</v>
      </c>
      <c r="G908" s="25">
        <f t="shared" si="43"/>
        <v>26</v>
      </c>
      <c r="H908" s="365">
        <v>6994.26</v>
      </c>
      <c r="I908" s="122">
        <f t="shared" si="44"/>
        <v>181850.76</v>
      </c>
      <c r="J908" s="16"/>
    </row>
    <row r="909" spans="1:10">
      <c r="A909" s="23">
        <f t="shared" si="42"/>
        <v>850</v>
      </c>
      <c r="B909" s="218"/>
      <c r="C909" s="218"/>
      <c r="D909" s="137">
        <v>42824</v>
      </c>
      <c r="E909" s="137">
        <v>42850</v>
      </c>
      <c r="F909" s="137">
        <v>42850</v>
      </c>
      <c r="G909" s="25">
        <f t="shared" si="43"/>
        <v>26</v>
      </c>
      <c r="H909" s="365">
        <v>7056</v>
      </c>
      <c r="I909" s="122">
        <f t="shared" si="44"/>
        <v>183456</v>
      </c>
      <c r="J909" s="16"/>
    </row>
    <row r="910" spans="1:10">
      <c r="A910" s="23">
        <f t="shared" si="42"/>
        <v>851</v>
      </c>
      <c r="B910" s="218"/>
      <c r="C910" s="218"/>
      <c r="D910" s="137">
        <v>42824</v>
      </c>
      <c r="E910" s="137">
        <v>42850</v>
      </c>
      <c r="F910" s="137">
        <v>42850</v>
      </c>
      <c r="G910" s="25">
        <f t="shared" si="43"/>
        <v>26</v>
      </c>
      <c r="H910" s="365">
        <v>7117.74</v>
      </c>
      <c r="I910" s="122">
        <f t="shared" si="44"/>
        <v>185061.24</v>
      </c>
      <c r="J910" s="16"/>
    </row>
    <row r="911" spans="1:10">
      <c r="A911" s="23">
        <f t="shared" si="42"/>
        <v>852</v>
      </c>
      <c r="B911" s="218"/>
      <c r="C911" s="218"/>
      <c r="D911" s="137">
        <v>42825</v>
      </c>
      <c r="E911" s="137">
        <v>42850</v>
      </c>
      <c r="F911" s="137">
        <v>42850</v>
      </c>
      <c r="G911" s="25">
        <f t="shared" si="43"/>
        <v>25</v>
      </c>
      <c r="H911" s="365">
        <v>3925.64</v>
      </c>
      <c r="I911" s="122">
        <f t="shared" si="44"/>
        <v>98141</v>
      </c>
      <c r="J911" s="16"/>
    </row>
    <row r="912" spans="1:10">
      <c r="A912" s="23">
        <f t="shared" ref="A912:A975" si="45">A911+1</f>
        <v>853</v>
      </c>
      <c r="B912" s="218"/>
      <c r="C912" s="218"/>
      <c r="D912" s="137">
        <v>42825</v>
      </c>
      <c r="E912" s="137">
        <v>42850</v>
      </c>
      <c r="F912" s="137">
        <v>42850</v>
      </c>
      <c r="G912" s="25">
        <f t="shared" si="43"/>
        <v>25</v>
      </c>
      <c r="H912" s="365">
        <v>4319.71</v>
      </c>
      <c r="I912" s="122">
        <f t="shared" si="44"/>
        <v>107992.75</v>
      </c>
      <c r="J912" s="16"/>
    </row>
    <row r="913" spans="1:10">
      <c r="A913" s="23">
        <f t="shared" si="45"/>
        <v>854</v>
      </c>
      <c r="B913" s="218"/>
      <c r="C913" s="218"/>
      <c r="D913" s="137">
        <v>42825</v>
      </c>
      <c r="E913" s="137">
        <v>42850</v>
      </c>
      <c r="F913" s="137">
        <v>42850</v>
      </c>
      <c r="G913" s="25">
        <f t="shared" si="43"/>
        <v>25</v>
      </c>
      <c r="H913" s="365">
        <v>6364.75</v>
      </c>
      <c r="I913" s="122">
        <f t="shared" si="44"/>
        <v>159118.75</v>
      </c>
      <c r="J913" s="16"/>
    </row>
    <row r="914" spans="1:10">
      <c r="A914" s="23">
        <f t="shared" si="45"/>
        <v>855</v>
      </c>
      <c r="B914" s="218"/>
      <c r="C914" s="218"/>
      <c r="D914" s="137">
        <v>42825</v>
      </c>
      <c r="E914" s="137">
        <v>42850</v>
      </c>
      <c r="F914" s="137">
        <v>42850</v>
      </c>
      <c r="G914" s="25">
        <f t="shared" si="43"/>
        <v>25</v>
      </c>
      <c r="H914" s="365">
        <v>6504.49</v>
      </c>
      <c r="I914" s="122">
        <f t="shared" si="44"/>
        <v>162612.25</v>
      </c>
      <c r="J914" s="16"/>
    </row>
    <row r="915" spans="1:10">
      <c r="A915" s="23">
        <f t="shared" si="45"/>
        <v>856</v>
      </c>
      <c r="B915" s="218"/>
      <c r="C915" s="218"/>
      <c r="D915" s="137">
        <v>42828</v>
      </c>
      <c r="E915" s="137">
        <v>42850</v>
      </c>
      <c r="F915" s="137">
        <v>42850</v>
      </c>
      <c r="G915" s="25">
        <f t="shared" si="43"/>
        <v>22</v>
      </c>
      <c r="H915" s="365">
        <v>5903.37</v>
      </c>
      <c r="I915" s="122">
        <f t="shared" si="44"/>
        <v>129874.14</v>
      </c>
      <c r="J915" s="16"/>
    </row>
    <row r="916" spans="1:10">
      <c r="A916" s="23">
        <f t="shared" si="45"/>
        <v>857</v>
      </c>
      <c r="B916" s="218"/>
      <c r="C916" s="218"/>
      <c r="D916" s="137">
        <v>42828</v>
      </c>
      <c r="E916" s="137">
        <v>42850</v>
      </c>
      <c r="F916" s="137">
        <v>42850</v>
      </c>
      <c r="G916" s="25">
        <f t="shared" si="43"/>
        <v>22</v>
      </c>
      <c r="H916" s="365">
        <v>5561.9</v>
      </c>
      <c r="I916" s="122">
        <f t="shared" si="44"/>
        <v>122361.8</v>
      </c>
      <c r="J916" s="16"/>
    </row>
    <row r="917" spans="1:10">
      <c r="A917" s="23">
        <f t="shared" si="45"/>
        <v>858</v>
      </c>
      <c r="B917" s="218"/>
      <c r="C917" s="218"/>
      <c r="D917" s="137">
        <v>42828</v>
      </c>
      <c r="E917" s="137">
        <v>42850</v>
      </c>
      <c r="F917" s="137">
        <v>42850</v>
      </c>
      <c r="G917" s="25">
        <f t="shared" si="43"/>
        <v>22</v>
      </c>
      <c r="H917" s="365">
        <v>5918.55</v>
      </c>
      <c r="I917" s="122">
        <f t="shared" si="44"/>
        <v>130208.1</v>
      </c>
      <c r="J917" s="16"/>
    </row>
    <row r="918" spans="1:10">
      <c r="A918" s="23">
        <f t="shared" si="45"/>
        <v>859</v>
      </c>
      <c r="B918" s="218"/>
      <c r="C918" s="218"/>
      <c r="D918" s="137">
        <v>42828</v>
      </c>
      <c r="E918" s="137">
        <v>42850</v>
      </c>
      <c r="F918" s="137">
        <v>42850</v>
      </c>
      <c r="G918" s="25">
        <f t="shared" si="43"/>
        <v>22</v>
      </c>
      <c r="H918" s="365">
        <v>6148.26</v>
      </c>
      <c r="I918" s="122">
        <f t="shared" si="44"/>
        <v>135261.72</v>
      </c>
      <c r="J918" s="16"/>
    </row>
    <row r="919" spans="1:10">
      <c r="A919" s="23">
        <f t="shared" si="45"/>
        <v>860</v>
      </c>
      <c r="B919" s="218"/>
      <c r="C919" s="218"/>
      <c r="D919" s="137">
        <v>42828</v>
      </c>
      <c r="E919" s="137">
        <v>42850</v>
      </c>
      <c r="F919" s="137">
        <v>42850</v>
      </c>
      <c r="G919" s="25">
        <f t="shared" si="43"/>
        <v>22</v>
      </c>
      <c r="H919" s="365">
        <v>6101.44</v>
      </c>
      <c r="I919" s="122">
        <f t="shared" si="44"/>
        <v>134231.67999999999</v>
      </c>
      <c r="J919" s="16"/>
    </row>
    <row r="920" spans="1:10">
      <c r="A920" s="23">
        <f t="shared" si="45"/>
        <v>861</v>
      </c>
      <c r="B920" s="218"/>
      <c r="C920" s="218"/>
      <c r="D920" s="137">
        <v>42828</v>
      </c>
      <c r="E920" s="137">
        <v>42850</v>
      </c>
      <c r="F920" s="137">
        <v>42850</v>
      </c>
      <c r="G920" s="25">
        <f t="shared" ref="G920:G983" si="46">F920-D920</f>
        <v>22</v>
      </c>
      <c r="H920" s="365">
        <v>6494.1</v>
      </c>
      <c r="I920" s="122">
        <f t="shared" ref="I920:I983" si="47">ROUND(G920*H920,2)</f>
        <v>142870.20000000001</v>
      </c>
      <c r="J920" s="16"/>
    </row>
    <row r="921" spans="1:10">
      <c r="A921" s="23">
        <f t="shared" si="45"/>
        <v>862</v>
      </c>
      <c r="B921" s="218"/>
      <c r="C921" s="218"/>
      <c r="D921" s="137">
        <v>42828</v>
      </c>
      <c r="E921" s="137">
        <v>42850</v>
      </c>
      <c r="F921" s="137">
        <v>42850</v>
      </c>
      <c r="G921" s="25">
        <f t="shared" si="46"/>
        <v>22</v>
      </c>
      <c r="H921" s="365">
        <v>6177.25</v>
      </c>
      <c r="I921" s="122">
        <f t="shared" si="47"/>
        <v>135899.5</v>
      </c>
      <c r="J921" s="16"/>
    </row>
    <row r="922" spans="1:10">
      <c r="A922" s="23">
        <f t="shared" si="45"/>
        <v>863</v>
      </c>
      <c r="B922" s="218"/>
      <c r="C922" s="218"/>
      <c r="D922" s="137">
        <v>42828</v>
      </c>
      <c r="E922" s="137">
        <v>42850</v>
      </c>
      <c r="F922" s="137">
        <v>42850</v>
      </c>
      <c r="G922" s="25">
        <f t="shared" si="46"/>
        <v>22</v>
      </c>
      <c r="H922" s="365">
        <v>5897.83</v>
      </c>
      <c r="I922" s="122">
        <f t="shared" si="47"/>
        <v>129752.26</v>
      </c>
      <c r="J922" s="16"/>
    </row>
    <row r="923" spans="1:10">
      <c r="A923" s="23">
        <f t="shared" si="45"/>
        <v>864</v>
      </c>
      <c r="B923" s="218"/>
      <c r="C923" s="218"/>
      <c r="D923" s="137">
        <v>42828</v>
      </c>
      <c r="E923" s="137">
        <v>42850</v>
      </c>
      <c r="F923" s="137">
        <v>42850</v>
      </c>
      <c r="G923" s="25">
        <f t="shared" si="46"/>
        <v>22</v>
      </c>
      <c r="H923" s="365">
        <v>6207.79</v>
      </c>
      <c r="I923" s="122">
        <f t="shared" si="47"/>
        <v>136571.38</v>
      </c>
      <c r="J923" s="16"/>
    </row>
    <row r="924" spans="1:10">
      <c r="A924" s="23">
        <f t="shared" si="45"/>
        <v>865</v>
      </c>
      <c r="B924" s="218"/>
      <c r="C924" s="218"/>
      <c r="D924" s="137">
        <v>42828</v>
      </c>
      <c r="E924" s="137">
        <v>42850</v>
      </c>
      <c r="F924" s="137">
        <v>42850</v>
      </c>
      <c r="G924" s="25">
        <f t="shared" si="46"/>
        <v>22</v>
      </c>
      <c r="H924" s="365">
        <v>5868.5</v>
      </c>
      <c r="I924" s="122">
        <f t="shared" si="47"/>
        <v>129107</v>
      </c>
      <c r="J924" s="16"/>
    </row>
    <row r="925" spans="1:10">
      <c r="A925" s="23">
        <f t="shared" si="45"/>
        <v>866</v>
      </c>
      <c r="B925" s="218"/>
      <c r="C925" s="218"/>
      <c r="D925" s="137">
        <v>42828</v>
      </c>
      <c r="E925" s="137">
        <v>42850</v>
      </c>
      <c r="F925" s="137">
        <v>42850</v>
      </c>
      <c r="G925" s="25">
        <f t="shared" si="46"/>
        <v>22</v>
      </c>
      <c r="H925" s="365">
        <v>5903.09</v>
      </c>
      <c r="I925" s="122">
        <f t="shared" si="47"/>
        <v>129867.98</v>
      </c>
      <c r="J925" s="16"/>
    </row>
    <row r="926" spans="1:10">
      <c r="A926" s="23">
        <f t="shared" si="45"/>
        <v>867</v>
      </c>
      <c r="B926" s="218"/>
      <c r="C926" s="218"/>
      <c r="D926" s="137">
        <v>42828</v>
      </c>
      <c r="E926" s="137">
        <v>42850</v>
      </c>
      <c r="F926" s="137">
        <v>42850</v>
      </c>
      <c r="G926" s="25">
        <f t="shared" si="46"/>
        <v>22</v>
      </c>
      <c r="H926" s="365">
        <v>6067.33</v>
      </c>
      <c r="I926" s="122">
        <f t="shared" si="47"/>
        <v>133481.26</v>
      </c>
      <c r="J926" s="16"/>
    </row>
    <row r="927" spans="1:10">
      <c r="A927" s="23">
        <f t="shared" si="45"/>
        <v>868</v>
      </c>
      <c r="B927" s="218"/>
      <c r="C927" s="218"/>
      <c r="D927" s="137">
        <v>42828</v>
      </c>
      <c r="E927" s="137">
        <v>42850</v>
      </c>
      <c r="F927" s="137">
        <v>42850</v>
      </c>
      <c r="G927" s="25">
        <f t="shared" si="46"/>
        <v>22</v>
      </c>
      <c r="H927" s="365">
        <v>5906.77</v>
      </c>
      <c r="I927" s="122">
        <f t="shared" si="47"/>
        <v>129948.94</v>
      </c>
      <c r="J927" s="16"/>
    </row>
    <row r="928" spans="1:10">
      <c r="A928" s="23">
        <f t="shared" si="45"/>
        <v>869</v>
      </c>
      <c r="B928" s="218"/>
      <c r="C928" s="218"/>
      <c r="D928" s="137">
        <v>42828</v>
      </c>
      <c r="E928" s="137">
        <v>42850</v>
      </c>
      <c r="F928" s="137">
        <v>42850</v>
      </c>
      <c r="G928" s="25">
        <f t="shared" si="46"/>
        <v>22</v>
      </c>
      <c r="H928" s="365">
        <v>5978.16</v>
      </c>
      <c r="I928" s="122">
        <f t="shared" si="47"/>
        <v>131519.51999999999</v>
      </c>
      <c r="J928" s="16"/>
    </row>
    <row r="929" spans="1:10">
      <c r="A929" s="23">
        <f t="shared" si="45"/>
        <v>870</v>
      </c>
      <c r="B929" s="218"/>
      <c r="C929" s="218"/>
      <c r="D929" s="137">
        <v>42829</v>
      </c>
      <c r="E929" s="137">
        <v>42850</v>
      </c>
      <c r="F929" s="137">
        <v>42850</v>
      </c>
      <c r="G929" s="25">
        <f t="shared" si="46"/>
        <v>21</v>
      </c>
      <c r="H929" s="365">
        <v>6115.06</v>
      </c>
      <c r="I929" s="122">
        <f t="shared" si="47"/>
        <v>128416.26</v>
      </c>
      <c r="J929" s="16"/>
    </row>
    <row r="930" spans="1:10">
      <c r="A930" s="23">
        <f t="shared" si="45"/>
        <v>871</v>
      </c>
      <c r="B930" s="218"/>
      <c r="C930" s="218"/>
      <c r="D930" s="137">
        <v>42829</v>
      </c>
      <c r="E930" s="137">
        <v>42850</v>
      </c>
      <c r="F930" s="137">
        <v>42850</v>
      </c>
      <c r="G930" s="25">
        <f t="shared" si="46"/>
        <v>21</v>
      </c>
      <c r="H930" s="365">
        <v>5947.25</v>
      </c>
      <c r="I930" s="122">
        <f t="shared" si="47"/>
        <v>124892.25</v>
      </c>
      <c r="J930" s="16"/>
    </row>
    <row r="931" spans="1:10">
      <c r="A931" s="23">
        <f t="shared" si="45"/>
        <v>872</v>
      </c>
      <c r="B931" s="218"/>
      <c r="C931" s="218"/>
      <c r="D931" s="137">
        <v>42829</v>
      </c>
      <c r="E931" s="137">
        <v>42850</v>
      </c>
      <c r="F931" s="137">
        <v>42850</v>
      </c>
      <c r="G931" s="25">
        <f t="shared" si="46"/>
        <v>21</v>
      </c>
      <c r="H931" s="365">
        <v>5996.19</v>
      </c>
      <c r="I931" s="122">
        <f t="shared" si="47"/>
        <v>125919.99</v>
      </c>
      <c r="J931" s="16"/>
    </row>
    <row r="932" spans="1:10">
      <c r="A932" s="23">
        <f t="shared" si="45"/>
        <v>873</v>
      </c>
      <c r="B932" s="218"/>
      <c r="C932" s="218"/>
      <c r="D932" s="137">
        <v>42829</v>
      </c>
      <c r="E932" s="137">
        <v>42850</v>
      </c>
      <c r="F932" s="137">
        <v>42850</v>
      </c>
      <c r="G932" s="25">
        <f t="shared" si="46"/>
        <v>21</v>
      </c>
      <c r="H932" s="365">
        <v>6192.7</v>
      </c>
      <c r="I932" s="122">
        <f t="shared" si="47"/>
        <v>130046.7</v>
      </c>
      <c r="J932" s="16"/>
    </row>
    <row r="933" spans="1:10">
      <c r="A933" s="23">
        <f t="shared" si="45"/>
        <v>874</v>
      </c>
      <c r="B933" s="218"/>
      <c r="C933" s="218"/>
      <c r="D933" s="137">
        <v>42829</v>
      </c>
      <c r="E933" s="137">
        <v>42850</v>
      </c>
      <c r="F933" s="137">
        <v>42850</v>
      </c>
      <c r="G933" s="25">
        <f t="shared" si="46"/>
        <v>21</v>
      </c>
      <c r="H933" s="365">
        <v>6182.03</v>
      </c>
      <c r="I933" s="122">
        <f t="shared" si="47"/>
        <v>129822.63</v>
      </c>
      <c r="J933" s="16"/>
    </row>
    <row r="934" spans="1:10">
      <c r="A934" s="23">
        <f t="shared" si="45"/>
        <v>875</v>
      </c>
      <c r="B934" s="218"/>
      <c r="C934" s="218"/>
      <c r="D934" s="137">
        <v>42830</v>
      </c>
      <c r="E934" s="137">
        <v>42850</v>
      </c>
      <c r="F934" s="137">
        <v>42850</v>
      </c>
      <c r="G934" s="25">
        <f t="shared" si="46"/>
        <v>20</v>
      </c>
      <c r="H934" s="365">
        <v>5024.92</v>
      </c>
      <c r="I934" s="122">
        <f t="shared" si="47"/>
        <v>100498.4</v>
      </c>
      <c r="J934" s="16"/>
    </row>
    <row r="935" spans="1:10">
      <c r="A935" s="23">
        <f t="shared" si="45"/>
        <v>876</v>
      </c>
      <c r="B935" s="218"/>
      <c r="C935" s="218"/>
      <c r="D935" s="137">
        <v>42830</v>
      </c>
      <c r="E935" s="137">
        <v>42850</v>
      </c>
      <c r="F935" s="137">
        <v>42850</v>
      </c>
      <c r="G935" s="25">
        <f t="shared" si="46"/>
        <v>20</v>
      </c>
      <c r="H935" s="365">
        <v>5022.32</v>
      </c>
      <c r="I935" s="122">
        <f t="shared" si="47"/>
        <v>100446.39999999999</v>
      </c>
      <c r="J935" s="16"/>
    </row>
    <row r="936" spans="1:10">
      <c r="A936" s="23">
        <f t="shared" si="45"/>
        <v>877</v>
      </c>
      <c r="B936" s="218"/>
      <c r="C936" s="218"/>
      <c r="D936" s="137">
        <v>42831</v>
      </c>
      <c r="E936" s="137">
        <v>42850</v>
      </c>
      <c r="F936" s="137">
        <v>42850</v>
      </c>
      <c r="G936" s="25">
        <f t="shared" si="46"/>
        <v>19</v>
      </c>
      <c r="H936" s="365">
        <v>6227.66</v>
      </c>
      <c r="I936" s="122">
        <f t="shared" si="47"/>
        <v>118325.54</v>
      </c>
      <c r="J936" s="16"/>
    </row>
    <row r="937" spans="1:10">
      <c r="A937" s="23">
        <f t="shared" si="45"/>
        <v>878</v>
      </c>
      <c r="B937" s="218"/>
      <c r="C937" s="218"/>
      <c r="D937" s="137">
        <v>42831</v>
      </c>
      <c r="E937" s="137">
        <v>42850</v>
      </c>
      <c r="F937" s="137">
        <v>42850</v>
      </c>
      <c r="G937" s="25">
        <f t="shared" si="46"/>
        <v>19</v>
      </c>
      <c r="H937" s="365">
        <v>5897.2</v>
      </c>
      <c r="I937" s="122">
        <f t="shared" si="47"/>
        <v>112046.8</v>
      </c>
      <c r="J937" s="16"/>
    </row>
    <row r="938" spans="1:10">
      <c r="A938" s="23">
        <f t="shared" si="45"/>
        <v>879</v>
      </c>
      <c r="B938" s="218"/>
      <c r="C938" s="218"/>
      <c r="D938" s="137">
        <v>42831</v>
      </c>
      <c r="E938" s="137">
        <v>42850</v>
      </c>
      <c r="F938" s="137">
        <v>42850</v>
      </c>
      <c r="G938" s="25">
        <f t="shared" si="46"/>
        <v>19</v>
      </c>
      <c r="H938" s="365">
        <v>6300.53</v>
      </c>
      <c r="I938" s="122">
        <f t="shared" si="47"/>
        <v>119710.07</v>
      </c>
      <c r="J938" s="16"/>
    </row>
    <row r="939" spans="1:10">
      <c r="A939" s="23">
        <f t="shared" si="45"/>
        <v>880</v>
      </c>
      <c r="B939" s="218"/>
      <c r="C939" s="218"/>
      <c r="D939" s="137">
        <v>42831</v>
      </c>
      <c r="E939" s="137">
        <v>42850</v>
      </c>
      <c r="F939" s="137">
        <v>42850</v>
      </c>
      <c r="G939" s="25">
        <f t="shared" si="46"/>
        <v>19</v>
      </c>
      <c r="H939" s="365">
        <v>6230.98</v>
      </c>
      <c r="I939" s="122">
        <f t="shared" si="47"/>
        <v>118388.62</v>
      </c>
      <c r="J939" s="16"/>
    </row>
    <row r="940" spans="1:10">
      <c r="A940" s="23">
        <f t="shared" si="45"/>
        <v>881</v>
      </c>
      <c r="B940" s="218"/>
      <c r="C940" s="218"/>
      <c r="D940" s="137">
        <v>42831</v>
      </c>
      <c r="E940" s="137">
        <v>42850</v>
      </c>
      <c r="F940" s="137">
        <v>42850</v>
      </c>
      <c r="G940" s="25">
        <f t="shared" si="46"/>
        <v>19</v>
      </c>
      <c r="H940" s="365">
        <v>6348.37</v>
      </c>
      <c r="I940" s="122">
        <f t="shared" si="47"/>
        <v>120619.03</v>
      </c>
      <c r="J940" s="16"/>
    </row>
    <row r="941" spans="1:10">
      <c r="A941" s="23">
        <f t="shared" si="45"/>
        <v>882</v>
      </c>
      <c r="B941" s="218"/>
      <c r="C941" s="218"/>
      <c r="D941" s="137">
        <v>42831</v>
      </c>
      <c r="E941" s="137">
        <v>42850</v>
      </c>
      <c r="F941" s="137">
        <v>42850</v>
      </c>
      <c r="G941" s="25">
        <f t="shared" si="46"/>
        <v>19</v>
      </c>
      <c r="H941" s="365">
        <v>6249.01</v>
      </c>
      <c r="I941" s="122">
        <f t="shared" si="47"/>
        <v>118731.19</v>
      </c>
      <c r="J941" s="16"/>
    </row>
    <row r="942" spans="1:10">
      <c r="A942" s="23">
        <f t="shared" si="45"/>
        <v>883</v>
      </c>
      <c r="B942" s="218"/>
      <c r="C942" s="218"/>
      <c r="D942" s="137">
        <v>42831</v>
      </c>
      <c r="E942" s="137">
        <v>42850</v>
      </c>
      <c r="F942" s="137">
        <v>42850</v>
      </c>
      <c r="G942" s="25">
        <f t="shared" si="46"/>
        <v>19</v>
      </c>
      <c r="H942" s="365">
        <v>6123.89</v>
      </c>
      <c r="I942" s="122">
        <f t="shared" si="47"/>
        <v>116353.91</v>
      </c>
      <c r="J942" s="16"/>
    </row>
    <row r="943" spans="1:10">
      <c r="A943" s="23">
        <f t="shared" si="45"/>
        <v>884</v>
      </c>
      <c r="B943" s="218"/>
      <c r="C943" s="218"/>
      <c r="D943" s="137">
        <v>42831</v>
      </c>
      <c r="E943" s="137">
        <v>42850</v>
      </c>
      <c r="F943" s="137">
        <v>42850</v>
      </c>
      <c r="G943" s="25">
        <f t="shared" si="46"/>
        <v>19</v>
      </c>
      <c r="H943" s="365">
        <v>6173.94</v>
      </c>
      <c r="I943" s="122">
        <f t="shared" si="47"/>
        <v>117304.86</v>
      </c>
      <c r="J943" s="16"/>
    </row>
    <row r="944" spans="1:10">
      <c r="A944" s="23">
        <f t="shared" si="45"/>
        <v>885</v>
      </c>
      <c r="B944" s="218"/>
      <c r="C944" s="218"/>
      <c r="D944" s="137">
        <v>42831</v>
      </c>
      <c r="E944" s="137">
        <v>42850</v>
      </c>
      <c r="F944" s="137">
        <v>42850</v>
      </c>
      <c r="G944" s="25">
        <f t="shared" si="46"/>
        <v>19</v>
      </c>
      <c r="H944" s="365">
        <v>5883.22</v>
      </c>
      <c r="I944" s="122">
        <f t="shared" si="47"/>
        <v>111781.18</v>
      </c>
      <c r="J944" s="16"/>
    </row>
    <row r="945" spans="1:10">
      <c r="A945" s="23">
        <f t="shared" si="45"/>
        <v>886</v>
      </c>
      <c r="B945" s="218"/>
      <c r="C945" s="218"/>
      <c r="D945" s="137">
        <v>42831</v>
      </c>
      <c r="E945" s="137">
        <v>42850</v>
      </c>
      <c r="F945" s="137">
        <v>42850</v>
      </c>
      <c r="G945" s="25">
        <f t="shared" si="46"/>
        <v>19</v>
      </c>
      <c r="H945" s="365">
        <v>5918.54</v>
      </c>
      <c r="I945" s="122">
        <f t="shared" si="47"/>
        <v>112452.26</v>
      </c>
      <c r="J945" s="16"/>
    </row>
    <row r="946" spans="1:10">
      <c r="A946" s="23">
        <f t="shared" si="45"/>
        <v>887</v>
      </c>
      <c r="B946" s="218"/>
      <c r="C946" s="218"/>
      <c r="D946" s="137">
        <v>42831</v>
      </c>
      <c r="E946" s="137">
        <v>42850</v>
      </c>
      <c r="F946" s="137">
        <v>42850</v>
      </c>
      <c r="G946" s="25">
        <f t="shared" si="46"/>
        <v>19</v>
      </c>
      <c r="H946" s="365">
        <v>6133.82</v>
      </c>
      <c r="I946" s="122">
        <f t="shared" si="47"/>
        <v>116542.58</v>
      </c>
      <c r="J946" s="16"/>
    </row>
    <row r="947" spans="1:10">
      <c r="A947" s="23">
        <f t="shared" si="45"/>
        <v>888</v>
      </c>
      <c r="B947" s="218"/>
      <c r="C947" s="218"/>
      <c r="D947" s="137">
        <v>42831</v>
      </c>
      <c r="E947" s="137">
        <v>42850</v>
      </c>
      <c r="F947" s="137">
        <v>42850</v>
      </c>
      <c r="G947" s="25">
        <f t="shared" si="46"/>
        <v>19</v>
      </c>
      <c r="H947" s="365">
        <v>5776.86</v>
      </c>
      <c r="I947" s="122">
        <f t="shared" si="47"/>
        <v>109760.34</v>
      </c>
      <c r="J947" s="16"/>
    </row>
    <row r="948" spans="1:10">
      <c r="A948" s="23">
        <f t="shared" si="45"/>
        <v>889</v>
      </c>
      <c r="B948" s="218"/>
      <c r="C948" s="218"/>
      <c r="D948" s="137">
        <v>42831</v>
      </c>
      <c r="E948" s="137">
        <v>42850</v>
      </c>
      <c r="F948" s="137">
        <v>42850</v>
      </c>
      <c r="G948" s="25">
        <f t="shared" si="46"/>
        <v>19</v>
      </c>
      <c r="H948" s="365">
        <v>6226.19</v>
      </c>
      <c r="I948" s="122">
        <f t="shared" si="47"/>
        <v>118297.61</v>
      </c>
      <c r="J948" s="16"/>
    </row>
    <row r="949" spans="1:10">
      <c r="A949" s="23">
        <f t="shared" si="45"/>
        <v>890</v>
      </c>
      <c r="B949" s="218"/>
      <c r="C949" s="218"/>
      <c r="D949" s="137">
        <v>42832</v>
      </c>
      <c r="E949" s="137">
        <v>42850</v>
      </c>
      <c r="F949" s="137">
        <v>42850</v>
      </c>
      <c r="G949" s="25">
        <f t="shared" si="46"/>
        <v>18</v>
      </c>
      <c r="H949" s="365">
        <v>7030.7</v>
      </c>
      <c r="I949" s="122">
        <f t="shared" si="47"/>
        <v>126552.6</v>
      </c>
      <c r="J949" s="16"/>
    </row>
    <row r="950" spans="1:10">
      <c r="A950" s="23">
        <f t="shared" si="45"/>
        <v>891</v>
      </c>
      <c r="B950" s="218"/>
      <c r="C950" s="218"/>
      <c r="D950" s="137">
        <v>42832</v>
      </c>
      <c r="E950" s="137">
        <v>42850</v>
      </c>
      <c r="F950" s="137">
        <v>42850</v>
      </c>
      <c r="G950" s="25">
        <f t="shared" si="46"/>
        <v>18</v>
      </c>
      <c r="H950" s="365">
        <v>6799.39</v>
      </c>
      <c r="I950" s="122">
        <f t="shared" si="47"/>
        <v>122389.02</v>
      </c>
      <c r="J950" s="16"/>
    </row>
    <row r="951" spans="1:10">
      <c r="A951" s="23">
        <f t="shared" si="45"/>
        <v>892</v>
      </c>
      <c r="B951" s="218"/>
      <c r="C951" s="218"/>
      <c r="D951" s="137">
        <v>42832</v>
      </c>
      <c r="E951" s="137">
        <v>42850</v>
      </c>
      <c r="F951" s="137">
        <v>42850</v>
      </c>
      <c r="G951" s="25">
        <f t="shared" si="46"/>
        <v>18</v>
      </c>
      <c r="H951" s="365">
        <v>6836.45</v>
      </c>
      <c r="I951" s="122">
        <f t="shared" si="47"/>
        <v>123056.1</v>
      </c>
      <c r="J951" s="16"/>
    </row>
    <row r="952" spans="1:10">
      <c r="A952" s="23">
        <f t="shared" si="45"/>
        <v>893</v>
      </c>
      <c r="B952" s="218" t="s">
        <v>239</v>
      </c>
      <c r="C952" s="218" t="s">
        <v>431</v>
      </c>
      <c r="D952" s="137">
        <v>42818</v>
      </c>
      <c r="E952" s="137">
        <v>42880</v>
      </c>
      <c r="F952" s="137">
        <v>42880</v>
      </c>
      <c r="G952" s="25">
        <f t="shared" si="46"/>
        <v>62</v>
      </c>
      <c r="H952" s="365">
        <v>7023.37</v>
      </c>
      <c r="I952" s="122">
        <f t="shared" si="47"/>
        <v>435448.94</v>
      </c>
      <c r="J952" s="16"/>
    </row>
    <row r="953" spans="1:10">
      <c r="A953" s="23">
        <f t="shared" si="45"/>
        <v>894</v>
      </c>
      <c r="B953" s="218"/>
      <c r="C953" s="218"/>
      <c r="D953" s="137">
        <v>42818</v>
      </c>
      <c r="E953" s="137">
        <v>42880</v>
      </c>
      <c r="F953" s="137">
        <v>42880</v>
      </c>
      <c r="G953" s="25">
        <f t="shared" si="46"/>
        <v>62</v>
      </c>
      <c r="H953" s="365">
        <v>4.41</v>
      </c>
      <c r="I953" s="122">
        <f t="shared" si="47"/>
        <v>273.42</v>
      </c>
      <c r="J953" s="16"/>
    </row>
    <row r="954" spans="1:10">
      <c r="A954" s="23">
        <f t="shared" si="45"/>
        <v>895</v>
      </c>
      <c r="B954" s="218"/>
      <c r="C954" s="218"/>
      <c r="D954" s="137">
        <v>42818</v>
      </c>
      <c r="E954" s="137">
        <v>42880</v>
      </c>
      <c r="F954" s="137">
        <v>42880</v>
      </c>
      <c r="G954" s="25">
        <f t="shared" si="46"/>
        <v>62</v>
      </c>
      <c r="H954" s="365">
        <v>6847.41</v>
      </c>
      <c r="I954" s="122">
        <f t="shared" si="47"/>
        <v>424539.42</v>
      </c>
      <c r="J954" s="16"/>
    </row>
    <row r="955" spans="1:10">
      <c r="A955" s="23">
        <f t="shared" si="45"/>
        <v>896</v>
      </c>
      <c r="B955" s="218"/>
      <c r="C955" s="218"/>
      <c r="D955" s="137">
        <v>42821</v>
      </c>
      <c r="E955" s="137">
        <v>42880</v>
      </c>
      <c r="F955" s="137">
        <v>42880</v>
      </c>
      <c r="G955" s="25">
        <f t="shared" si="46"/>
        <v>59</v>
      </c>
      <c r="H955" s="365">
        <v>7107.16</v>
      </c>
      <c r="I955" s="122">
        <f t="shared" si="47"/>
        <v>419322.44</v>
      </c>
      <c r="J955" s="16"/>
    </row>
    <row r="956" spans="1:10">
      <c r="A956" s="23">
        <f t="shared" si="45"/>
        <v>897</v>
      </c>
      <c r="B956" s="218"/>
      <c r="C956" s="218"/>
      <c r="D956" s="137">
        <v>42822</v>
      </c>
      <c r="E956" s="137">
        <v>42880</v>
      </c>
      <c r="F956" s="137">
        <v>42880</v>
      </c>
      <c r="G956" s="25">
        <f t="shared" si="46"/>
        <v>58</v>
      </c>
      <c r="H956" s="365">
        <v>6653.68</v>
      </c>
      <c r="I956" s="122">
        <f t="shared" si="47"/>
        <v>385913.44</v>
      </c>
      <c r="J956" s="16"/>
    </row>
    <row r="957" spans="1:10">
      <c r="A957" s="23">
        <f t="shared" si="45"/>
        <v>898</v>
      </c>
      <c r="B957" s="218"/>
      <c r="C957" s="218"/>
      <c r="D957" s="137">
        <v>42829</v>
      </c>
      <c r="E957" s="137">
        <v>42880</v>
      </c>
      <c r="F957" s="137">
        <v>42880</v>
      </c>
      <c r="G957" s="25">
        <f t="shared" si="46"/>
        <v>51</v>
      </c>
      <c r="H957" s="365">
        <v>5026.54</v>
      </c>
      <c r="I957" s="122">
        <f t="shared" si="47"/>
        <v>256353.54</v>
      </c>
      <c r="J957" s="16"/>
    </row>
    <row r="958" spans="1:10">
      <c r="A958" s="23">
        <f t="shared" si="45"/>
        <v>899</v>
      </c>
      <c r="B958" s="218"/>
      <c r="C958" s="218"/>
      <c r="D958" s="137">
        <v>42830</v>
      </c>
      <c r="E958" s="137">
        <v>42880</v>
      </c>
      <c r="F958" s="137">
        <v>42880</v>
      </c>
      <c r="G958" s="25">
        <f t="shared" si="46"/>
        <v>50</v>
      </c>
      <c r="H958" s="365">
        <v>6797.68</v>
      </c>
      <c r="I958" s="122">
        <f t="shared" si="47"/>
        <v>339884</v>
      </c>
      <c r="J958" s="16"/>
    </row>
    <row r="959" spans="1:10">
      <c r="A959" s="23">
        <f t="shared" si="45"/>
        <v>900</v>
      </c>
      <c r="B959" s="218"/>
      <c r="C959" s="218"/>
      <c r="D959" s="137">
        <v>42830</v>
      </c>
      <c r="E959" s="137">
        <v>42880</v>
      </c>
      <c r="F959" s="137">
        <v>42880</v>
      </c>
      <c r="G959" s="25">
        <f t="shared" si="46"/>
        <v>50</v>
      </c>
      <c r="H959" s="365">
        <v>5026.21</v>
      </c>
      <c r="I959" s="122">
        <f t="shared" si="47"/>
        <v>251310.5</v>
      </c>
      <c r="J959" s="16"/>
    </row>
    <row r="960" spans="1:10">
      <c r="A960" s="23">
        <f t="shared" si="45"/>
        <v>901</v>
      </c>
      <c r="B960" s="218"/>
      <c r="C960" s="218"/>
      <c r="D960" s="137">
        <v>42830</v>
      </c>
      <c r="E960" s="137">
        <v>42880</v>
      </c>
      <c r="F960" s="137">
        <v>42880</v>
      </c>
      <c r="G960" s="25">
        <f t="shared" si="46"/>
        <v>50</v>
      </c>
      <c r="H960" s="365">
        <v>5025.24</v>
      </c>
      <c r="I960" s="122">
        <f t="shared" si="47"/>
        <v>251262</v>
      </c>
      <c r="J960" s="16"/>
    </row>
    <row r="961" spans="1:10">
      <c r="A961" s="23">
        <f t="shared" si="45"/>
        <v>902</v>
      </c>
      <c r="B961" s="218"/>
      <c r="C961" s="218"/>
      <c r="D961" s="137">
        <v>42832</v>
      </c>
      <c r="E961" s="137">
        <v>42880</v>
      </c>
      <c r="F961" s="137">
        <v>42880</v>
      </c>
      <c r="G961" s="25">
        <f t="shared" si="46"/>
        <v>48</v>
      </c>
      <c r="H961" s="365">
        <v>4326.3999999999996</v>
      </c>
      <c r="I961" s="122">
        <f t="shared" si="47"/>
        <v>207667.20000000001</v>
      </c>
      <c r="J961" s="16"/>
    </row>
    <row r="962" spans="1:10">
      <c r="A962" s="23">
        <f t="shared" si="45"/>
        <v>903</v>
      </c>
      <c r="B962" s="218"/>
      <c r="C962" s="218"/>
      <c r="D962" s="137">
        <v>42832</v>
      </c>
      <c r="E962" s="137">
        <v>42880</v>
      </c>
      <c r="F962" s="137">
        <v>42880</v>
      </c>
      <c r="G962" s="25">
        <f t="shared" si="46"/>
        <v>48</v>
      </c>
      <c r="H962" s="365">
        <v>4334.2</v>
      </c>
      <c r="I962" s="122">
        <f t="shared" si="47"/>
        <v>208041.60000000001</v>
      </c>
      <c r="J962" s="16"/>
    </row>
    <row r="963" spans="1:10">
      <c r="A963" s="23">
        <f t="shared" si="45"/>
        <v>904</v>
      </c>
      <c r="B963" s="218"/>
      <c r="C963" s="218"/>
      <c r="D963" s="137">
        <v>42832</v>
      </c>
      <c r="E963" s="137">
        <v>42880</v>
      </c>
      <c r="F963" s="137">
        <v>42880</v>
      </c>
      <c r="G963" s="25">
        <f t="shared" si="46"/>
        <v>48</v>
      </c>
      <c r="H963" s="365">
        <v>6931.02</v>
      </c>
      <c r="I963" s="122">
        <f t="shared" si="47"/>
        <v>332688.96000000002</v>
      </c>
      <c r="J963" s="16"/>
    </row>
    <row r="964" spans="1:10">
      <c r="A964" s="23">
        <f t="shared" si="45"/>
        <v>905</v>
      </c>
      <c r="B964" s="218"/>
      <c r="C964" s="218"/>
      <c r="D964" s="137">
        <v>42832</v>
      </c>
      <c r="E964" s="137">
        <v>42880</v>
      </c>
      <c r="F964" s="137">
        <v>42880</v>
      </c>
      <c r="G964" s="25">
        <f t="shared" si="46"/>
        <v>48</v>
      </c>
      <c r="H964" s="365">
        <v>6859.03</v>
      </c>
      <c r="I964" s="122">
        <f t="shared" si="47"/>
        <v>329233.44</v>
      </c>
      <c r="J964" s="16"/>
    </row>
    <row r="965" spans="1:10">
      <c r="A965" s="23">
        <f t="shared" si="45"/>
        <v>906</v>
      </c>
      <c r="B965" s="218"/>
      <c r="C965" s="218"/>
      <c r="D965" s="137">
        <v>42832</v>
      </c>
      <c r="E965" s="137">
        <v>42880</v>
      </c>
      <c r="F965" s="137">
        <v>42880</v>
      </c>
      <c r="G965" s="25">
        <f t="shared" si="46"/>
        <v>48</v>
      </c>
      <c r="H965" s="365">
        <v>6792.14</v>
      </c>
      <c r="I965" s="122">
        <f t="shared" si="47"/>
        <v>326022.71999999997</v>
      </c>
      <c r="J965" s="16"/>
    </row>
    <row r="966" spans="1:10">
      <c r="A966" s="23">
        <f t="shared" si="45"/>
        <v>907</v>
      </c>
      <c r="B966" s="218"/>
      <c r="C966" s="218"/>
      <c r="D966" s="137">
        <v>42832</v>
      </c>
      <c r="E966" s="137">
        <v>42880</v>
      </c>
      <c r="F966" s="137">
        <v>42880</v>
      </c>
      <c r="G966" s="25">
        <f t="shared" si="46"/>
        <v>48</v>
      </c>
      <c r="H966" s="365">
        <v>6706.52</v>
      </c>
      <c r="I966" s="122">
        <f t="shared" si="47"/>
        <v>321912.96000000002</v>
      </c>
      <c r="J966" s="16"/>
    </row>
    <row r="967" spans="1:10">
      <c r="A967" s="23">
        <f t="shared" si="45"/>
        <v>908</v>
      </c>
      <c r="B967" s="218"/>
      <c r="C967" s="218"/>
      <c r="D967" s="137">
        <v>42832</v>
      </c>
      <c r="E967" s="137">
        <v>42880</v>
      </c>
      <c r="F967" s="137">
        <v>42880</v>
      </c>
      <c r="G967" s="25">
        <f t="shared" si="46"/>
        <v>48</v>
      </c>
      <c r="H967" s="365">
        <v>6610.67</v>
      </c>
      <c r="I967" s="122">
        <f t="shared" si="47"/>
        <v>317312.15999999997</v>
      </c>
      <c r="J967" s="16"/>
    </row>
    <row r="968" spans="1:10">
      <c r="A968" s="23">
        <f t="shared" si="45"/>
        <v>909</v>
      </c>
      <c r="B968" s="218"/>
      <c r="C968" s="218"/>
      <c r="D968" s="137">
        <v>42832</v>
      </c>
      <c r="E968" s="137">
        <v>42880</v>
      </c>
      <c r="F968" s="137">
        <v>42880</v>
      </c>
      <c r="G968" s="25">
        <f t="shared" si="46"/>
        <v>48</v>
      </c>
      <c r="H968" s="365">
        <v>6738.47</v>
      </c>
      <c r="I968" s="122">
        <f t="shared" si="47"/>
        <v>323446.56</v>
      </c>
      <c r="J968" s="16"/>
    </row>
    <row r="969" spans="1:10">
      <c r="A969" s="23">
        <f t="shared" si="45"/>
        <v>910</v>
      </c>
      <c r="B969" s="218"/>
      <c r="C969" s="218"/>
      <c r="D969" s="137">
        <v>42834</v>
      </c>
      <c r="E969" s="137">
        <v>42880</v>
      </c>
      <c r="F969" s="137">
        <v>42880</v>
      </c>
      <c r="G969" s="25">
        <f t="shared" si="46"/>
        <v>46</v>
      </c>
      <c r="H969" s="365">
        <v>6083.04</v>
      </c>
      <c r="I969" s="122">
        <f t="shared" si="47"/>
        <v>279819.84000000003</v>
      </c>
      <c r="J969" s="16"/>
    </row>
    <row r="970" spans="1:10">
      <c r="A970" s="23">
        <f t="shared" si="45"/>
        <v>911</v>
      </c>
      <c r="B970" s="218"/>
      <c r="C970" s="218"/>
      <c r="D970" s="137">
        <v>42835</v>
      </c>
      <c r="E970" s="137">
        <v>42880</v>
      </c>
      <c r="F970" s="137">
        <v>42880</v>
      </c>
      <c r="G970" s="25">
        <f t="shared" si="46"/>
        <v>45</v>
      </c>
      <c r="H970" s="365">
        <v>6092.14</v>
      </c>
      <c r="I970" s="122">
        <f t="shared" si="47"/>
        <v>274146.3</v>
      </c>
      <c r="J970" s="16"/>
    </row>
    <row r="971" spans="1:10">
      <c r="A971" s="23">
        <f t="shared" si="45"/>
        <v>912</v>
      </c>
      <c r="B971" s="218"/>
      <c r="C971" s="218"/>
      <c r="D971" s="137">
        <v>42835</v>
      </c>
      <c r="E971" s="137">
        <v>42880</v>
      </c>
      <c r="F971" s="137">
        <v>42880</v>
      </c>
      <c r="G971" s="25">
        <f t="shared" si="46"/>
        <v>45</v>
      </c>
      <c r="H971" s="365">
        <v>5880.59</v>
      </c>
      <c r="I971" s="122">
        <f t="shared" si="47"/>
        <v>264626.55</v>
      </c>
      <c r="J971" s="16"/>
    </row>
    <row r="972" spans="1:10">
      <c r="A972" s="23">
        <f t="shared" si="45"/>
        <v>913</v>
      </c>
      <c r="B972" s="218"/>
      <c r="C972" s="218"/>
      <c r="D972" s="137">
        <v>42835</v>
      </c>
      <c r="E972" s="137">
        <v>42880</v>
      </c>
      <c r="F972" s="137">
        <v>42880</v>
      </c>
      <c r="G972" s="25">
        <f t="shared" si="46"/>
        <v>45</v>
      </c>
      <c r="H972" s="365">
        <v>5743.91</v>
      </c>
      <c r="I972" s="122">
        <f t="shared" si="47"/>
        <v>258475.95</v>
      </c>
      <c r="J972" s="16"/>
    </row>
    <row r="973" spans="1:10">
      <c r="A973" s="23">
        <f t="shared" si="45"/>
        <v>914</v>
      </c>
      <c r="B973" s="218"/>
      <c r="C973" s="218"/>
      <c r="D973" s="137">
        <v>42835</v>
      </c>
      <c r="E973" s="137">
        <v>42880</v>
      </c>
      <c r="F973" s="137">
        <v>42880</v>
      </c>
      <c r="G973" s="25">
        <f t="shared" si="46"/>
        <v>45</v>
      </c>
      <c r="H973" s="365">
        <v>5438.16</v>
      </c>
      <c r="I973" s="122">
        <f t="shared" si="47"/>
        <v>244717.2</v>
      </c>
      <c r="J973" s="16"/>
    </row>
    <row r="974" spans="1:10">
      <c r="A974" s="23">
        <f t="shared" si="45"/>
        <v>915</v>
      </c>
      <c r="B974" s="218"/>
      <c r="C974" s="218"/>
      <c r="D974" s="137">
        <v>42835</v>
      </c>
      <c r="E974" s="137">
        <v>42880</v>
      </c>
      <c r="F974" s="137">
        <v>42880</v>
      </c>
      <c r="G974" s="25">
        <f t="shared" si="46"/>
        <v>45</v>
      </c>
      <c r="H974" s="365">
        <v>5402.21</v>
      </c>
      <c r="I974" s="122">
        <f t="shared" si="47"/>
        <v>243099.45</v>
      </c>
      <c r="J974" s="16"/>
    </row>
    <row r="975" spans="1:10">
      <c r="A975" s="23">
        <f t="shared" si="45"/>
        <v>916</v>
      </c>
      <c r="B975" s="218"/>
      <c r="C975" s="218"/>
      <c r="D975" s="137">
        <v>42835</v>
      </c>
      <c r="E975" s="137">
        <v>42880</v>
      </c>
      <c r="F975" s="137">
        <v>42880</v>
      </c>
      <c r="G975" s="25">
        <f t="shared" si="46"/>
        <v>45</v>
      </c>
      <c r="H975" s="365">
        <v>6274.77</v>
      </c>
      <c r="I975" s="122">
        <f t="shared" si="47"/>
        <v>282364.65000000002</v>
      </c>
      <c r="J975" s="16"/>
    </row>
    <row r="976" spans="1:10">
      <c r="A976" s="23">
        <f t="shared" ref="A976:A1039" si="48">A975+1</f>
        <v>917</v>
      </c>
      <c r="B976" s="218"/>
      <c r="C976" s="218"/>
      <c r="D976" s="137">
        <v>42835</v>
      </c>
      <c r="E976" s="137">
        <v>42880</v>
      </c>
      <c r="F976" s="137">
        <v>42880</v>
      </c>
      <c r="G976" s="25">
        <f t="shared" si="46"/>
        <v>45</v>
      </c>
      <c r="H976" s="365">
        <v>6243.86</v>
      </c>
      <c r="I976" s="122">
        <f t="shared" si="47"/>
        <v>280973.7</v>
      </c>
      <c r="J976" s="16"/>
    </row>
    <row r="977" spans="1:10">
      <c r="A977" s="23">
        <f t="shared" si="48"/>
        <v>918</v>
      </c>
      <c r="B977" s="218"/>
      <c r="C977" s="218"/>
      <c r="D977" s="137">
        <v>42835</v>
      </c>
      <c r="E977" s="137">
        <v>42880</v>
      </c>
      <c r="F977" s="137">
        <v>42880</v>
      </c>
      <c r="G977" s="25">
        <f t="shared" si="46"/>
        <v>45</v>
      </c>
      <c r="H977" s="365">
        <v>5958.91</v>
      </c>
      <c r="I977" s="122">
        <f t="shared" si="47"/>
        <v>268150.95</v>
      </c>
      <c r="J977" s="16"/>
    </row>
    <row r="978" spans="1:10">
      <c r="A978" s="23">
        <f t="shared" si="48"/>
        <v>919</v>
      </c>
      <c r="B978" s="218"/>
      <c r="C978" s="218"/>
      <c r="D978" s="137">
        <v>42835</v>
      </c>
      <c r="E978" s="137">
        <v>42880</v>
      </c>
      <c r="F978" s="137">
        <v>42880</v>
      </c>
      <c r="G978" s="25">
        <f t="shared" si="46"/>
        <v>45</v>
      </c>
      <c r="H978" s="365">
        <v>6303.47</v>
      </c>
      <c r="I978" s="122">
        <f t="shared" si="47"/>
        <v>283656.15000000002</v>
      </c>
      <c r="J978" s="16"/>
    </row>
    <row r="979" spans="1:10">
      <c r="A979" s="23">
        <f t="shared" si="48"/>
        <v>920</v>
      </c>
      <c r="B979" s="218"/>
      <c r="C979" s="218"/>
      <c r="D979" s="137">
        <v>42835</v>
      </c>
      <c r="E979" s="137">
        <v>42880</v>
      </c>
      <c r="F979" s="137">
        <v>42880</v>
      </c>
      <c r="G979" s="25">
        <f t="shared" si="46"/>
        <v>45</v>
      </c>
      <c r="H979" s="365">
        <v>5858.56</v>
      </c>
      <c r="I979" s="122">
        <f t="shared" si="47"/>
        <v>263635.20000000001</v>
      </c>
      <c r="J979" s="16"/>
    </row>
    <row r="980" spans="1:10">
      <c r="A980" s="23">
        <f t="shared" si="48"/>
        <v>921</v>
      </c>
      <c r="B980" s="218"/>
      <c r="C980" s="218"/>
      <c r="D980" s="137">
        <v>42835</v>
      </c>
      <c r="E980" s="137">
        <v>42880</v>
      </c>
      <c r="F980" s="137">
        <v>42880</v>
      </c>
      <c r="G980" s="25">
        <f t="shared" si="46"/>
        <v>45</v>
      </c>
      <c r="H980" s="365">
        <v>6397.31</v>
      </c>
      <c r="I980" s="122">
        <f t="shared" si="47"/>
        <v>287878.95</v>
      </c>
      <c r="J980" s="16"/>
    </row>
    <row r="981" spans="1:10">
      <c r="A981" s="23">
        <f t="shared" si="48"/>
        <v>922</v>
      </c>
      <c r="B981" s="218"/>
      <c r="C981" s="218"/>
      <c r="D981" s="137">
        <v>42835</v>
      </c>
      <c r="E981" s="137">
        <v>42880</v>
      </c>
      <c r="F981" s="137">
        <v>42880</v>
      </c>
      <c r="G981" s="25">
        <f t="shared" si="46"/>
        <v>45</v>
      </c>
      <c r="H981" s="365">
        <v>5883.95</v>
      </c>
      <c r="I981" s="122">
        <f t="shared" si="47"/>
        <v>264777.75</v>
      </c>
      <c r="J981" s="16"/>
    </row>
    <row r="982" spans="1:10">
      <c r="A982" s="23">
        <f t="shared" si="48"/>
        <v>923</v>
      </c>
      <c r="B982" s="218"/>
      <c r="C982" s="218"/>
      <c r="D982" s="137">
        <v>42835</v>
      </c>
      <c r="E982" s="137">
        <v>42880</v>
      </c>
      <c r="F982" s="137">
        <v>42880</v>
      </c>
      <c r="G982" s="25">
        <f t="shared" si="46"/>
        <v>45</v>
      </c>
      <c r="H982" s="365">
        <v>6261.15</v>
      </c>
      <c r="I982" s="122">
        <f t="shared" si="47"/>
        <v>281751.75</v>
      </c>
      <c r="J982" s="16"/>
    </row>
    <row r="983" spans="1:10">
      <c r="A983" s="23">
        <f t="shared" si="48"/>
        <v>924</v>
      </c>
      <c r="B983" s="218"/>
      <c r="C983" s="218"/>
      <c r="D983" s="137">
        <v>42835</v>
      </c>
      <c r="E983" s="137">
        <v>42880</v>
      </c>
      <c r="F983" s="137">
        <v>42880</v>
      </c>
      <c r="G983" s="25">
        <f t="shared" si="46"/>
        <v>45</v>
      </c>
      <c r="H983" s="365">
        <v>6149.65</v>
      </c>
      <c r="I983" s="122">
        <f t="shared" si="47"/>
        <v>276734.25</v>
      </c>
      <c r="J983" s="16"/>
    </row>
    <row r="984" spans="1:10">
      <c r="A984" s="23">
        <f t="shared" si="48"/>
        <v>925</v>
      </c>
      <c r="B984" s="218"/>
      <c r="C984" s="218"/>
      <c r="D984" s="137">
        <v>42835</v>
      </c>
      <c r="E984" s="137">
        <v>42880</v>
      </c>
      <c r="F984" s="137">
        <v>42880</v>
      </c>
      <c r="G984" s="25">
        <f t="shared" ref="G984:G1035" si="49">F984-D984</f>
        <v>45</v>
      </c>
      <c r="H984" s="365">
        <v>6207.42</v>
      </c>
      <c r="I984" s="122">
        <f t="shared" ref="I984:I1035" si="50">ROUND(G984*H984,2)</f>
        <v>279333.90000000002</v>
      </c>
      <c r="J984" s="16"/>
    </row>
    <row r="985" spans="1:10">
      <c r="A985" s="23">
        <f t="shared" si="48"/>
        <v>926</v>
      </c>
      <c r="B985" s="218"/>
      <c r="C985" s="218"/>
      <c r="D985" s="137">
        <v>42835</v>
      </c>
      <c r="E985" s="137">
        <v>42880</v>
      </c>
      <c r="F985" s="137">
        <v>42880</v>
      </c>
      <c r="G985" s="25">
        <f t="shared" si="49"/>
        <v>45</v>
      </c>
      <c r="H985" s="365">
        <v>6239.81</v>
      </c>
      <c r="I985" s="122">
        <f t="shared" si="50"/>
        <v>280791.45</v>
      </c>
      <c r="J985" s="16"/>
    </row>
    <row r="986" spans="1:10">
      <c r="A986" s="23">
        <f t="shared" si="48"/>
        <v>927</v>
      </c>
      <c r="B986" s="218"/>
      <c r="C986" s="218"/>
      <c r="D986" s="137">
        <v>42835</v>
      </c>
      <c r="E986" s="137">
        <v>42880</v>
      </c>
      <c r="F986" s="137">
        <v>42880</v>
      </c>
      <c r="G986" s="25">
        <f t="shared" si="49"/>
        <v>45</v>
      </c>
      <c r="H986" s="365">
        <v>6160.69</v>
      </c>
      <c r="I986" s="122">
        <f t="shared" si="50"/>
        <v>277231.05</v>
      </c>
      <c r="J986" s="16"/>
    </row>
    <row r="987" spans="1:10">
      <c r="A987" s="23">
        <f t="shared" si="48"/>
        <v>928</v>
      </c>
      <c r="B987" s="218"/>
      <c r="C987" s="218"/>
      <c r="D987" s="137">
        <v>42835</v>
      </c>
      <c r="E987" s="137">
        <v>42880</v>
      </c>
      <c r="F987" s="137">
        <v>42880</v>
      </c>
      <c r="G987" s="25">
        <f t="shared" si="49"/>
        <v>45</v>
      </c>
      <c r="H987" s="365">
        <v>6272.19</v>
      </c>
      <c r="I987" s="122">
        <f t="shared" si="50"/>
        <v>282248.55</v>
      </c>
      <c r="J987" s="16"/>
    </row>
    <row r="988" spans="1:10">
      <c r="A988" s="23">
        <f t="shared" si="48"/>
        <v>929</v>
      </c>
      <c r="B988" s="218"/>
      <c r="C988" s="218"/>
      <c r="D988" s="137">
        <v>42835</v>
      </c>
      <c r="E988" s="137">
        <v>42880</v>
      </c>
      <c r="F988" s="137">
        <v>42880</v>
      </c>
      <c r="G988" s="25">
        <f t="shared" si="49"/>
        <v>45</v>
      </c>
      <c r="H988" s="365">
        <v>6193.44</v>
      </c>
      <c r="I988" s="122">
        <f t="shared" si="50"/>
        <v>278704.8</v>
      </c>
      <c r="J988" s="16"/>
    </row>
    <row r="989" spans="1:10">
      <c r="A989" s="23">
        <f t="shared" si="48"/>
        <v>930</v>
      </c>
      <c r="B989" s="218"/>
      <c r="C989" s="218"/>
      <c r="D989" s="137">
        <v>42835</v>
      </c>
      <c r="E989" s="137">
        <v>42880</v>
      </c>
      <c r="F989" s="137">
        <v>42880</v>
      </c>
      <c r="G989" s="25">
        <f t="shared" si="49"/>
        <v>45</v>
      </c>
      <c r="H989" s="365">
        <v>6261.89</v>
      </c>
      <c r="I989" s="122">
        <f t="shared" si="50"/>
        <v>281785.05</v>
      </c>
      <c r="J989" s="16"/>
    </row>
    <row r="990" spans="1:10">
      <c r="A990" s="23">
        <f t="shared" si="48"/>
        <v>931</v>
      </c>
      <c r="B990" s="218"/>
      <c r="C990" s="218"/>
      <c r="D990" s="137">
        <v>42835</v>
      </c>
      <c r="E990" s="137">
        <v>42880</v>
      </c>
      <c r="F990" s="137">
        <v>42880</v>
      </c>
      <c r="G990" s="25">
        <f t="shared" si="49"/>
        <v>45</v>
      </c>
      <c r="H990" s="365">
        <v>5799.68</v>
      </c>
      <c r="I990" s="122">
        <f t="shared" si="50"/>
        <v>260985.60000000001</v>
      </c>
      <c r="J990" s="16"/>
    </row>
    <row r="991" spans="1:10">
      <c r="A991" s="23">
        <f t="shared" si="48"/>
        <v>932</v>
      </c>
      <c r="B991" s="218"/>
      <c r="C991" s="218"/>
      <c r="D991" s="137">
        <v>42835</v>
      </c>
      <c r="E991" s="137">
        <v>42880</v>
      </c>
      <c r="F991" s="137">
        <v>42880</v>
      </c>
      <c r="G991" s="25">
        <f t="shared" si="49"/>
        <v>45</v>
      </c>
      <c r="H991" s="365">
        <v>6221.78</v>
      </c>
      <c r="I991" s="122">
        <f t="shared" si="50"/>
        <v>279980.09999999998</v>
      </c>
      <c r="J991" s="16"/>
    </row>
    <row r="992" spans="1:10">
      <c r="A992" s="23">
        <f t="shared" si="48"/>
        <v>933</v>
      </c>
      <c r="B992" s="218"/>
      <c r="C992" s="218"/>
      <c r="D992" s="137">
        <v>42835</v>
      </c>
      <c r="E992" s="137">
        <v>42880</v>
      </c>
      <c r="F992" s="137">
        <v>42880</v>
      </c>
      <c r="G992" s="25">
        <f t="shared" si="49"/>
        <v>45</v>
      </c>
      <c r="H992" s="365">
        <v>6230.61</v>
      </c>
      <c r="I992" s="122">
        <f t="shared" si="50"/>
        <v>280377.45</v>
      </c>
      <c r="J992" s="16"/>
    </row>
    <row r="993" spans="1:10">
      <c r="A993" s="23">
        <f t="shared" si="48"/>
        <v>934</v>
      </c>
      <c r="B993" s="218"/>
      <c r="C993" s="218"/>
      <c r="D993" s="137">
        <v>42835</v>
      </c>
      <c r="E993" s="137">
        <v>42880</v>
      </c>
      <c r="F993" s="137">
        <v>42880</v>
      </c>
      <c r="G993" s="25">
        <f t="shared" si="49"/>
        <v>45</v>
      </c>
      <c r="H993" s="365">
        <v>6174.3</v>
      </c>
      <c r="I993" s="122">
        <f t="shared" si="50"/>
        <v>277843.5</v>
      </c>
      <c r="J993" s="16"/>
    </row>
    <row r="994" spans="1:10">
      <c r="A994" s="23">
        <f t="shared" si="48"/>
        <v>935</v>
      </c>
      <c r="B994" s="218"/>
      <c r="C994" s="218"/>
      <c r="D994" s="137">
        <v>42835</v>
      </c>
      <c r="E994" s="137">
        <v>42880</v>
      </c>
      <c r="F994" s="137">
        <v>42880</v>
      </c>
      <c r="G994" s="25">
        <f t="shared" si="49"/>
        <v>45</v>
      </c>
      <c r="H994" s="365">
        <v>6164.92</v>
      </c>
      <c r="I994" s="122">
        <f t="shared" si="50"/>
        <v>277421.40000000002</v>
      </c>
      <c r="J994" s="16"/>
    </row>
    <row r="995" spans="1:10">
      <c r="A995" s="23">
        <f t="shared" si="48"/>
        <v>936</v>
      </c>
      <c r="B995" s="218"/>
      <c r="C995" s="218"/>
      <c r="D995" s="137">
        <v>42835</v>
      </c>
      <c r="E995" s="137">
        <v>42880</v>
      </c>
      <c r="F995" s="137">
        <v>42880</v>
      </c>
      <c r="G995" s="25">
        <f t="shared" si="49"/>
        <v>45</v>
      </c>
      <c r="H995" s="365">
        <v>6010.51</v>
      </c>
      <c r="I995" s="122">
        <f t="shared" si="50"/>
        <v>270472.95</v>
      </c>
      <c r="J995" s="16"/>
    </row>
    <row r="996" spans="1:10">
      <c r="A996" s="23">
        <f t="shared" si="48"/>
        <v>937</v>
      </c>
      <c r="B996" s="218"/>
      <c r="C996" s="218"/>
      <c r="D996" s="137">
        <v>42835</v>
      </c>
      <c r="E996" s="137">
        <v>42880</v>
      </c>
      <c r="F996" s="137">
        <v>42880</v>
      </c>
      <c r="G996" s="25">
        <f t="shared" si="49"/>
        <v>45</v>
      </c>
      <c r="H996" s="365">
        <v>5749.38</v>
      </c>
      <c r="I996" s="122">
        <f t="shared" si="50"/>
        <v>258722.1</v>
      </c>
      <c r="J996" s="16"/>
    </row>
    <row r="997" spans="1:10">
      <c r="A997" s="23">
        <f t="shared" si="48"/>
        <v>938</v>
      </c>
      <c r="B997" s="218"/>
      <c r="C997" s="218"/>
      <c r="D997" s="137">
        <v>42835</v>
      </c>
      <c r="E997" s="137">
        <v>42880</v>
      </c>
      <c r="F997" s="137">
        <v>42880</v>
      </c>
      <c r="G997" s="25">
        <f t="shared" si="49"/>
        <v>45</v>
      </c>
      <c r="H997" s="365">
        <v>5754.05</v>
      </c>
      <c r="I997" s="122">
        <f t="shared" si="50"/>
        <v>258932.25</v>
      </c>
      <c r="J997" s="16"/>
    </row>
    <row r="998" spans="1:10">
      <c r="A998" s="23">
        <f t="shared" si="48"/>
        <v>939</v>
      </c>
      <c r="B998" s="218"/>
      <c r="C998" s="218"/>
      <c r="D998" s="137">
        <v>42835</v>
      </c>
      <c r="E998" s="137">
        <v>42880</v>
      </c>
      <c r="F998" s="137">
        <v>42880</v>
      </c>
      <c r="G998" s="25">
        <f t="shared" si="49"/>
        <v>45</v>
      </c>
      <c r="H998" s="365">
        <v>5782.79</v>
      </c>
      <c r="I998" s="122">
        <f t="shared" si="50"/>
        <v>260225.55</v>
      </c>
      <c r="J998" s="16"/>
    </row>
    <row r="999" spans="1:10">
      <c r="A999" s="23">
        <f t="shared" si="48"/>
        <v>940</v>
      </c>
      <c r="B999" s="218"/>
      <c r="C999" s="218"/>
      <c r="D999" s="137">
        <v>42835</v>
      </c>
      <c r="E999" s="137">
        <v>42880</v>
      </c>
      <c r="F999" s="137">
        <v>42880</v>
      </c>
      <c r="G999" s="25">
        <f t="shared" si="49"/>
        <v>45</v>
      </c>
      <c r="H999" s="365">
        <v>5995.42</v>
      </c>
      <c r="I999" s="122">
        <f t="shared" si="50"/>
        <v>269793.90000000002</v>
      </c>
      <c r="J999" s="16"/>
    </row>
    <row r="1000" spans="1:10">
      <c r="A1000" s="23">
        <f t="shared" si="48"/>
        <v>941</v>
      </c>
      <c r="B1000" s="218"/>
      <c r="C1000" s="218"/>
      <c r="D1000" s="137">
        <v>42835</v>
      </c>
      <c r="E1000" s="137">
        <v>42880</v>
      </c>
      <c r="F1000" s="137">
        <v>42880</v>
      </c>
      <c r="G1000" s="25">
        <f t="shared" si="49"/>
        <v>45</v>
      </c>
      <c r="H1000" s="365">
        <v>5952.69</v>
      </c>
      <c r="I1000" s="122">
        <f t="shared" si="50"/>
        <v>267871.05</v>
      </c>
      <c r="J1000" s="16"/>
    </row>
    <row r="1001" spans="1:10">
      <c r="A1001" s="23">
        <f t="shared" si="48"/>
        <v>942</v>
      </c>
      <c r="B1001" s="218"/>
      <c r="C1001" s="218"/>
      <c r="D1001" s="137">
        <v>42836</v>
      </c>
      <c r="E1001" s="137">
        <v>42880</v>
      </c>
      <c r="F1001" s="137">
        <v>42880</v>
      </c>
      <c r="G1001" s="25">
        <f t="shared" si="49"/>
        <v>44</v>
      </c>
      <c r="H1001" s="365">
        <v>7118.46</v>
      </c>
      <c r="I1001" s="122">
        <f t="shared" si="50"/>
        <v>313212.24</v>
      </c>
      <c r="J1001" s="16"/>
    </row>
    <row r="1002" spans="1:10">
      <c r="A1002" s="23">
        <f t="shared" si="48"/>
        <v>943</v>
      </c>
      <c r="B1002" s="218"/>
      <c r="C1002" s="218"/>
      <c r="D1002" s="137">
        <v>42836</v>
      </c>
      <c r="E1002" s="137">
        <v>42880</v>
      </c>
      <c r="F1002" s="137">
        <v>42880</v>
      </c>
      <c r="G1002" s="25">
        <f t="shared" si="49"/>
        <v>44</v>
      </c>
      <c r="H1002" s="365">
        <v>5135.1500000000005</v>
      </c>
      <c r="I1002" s="122">
        <f t="shared" si="50"/>
        <v>225946.6</v>
      </c>
      <c r="J1002" s="16"/>
    </row>
    <row r="1003" spans="1:10">
      <c r="A1003" s="23">
        <f t="shared" si="48"/>
        <v>944</v>
      </c>
      <c r="B1003" s="218"/>
      <c r="C1003" s="218"/>
      <c r="D1003" s="137">
        <v>42836</v>
      </c>
      <c r="E1003" s="137">
        <v>42880</v>
      </c>
      <c r="F1003" s="137">
        <v>42880</v>
      </c>
      <c r="G1003" s="25">
        <f t="shared" si="49"/>
        <v>44</v>
      </c>
      <c r="H1003" s="365">
        <v>6855.19</v>
      </c>
      <c r="I1003" s="122">
        <f t="shared" si="50"/>
        <v>301628.36</v>
      </c>
      <c r="J1003" s="16"/>
    </row>
    <row r="1004" spans="1:10">
      <c r="A1004" s="23">
        <f t="shared" si="48"/>
        <v>945</v>
      </c>
      <c r="B1004" s="218"/>
      <c r="C1004" s="218"/>
      <c r="D1004" s="137">
        <v>42836</v>
      </c>
      <c r="E1004" s="137">
        <v>42880</v>
      </c>
      <c r="F1004" s="137">
        <v>42880</v>
      </c>
      <c r="G1004" s="25">
        <f t="shared" si="49"/>
        <v>44</v>
      </c>
      <c r="H1004" s="365">
        <v>6911</v>
      </c>
      <c r="I1004" s="122">
        <f t="shared" si="50"/>
        <v>304084</v>
      </c>
      <c r="J1004" s="16"/>
    </row>
    <row r="1005" spans="1:10">
      <c r="A1005" s="23">
        <f t="shared" si="48"/>
        <v>946</v>
      </c>
      <c r="B1005" s="218"/>
      <c r="C1005" s="218"/>
      <c r="D1005" s="137">
        <v>42836</v>
      </c>
      <c r="E1005" s="137">
        <v>42880</v>
      </c>
      <c r="F1005" s="137">
        <v>42880</v>
      </c>
      <c r="G1005" s="25">
        <f t="shared" si="49"/>
        <v>44</v>
      </c>
      <c r="H1005" s="365">
        <v>6830.91</v>
      </c>
      <c r="I1005" s="122">
        <f t="shared" si="50"/>
        <v>300560.03999999998</v>
      </c>
      <c r="J1005" s="16"/>
    </row>
    <row r="1006" spans="1:10">
      <c r="A1006" s="23">
        <f t="shared" si="48"/>
        <v>947</v>
      </c>
      <c r="B1006" s="218"/>
      <c r="C1006" s="218"/>
      <c r="D1006" s="137">
        <v>42837</v>
      </c>
      <c r="E1006" s="137">
        <v>42880</v>
      </c>
      <c r="F1006" s="137">
        <v>42880</v>
      </c>
      <c r="G1006" s="25">
        <f t="shared" si="49"/>
        <v>43</v>
      </c>
      <c r="H1006" s="365">
        <v>5023.62</v>
      </c>
      <c r="I1006" s="122">
        <f t="shared" si="50"/>
        <v>216015.66</v>
      </c>
      <c r="J1006" s="16"/>
    </row>
    <row r="1007" spans="1:10">
      <c r="A1007" s="23">
        <f t="shared" si="48"/>
        <v>948</v>
      </c>
      <c r="B1007" s="218"/>
      <c r="C1007" s="218"/>
      <c r="D1007" s="137">
        <v>42837</v>
      </c>
      <c r="E1007" s="137">
        <v>42880</v>
      </c>
      <c r="F1007" s="137">
        <v>42880</v>
      </c>
      <c r="G1007" s="25">
        <f t="shared" si="49"/>
        <v>43</v>
      </c>
      <c r="H1007" s="365">
        <v>5026.54</v>
      </c>
      <c r="I1007" s="122">
        <f t="shared" si="50"/>
        <v>216141.22</v>
      </c>
      <c r="J1007" s="16"/>
    </row>
    <row r="1008" spans="1:10">
      <c r="A1008" s="23">
        <f t="shared" si="48"/>
        <v>949</v>
      </c>
      <c r="B1008" s="218"/>
      <c r="C1008" s="218"/>
      <c r="D1008" s="137">
        <v>42837</v>
      </c>
      <c r="E1008" s="137">
        <v>42880</v>
      </c>
      <c r="F1008" s="137">
        <v>42880</v>
      </c>
      <c r="G1008" s="25">
        <f t="shared" si="49"/>
        <v>43</v>
      </c>
      <c r="H1008" s="365">
        <v>5025.24</v>
      </c>
      <c r="I1008" s="122">
        <f t="shared" si="50"/>
        <v>216085.32</v>
      </c>
      <c r="J1008" s="16"/>
    </row>
    <row r="1009" spans="1:10">
      <c r="A1009" s="23">
        <f t="shared" si="48"/>
        <v>950</v>
      </c>
      <c r="B1009" s="218"/>
      <c r="C1009" s="218"/>
      <c r="D1009" s="137">
        <v>42837</v>
      </c>
      <c r="E1009" s="137">
        <v>42880</v>
      </c>
      <c r="F1009" s="137">
        <v>42880</v>
      </c>
      <c r="G1009" s="25">
        <f t="shared" si="49"/>
        <v>43</v>
      </c>
      <c r="H1009" s="365">
        <v>5956.44</v>
      </c>
      <c r="I1009" s="122">
        <f t="shared" si="50"/>
        <v>256126.92</v>
      </c>
      <c r="J1009" s="16"/>
    </row>
    <row r="1010" spans="1:10">
      <c r="A1010" s="23">
        <f t="shared" si="48"/>
        <v>951</v>
      </c>
      <c r="B1010" s="218"/>
      <c r="C1010" s="218"/>
      <c r="D1010" s="137">
        <v>42838</v>
      </c>
      <c r="E1010" s="137">
        <v>42880</v>
      </c>
      <c r="F1010" s="137">
        <v>42880</v>
      </c>
      <c r="G1010" s="25">
        <f t="shared" si="49"/>
        <v>42</v>
      </c>
      <c r="H1010" s="365">
        <v>6965.1</v>
      </c>
      <c r="I1010" s="122">
        <f t="shared" si="50"/>
        <v>292534.2</v>
      </c>
      <c r="J1010" s="16"/>
    </row>
    <row r="1011" spans="1:10">
      <c r="A1011" s="23">
        <f t="shared" si="48"/>
        <v>952</v>
      </c>
      <c r="B1011" s="218"/>
      <c r="C1011" s="218"/>
      <c r="D1011" s="137">
        <v>42838</v>
      </c>
      <c r="E1011" s="137">
        <v>42880</v>
      </c>
      <c r="F1011" s="137">
        <v>42880</v>
      </c>
      <c r="G1011" s="25">
        <f t="shared" si="49"/>
        <v>42</v>
      </c>
      <c r="H1011" s="365">
        <v>6735.91</v>
      </c>
      <c r="I1011" s="122">
        <f t="shared" si="50"/>
        <v>282908.21999999997</v>
      </c>
      <c r="J1011" s="16"/>
    </row>
    <row r="1012" spans="1:10">
      <c r="A1012" s="23">
        <f t="shared" si="48"/>
        <v>953</v>
      </c>
      <c r="B1012" s="218"/>
      <c r="C1012" s="218"/>
      <c r="D1012" s="137">
        <v>42838</v>
      </c>
      <c r="E1012" s="137">
        <v>42880</v>
      </c>
      <c r="F1012" s="137">
        <v>42880</v>
      </c>
      <c r="G1012" s="25">
        <f t="shared" si="49"/>
        <v>42</v>
      </c>
      <c r="H1012" s="365">
        <v>6879.05</v>
      </c>
      <c r="I1012" s="122">
        <f t="shared" si="50"/>
        <v>288920.09999999998</v>
      </c>
      <c r="J1012" s="16"/>
    </row>
    <row r="1013" spans="1:10">
      <c r="A1013" s="23">
        <f t="shared" si="48"/>
        <v>954</v>
      </c>
      <c r="B1013" s="218"/>
      <c r="C1013" s="218"/>
      <c r="D1013" s="137">
        <v>42838</v>
      </c>
      <c r="E1013" s="137">
        <v>42880</v>
      </c>
      <c r="F1013" s="137">
        <v>42880</v>
      </c>
      <c r="G1013" s="25">
        <f t="shared" si="49"/>
        <v>42</v>
      </c>
      <c r="H1013" s="365">
        <v>7028.15</v>
      </c>
      <c r="I1013" s="122">
        <f t="shared" si="50"/>
        <v>295182.3</v>
      </c>
      <c r="J1013" s="16"/>
    </row>
    <row r="1014" spans="1:10">
      <c r="A1014" s="23">
        <f t="shared" si="48"/>
        <v>955</v>
      </c>
      <c r="B1014" s="218"/>
      <c r="C1014" s="218"/>
      <c r="D1014" s="137">
        <v>42838</v>
      </c>
      <c r="E1014" s="137">
        <v>42880</v>
      </c>
      <c r="F1014" s="137">
        <v>42880</v>
      </c>
      <c r="G1014" s="25">
        <f t="shared" si="49"/>
        <v>42</v>
      </c>
      <c r="H1014" s="365">
        <v>6905.89</v>
      </c>
      <c r="I1014" s="122">
        <f t="shared" si="50"/>
        <v>290047.38</v>
      </c>
      <c r="J1014" s="16"/>
    </row>
    <row r="1015" spans="1:10">
      <c r="A1015" s="23">
        <f t="shared" si="48"/>
        <v>956</v>
      </c>
      <c r="B1015" s="218"/>
      <c r="C1015" s="218"/>
      <c r="D1015" s="137">
        <v>42838</v>
      </c>
      <c r="E1015" s="137">
        <v>42880</v>
      </c>
      <c r="F1015" s="137">
        <v>42880</v>
      </c>
      <c r="G1015" s="25">
        <f t="shared" si="49"/>
        <v>42</v>
      </c>
      <c r="H1015" s="365">
        <v>6893.53</v>
      </c>
      <c r="I1015" s="122">
        <f t="shared" si="50"/>
        <v>289528.26</v>
      </c>
      <c r="J1015" s="16"/>
    </row>
    <row r="1016" spans="1:10">
      <c r="A1016" s="23">
        <f t="shared" si="48"/>
        <v>957</v>
      </c>
      <c r="B1016" s="218"/>
      <c r="C1016" s="218"/>
      <c r="D1016" s="137">
        <v>42839</v>
      </c>
      <c r="E1016" s="137">
        <v>42880</v>
      </c>
      <c r="F1016" s="137">
        <v>42880</v>
      </c>
      <c r="G1016" s="25">
        <f t="shared" si="49"/>
        <v>41</v>
      </c>
      <c r="H1016" s="365">
        <v>5028.8</v>
      </c>
      <c r="I1016" s="122">
        <f t="shared" si="50"/>
        <v>206180.8</v>
      </c>
      <c r="J1016" s="16"/>
    </row>
    <row r="1017" spans="1:10">
      <c r="A1017" s="23">
        <f t="shared" si="48"/>
        <v>958</v>
      </c>
      <c r="B1017" s="218"/>
      <c r="C1017" s="218"/>
      <c r="D1017" s="137">
        <v>42839</v>
      </c>
      <c r="E1017" s="137">
        <v>42880</v>
      </c>
      <c r="F1017" s="137">
        <v>42880</v>
      </c>
      <c r="G1017" s="25">
        <f t="shared" si="49"/>
        <v>41</v>
      </c>
      <c r="H1017" s="365">
        <v>5028.8</v>
      </c>
      <c r="I1017" s="122">
        <f t="shared" si="50"/>
        <v>206180.8</v>
      </c>
      <c r="J1017" s="16"/>
    </row>
    <row r="1018" spans="1:10">
      <c r="A1018" s="23">
        <f t="shared" si="48"/>
        <v>959</v>
      </c>
      <c r="B1018" s="218"/>
      <c r="C1018" s="218"/>
      <c r="D1018" s="137">
        <v>42839</v>
      </c>
      <c r="E1018" s="137">
        <v>42880</v>
      </c>
      <c r="F1018" s="137">
        <v>42880</v>
      </c>
      <c r="G1018" s="25">
        <f t="shared" si="49"/>
        <v>41</v>
      </c>
      <c r="H1018" s="365">
        <v>5526.19</v>
      </c>
      <c r="I1018" s="122">
        <f t="shared" si="50"/>
        <v>226573.79</v>
      </c>
      <c r="J1018" s="16"/>
    </row>
    <row r="1019" spans="1:10">
      <c r="A1019" s="23">
        <f t="shared" si="48"/>
        <v>960</v>
      </c>
      <c r="B1019" s="218"/>
      <c r="C1019" s="218"/>
      <c r="D1019" s="137">
        <v>42839</v>
      </c>
      <c r="E1019" s="137">
        <v>42880</v>
      </c>
      <c r="F1019" s="137">
        <v>42880</v>
      </c>
      <c r="G1019" s="25">
        <f t="shared" si="49"/>
        <v>41</v>
      </c>
      <c r="H1019" s="365">
        <v>5526.19</v>
      </c>
      <c r="I1019" s="122">
        <f t="shared" si="50"/>
        <v>226573.79</v>
      </c>
      <c r="J1019" s="16"/>
    </row>
    <row r="1020" spans="1:10">
      <c r="A1020" s="23">
        <f t="shared" si="48"/>
        <v>961</v>
      </c>
      <c r="B1020" s="218"/>
      <c r="C1020" s="218"/>
      <c r="D1020" s="137">
        <v>42839</v>
      </c>
      <c r="E1020" s="137">
        <v>42880</v>
      </c>
      <c r="F1020" s="137">
        <v>42880</v>
      </c>
      <c r="G1020" s="25">
        <f t="shared" si="49"/>
        <v>41</v>
      </c>
      <c r="H1020" s="365">
        <v>4097.6000000000004</v>
      </c>
      <c r="I1020" s="122">
        <f t="shared" si="50"/>
        <v>168001.6</v>
      </c>
      <c r="J1020" s="16"/>
    </row>
    <row r="1021" spans="1:10">
      <c r="A1021" s="23">
        <f t="shared" si="48"/>
        <v>962</v>
      </c>
      <c r="B1021" s="218"/>
      <c r="C1021" s="218"/>
      <c r="D1021" s="137">
        <v>42839</v>
      </c>
      <c r="E1021" s="137">
        <v>42880</v>
      </c>
      <c r="F1021" s="137">
        <v>42880</v>
      </c>
      <c r="G1021" s="25">
        <f t="shared" si="49"/>
        <v>41</v>
      </c>
      <c r="H1021" s="365">
        <v>4381</v>
      </c>
      <c r="I1021" s="122">
        <f t="shared" si="50"/>
        <v>179621</v>
      </c>
      <c r="J1021" s="16"/>
    </row>
    <row r="1022" spans="1:10">
      <c r="A1022" s="23">
        <f t="shared" si="48"/>
        <v>963</v>
      </c>
      <c r="B1022" s="218"/>
      <c r="C1022" s="218"/>
      <c r="D1022" s="137">
        <v>42839</v>
      </c>
      <c r="E1022" s="137">
        <v>42880</v>
      </c>
      <c r="F1022" s="137">
        <v>42880</v>
      </c>
      <c r="G1022" s="25">
        <f t="shared" si="49"/>
        <v>41</v>
      </c>
      <c r="H1022" s="365">
        <v>6721.85</v>
      </c>
      <c r="I1022" s="122">
        <f t="shared" si="50"/>
        <v>275595.84999999998</v>
      </c>
      <c r="J1022" s="16"/>
    </row>
    <row r="1023" spans="1:10">
      <c r="A1023" s="23">
        <f t="shared" si="48"/>
        <v>964</v>
      </c>
      <c r="B1023" s="218"/>
      <c r="C1023" s="218"/>
      <c r="D1023" s="137">
        <v>42839</v>
      </c>
      <c r="E1023" s="137">
        <v>42880</v>
      </c>
      <c r="F1023" s="137">
        <v>42880</v>
      </c>
      <c r="G1023" s="25">
        <f t="shared" si="49"/>
        <v>41</v>
      </c>
      <c r="H1023" s="365">
        <v>6804.07</v>
      </c>
      <c r="I1023" s="122">
        <f t="shared" si="50"/>
        <v>278966.87</v>
      </c>
      <c r="J1023" s="16"/>
    </row>
    <row r="1024" spans="1:10">
      <c r="A1024" s="23">
        <f t="shared" si="48"/>
        <v>965</v>
      </c>
      <c r="B1024" s="218"/>
      <c r="C1024" s="218"/>
      <c r="D1024" s="137">
        <v>42840</v>
      </c>
      <c r="E1024" s="137">
        <v>42880</v>
      </c>
      <c r="F1024" s="137">
        <v>42880</v>
      </c>
      <c r="G1024" s="25">
        <f t="shared" si="49"/>
        <v>40</v>
      </c>
      <c r="H1024" s="365">
        <v>5382.11</v>
      </c>
      <c r="I1024" s="122">
        <f t="shared" si="50"/>
        <v>215284.4</v>
      </c>
      <c r="J1024" s="16"/>
    </row>
    <row r="1025" spans="1:10">
      <c r="A1025" s="23">
        <f t="shared" si="48"/>
        <v>966</v>
      </c>
      <c r="B1025" s="218"/>
      <c r="C1025" s="218"/>
      <c r="D1025" s="137">
        <v>42842</v>
      </c>
      <c r="E1025" s="137">
        <v>42880</v>
      </c>
      <c r="F1025" s="137">
        <v>42880</v>
      </c>
      <c r="G1025" s="25">
        <f t="shared" si="49"/>
        <v>38</v>
      </c>
      <c r="H1025" s="365">
        <v>6188.12</v>
      </c>
      <c r="I1025" s="122">
        <f t="shared" si="50"/>
        <v>235148.56</v>
      </c>
      <c r="J1025" s="16"/>
    </row>
    <row r="1026" spans="1:10">
      <c r="A1026" s="23">
        <f t="shared" si="48"/>
        <v>967</v>
      </c>
      <c r="B1026" s="218"/>
      <c r="C1026" s="218"/>
      <c r="D1026" s="137">
        <v>42842</v>
      </c>
      <c r="E1026" s="137">
        <v>42880</v>
      </c>
      <c r="F1026" s="137">
        <v>42880</v>
      </c>
      <c r="G1026" s="25">
        <f t="shared" si="49"/>
        <v>38</v>
      </c>
      <c r="H1026" s="365">
        <v>5152.47</v>
      </c>
      <c r="I1026" s="122">
        <f t="shared" si="50"/>
        <v>195793.86</v>
      </c>
      <c r="J1026" s="16"/>
    </row>
    <row r="1027" spans="1:10">
      <c r="A1027" s="23">
        <f t="shared" si="48"/>
        <v>968</v>
      </c>
      <c r="B1027" s="218"/>
      <c r="C1027" s="218"/>
      <c r="D1027" s="137">
        <v>42842</v>
      </c>
      <c r="E1027" s="137">
        <v>42880</v>
      </c>
      <c r="F1027" s="137">
        <v>42880</v>
      </c>
      <c r="G1027" s="25">
        <f t="shared" si="49"/>
        <v>38</v>
      </c>
      <c r="H1027" s="365">
        <v>5184.96</v>
      </c>
      <c r="I1027" s="122">
        <f t="shared" si="50"/>
        <v>197028.48000000001</v>
      </c>
      <c r="J1027" s="16"/>
    </row>
    <row r="1028" spans="1:10">
      <c r="A1028" s="23">
        <f t="shared" si="48"/>
        <v>969</v>
      </c>
      <c r="B1028" s="218"/>
      <c r="C1028" s="218"/>
      <c r="D1028" s="137">
        <v>42842</v>
      </c>
      <c r="E1028" s="137">
        <v>42880</v>
      </c>
      <c r="F1028" s="137">
        <v>42880</v>
      </c>
      <c r="G1028" s="25">
        <f t="shared" si="49"/>
        <v>38</v>
      </c>
      <c r="H1028" s="365">
        <v>5564.52</v>
      </c>
      <c r="I1028" s="122">
        <f t="shared" si="50"/>
        <v>211451.76</v>
      </c>
      <c r="J1028" s="16"/>
    </row>
    <row r="1029" spans="1:10">
      <c r="A1029" s="23">
        <f t="shared" si="48"/>
        <v>970</v>
      </c>
      <c r="B1029" s="218"/>
      <c r="C1029" s="218"/>
      <c r="D1029" s="137">
        <v>42842</v>
      </c>
      <c r="E1029" s="137">
        <v>42880</v>
      </c>
      <c r="F1029" s="137">
        <v>42880</v>
      </c>
      <c r="G1029" s="25">
        <f t="shared" si="49"/>
        <v>38</v>
      </c>
      <c r="H1029" s="365">
        <v>5964.54</v>
      </c>
      <c r="I1029" s="122">
        <f t="shared" si="50"/>
        <v>226652.52</v>
      </c>
      <c r="J1029" s="16"/>
    </row>
    <row r="1030" spans="1:10">
      <c r="A1030" s="23">
        <f t="shared" si="48"/>
        <v>971</v>
      </c>
      <c r="B1030" s="218"/>
      <c r="C1030" s="218"/>
      <c r="D1030" s="137">
        <v>42842</v>
      </c>
      <c r="E1030" s="137">
        <v>42880</v>
      </c>
      <c r="F1030" s="137">
        <v>42880</v>
      </c>
      <c r="G1030" s="25">
        <f t="shared" si="49"/>
        <v>38</v>
      </c>
      <c r="H1030" s="365">
        <v>5965.65</v>
      </c>
      <c r="I1030" s="122">
        <f t="shared" si="50"/>
        <v>226694.7</v>
      </c>
      <c r="J1030" s="16"/>
    </row>
    <row r="1031" spans="1:10">
      <c r="A1031" s="23">
        <f t="shared" si="48"/>
        <v>972</v>
      </c>
      <c r="B1031" s="218"/>
      <c r="C1031" s="218"/>
      <c r="D1031" s="137">
        <v>42842</v>
      </c>
      <c r="E1031" s="137">
        <v>42880</v>
      </c>
      <c r="F1031" s="137">
        <v>42880</v>
      </c>
      <c r="G1031" s="25">
        <f t="shared" si="49"/>
        <v>38</v>
      </c>
      <c r="H1031" s="365">
        <v>6306.42</v>
      </c>
      <c r="I1031" s="122">
        <f t="shared" si="50"/>
        <v>239643.96</v>
      </c>
      <c r="J1031" s="16"/>
    </row>
    <row r="1032" spans="1:10">
      <c r="A1032" s="23">
        <f t="shared" si="48"/>
        <v>973</v>
      </c>
      <c r="B1032" s="218"/>
      <c r="C1032" s="218"/>
      <c r="D1032" s="137">
        <v>42842</v>
      </c>
      <c r="E1032" s="137">
        <v>42880</v>
      </c>
      <c r="F1032" s="137">
        <v>42880</v>
      </c>
      <c r="G1032" s="25">
        <f t="shared" si="49"/>
        <v>38</v>
      </c>
      <c r="H1032" s="365">
        <v>6277.71</v>
      </c>
      <c r="I1032" s="122">
        <f t="shared" si="50"/>
        <v>238552.98</v>
      </c>
      <c r="J1032" s="16"/>
    </row>
    <row r="1033" spans="1:10">
      <c r="A1033" s="23">
        <f t="shared" si="48"/>
        <v>974</v>
      </c>
      <c r="B1033" s="218"/>
      <c r="C1033" s="218"/>
      <c r="D1033" s="137">
        <v>42842</v>
      </c>
      <c r="E1033" s="137">
        <v>42880</v>
      </c>
      <c r="F1033" s="137">
        <v>42880</v>
      </c>
      <c r="G1033" s="25">
        <f t="shared" si="49"/>
        <v>38</v>
      </c>
      <c r="H1033" s="365">
        <v>6364.93</v>
      </c>
      <c r="I1033" s="122">
        <f t="shared" si="50"/>
        <v>241867.34</v>
      </c>
      <c r="J1033" s="16"/>
    </row>
    <row r="1034" spans="1:10">
      <c r="A1034" s="23">
        <f t="shared" si="48"/>
        <v>975</v>
      </c>
      <c r="B1034" s="218"/>
      <c r="C1034" s="218"/>
      <c r="D1034" s="137">
        <v>42842</v>
      </c>
      <c r="E1034" s="137">
        <v>42880</v>
      </c>
      <c r="F1034" s="137">
        <v>42880</v>
      </c>
      <c r="G1034" s="25">
        <f t="shared" si="49"/>
        <v>38</v>
      </c>
      <c r="H1034" s="365">
        <v>6511.94</v>
      </c>
      <c r="I1034" s="122">
        <f t="shared" si="50"/>
        <v>247453.72</v>
      </c>
      <c r="J1034" s="16"/>
    </row>
    <row r="1035" spans="1:10">
      <c r="A1035" s="23">
        <f t="shared" si="48"/>
        <v>976</v>
      </c>
      <c r="B1035" s="218"/>
      <c r="C1035" s="218"/>
      <c r="D1035" s="137">
        <v>42842</v>
      </c>
      <c r="E1035" s="137">
        <v>42880</v>
      </c>
      <c r="F1035" s="137">
        <v>42880</v>
      </c>
      <c r="G1035" s="25">
        <f t="shared" si="49"/>
        <v>38</v>
      </c>
      <c r="H1035" s="365">
        <v>6218.83</v>
      </c>
      <c r="I1035" s="122">
        <f t="shared" si="50"/>
        <v>236315.54</v>
      </c>
      <c r="J1035" s="16"/>
    </row>
    <row r="1036" spans="1:10">
      <c r="A1036" s="23">
        <f t="shared" si="48"/>
        <v>977</v>
      </c>
      <c r="B1036" s="218"/>
      <c r="C1036" s="218"/>
      <c r="D1036" s="137">
        <v>42842</v>
      </c>
      <c r="E1036" s="137">
        <v>42880</v>
      </c>
      <c r="F1036" s="137">
        <v>42880</v>
      </c>
      <c r="G1036" s="25">
        <f t="shared" ref="G1036:G1099" si="51">F1036-D1036</f>
        <v>38</v>
      </c>
      <c r="H1036" s="365">
        <v>5755.15</v>
      </c>
      <c r="I1036" s="122">
        <f t="shared" ref="I1036:I1099" si="52">ROUND(G1036*H1036,2)</f>
        <v>218695.7</v>
      </c>
      <c r="J1036" s="16"/>
    </row>
    <row r="1037" spans="1:10">
      <c r="A1037" s="23">
        <f t="shared" si="48"/>
        <v>978</v>
      </c>
      <c r="B1037" s="218"/>
      <c r="C1037" s="218"/>
      <c r="D1037" s="137">
        <v>42842</v>
      </c>
      <c r="E1037" s="137">
        <v>42880</v>
      </c>
      <c r="F1037" s="137">
        <v>42880</v>
      </c>
      <c r="G1037" s="25">
        <f t="shared" si="51"/>
        <v>38</v>
      </c>
      <c r="H1037" s="365">
        <v>5927.74</v>
      </c>
      <c r="I1037" s="122">
        <f t="shared" si="52"/>
        <v>225254.12</v>
      </c>
      <c r="J1037" s="16"/>
    </row>
    <row r="1038" spans="1:10">
      <c r="A1038" s="23">
        <f t="shared" si="48"/>
        <v>979</v>
      </c>
      <c r="B1038" s="218"/>
      <c r="C1038" s="218"/>
      <c r="D1038" s="137">
        <v>42842</v>
      </c>
      <c r="E1038" s="137">
        <v>42880</v>
      </c>
      <c r="F1038" s="137">
        <v>42880</v>
      </c>
      <c r="G1038" s="25">
        <f t="shared" si="51"/>
        <v>38</v>
      </c>
      <c r="H1038" s="365">
        <v>5990.67</v>
      </c>
      <c r="I1038" s="122">
        <f t="shared" si="52"/>
        <v>227645.46</v>
      </c>
      <c r="J1038" s="16"/>
    </row>
    <row r="1039" spans="1:10">
      <c r="A1039" s="23">
        <f t="shared" si="48"/>
        <v>980</v>
      </c>
      <c r="B1039" s="218"/>
      <c r="C1039" s="218"/>
      <c r="D1039" s="137">
        <v>42842</v>
      </c>
      <c r="E1039" s="137">
        <v>42880</v>
      </c>
      <c r="F1039" s="137">
        <v>42880</v>
      </c>
      <c r="G1039" s="25">
        <f t="shared" si="51"/>
        <v>38</v>
      </c>
      <c r="H1039" s="365">
        <v>6193.44</v>
      </c>
      <c r="I1039" s="122">
        <f t="shared" si="52"/>
        <v>235350.72</v>
      </c>
      <c r="J1039" s="16"/>
    </row>
    <row r="1040" spans="1:10">
      <c r="A1040" s="23">
        <f t="shared" ref="A1040:A1103" si="53">A1039+1</f>
        <v>981</v>
      </c>
      <c r="B1040" s="218"/>
      <c r="C1040" s="218"/>
      <c r="D1040" s="137">
        <v>42842</v>
      </c>
      <c r="E1040" s="137">
        <v>42880</v>
      </c>
      <c r="F1040" s="137">
        <v>42880</v>
      </c>
      <c r="G1040" s="25">
        <f t="shared" si="51"/>
        <v>38</v>
      </c>
      <c r="H1040" s="365">
        <v>5918.54</v>
      </c>
      <c r="I1040" s="122">
        <f t="shared" si="52"/>
        <v>224904.52</v>
      </c>
      <c r="J1040" s="16"/>
    </row>
    <row r="1041" spans="1:10">
      <c r="A1041" s="23">
        <f t="shared" si="53"/>
        <v>982</v>
      </c>
      <c r="B1041" s="218"/>
      <c r="C1041" s="218"/>
      <c r="D1041" s="137">
        <v>42842</v>
      </c>
      <c r="E1041" s="137">
        <v>42880</v>
      </c>
      <c r="F1041" s="137">
        <v>42880</v>
      </c>
      <c r="G1041" s="25">
        <f t="shared" si="51"/>
        <v>38</v>
      </c>
      <c r="H1041" s="365">
        <v>6006.86</v>
      </c>
      <c r="I1041" s="122">
        <f t="shared" si="52"/>
        <v>228260.68</v>
      </c>
      <c r="J1041" s="16"/>
    </row>
    <row r="1042" spans="1:10">
      <c r="A1042" s="23">
        <f t="shared" si="53"/>
        <v>983</v>
      </c>
      <c r="B1042" s="218"/>
      <c r="C1042" s="218"/>
      <c r="D1042" s="137">
        <v>42842</v>
      </c>
      <c r="E1042" s="137">
        <v>42880</v>
      </c>
      <c r="F1042" s="137">
        <v>42880</v>
      </c>
      <c r="G1042" s="25">
        <f t="shared" si="51"/>
        <v>38</v>
      </c>
      <c r="H1042" s="365">
        <v>6156.27</v>
      </c>
      <c r="I1042" s="122">
        <f t="shared" si="52"/>
        <v>233938.26</v>
      </c>
      <c r="J1042" s="16"/>
    </row>
    <row r="1043" spans="1:10">
      <c r="A1043" s="23">
        <f t="shared" si="53"/>
        <v>984</v>
      </c>
      <c r="B1043" s="218"/>
      <c r="C1043" s="218"/>
      <c r="D1043" s="137">
        <v>42842</v>
      </c>
      <c r="E1043" s="137">
        <v>42880</v>
      </c>
      <c r="F1043" s="137">
        <v>42880</v>
      </c>
      <c r="G1043" s="25">
        <f t="shared" si="51"/>
        <v>38</v>
      </c>
      <c r="H1043" s="365">
        <v>6189.76</v>
      </c>
      <c r="I1043" s="122">
        <f t="shared" si="52"/>
        <v>235210.88</v>
      </c>
      <c r="J1043" s="16"/>
    </row>
    <row r="1044" spans="1:10">
      <c r="A1044" s="23">
        <f t="shared" si="53"/>
        <v>985</v>
      </c>
      <c r="B1044" s="218"/>
      <c r="C1044" s="218"/>
      <c r="D1044" s="137">
        <v>42842</v>
      </c>
      <c r="E1044" s="137">
        <v>42880</v>
      </c>
      <c r="F1044" s="137">
        <v>42880</v>
      </c>
      <c r="G1044" s="25">
        <f t="shared" si="51"/>
        <v>38</v>
      </c>
      <c r="H1044" s="365">
        <v>5937.05</v>
      </c>
      <c r="I1044" s="122">
        <f t="shared" si="52"/>
        <v>225607.9</v>
      </c>
      <c r="J1044" s="16"/>
    </row>
    <row r="1045" spans="1:10">
      <c r="A1045" s="23">
        <f t="shared" si="53"/>
        <v>986</v>
      </c>
      <c r="B1045" s="218"/>
      <c r="C1045" s="218"/>
      <c r="D1045" s="137">
        <v>42842</v>
      </c>
      <c r="E1045" s="137">
        <v>42880</v>
      </c>
      <c r="F1045" s="137">
        <v>42880</v>
      </c>
      <c r="G1045" s="25">
        <f t="shared" si="51"/>
        <v>38</v>
      </c>
      <c r="H1045" s="365">
        <v>5813.66</v>
      </c>
      <c r="I1045" s="122">
        <f t="shared" si="52"/>
        <v>220919.08</v>
      </c>
      <c r="J1045" s="16"/>
    </row>
    <row r="1046" spans="1:10">
      <c r="A1046" s="23">
        <f t="shared" si="53"/>
        <v>987</v>
      </c>
      <c r="B1046" s="218"/>
      <c r="C1046" s="218"/>
      <c r="D1046" s="137">
        <v>42842</v>
      </c>
      <c r="E1046" s="137">
        <v>42880</v>
      </c>
      <c r="F1046" s="137">
        <v>42880</v>
      </c>
      <c r="G1046" s="25">
        <f t="shared" si="51"/>
        <v>38</v>
      </c>
      <c r="H1046" s="365">
        <v>6484.53</v>
      </c>
      <c r="I1046" s="122">
        <f t="shared" si="52"/>
        <v>246412.14</v>
      </c>
      <c r="J1046" s="16"/>
    </row>
    <row r="1047" spans="1:10">
      <c r="A1047" s="23">
        <f t="shared" si="53"/>
        <v>988</v>
      </c>
      <c r="B1047" s="218"/>
      <c r="C1047" s="218"/>
      <c r="D1047" s="137">
        <v>42842</v>
      </c>
      <c r="E1047" s="137">
        <v>42880</v>
      </c>
      <c r="F1047" s="137">
        <v>42880</v>
      </c>
      <c r="G1047" s="25">
        <f t="shared" si="51"/>
        <v>38</v>
      </c>
      <c r="H1047" s="365">
        <v>5884.32</v>
      </c>
      <c r="I1047" s="122">
        <f t="shared" si="52"/>
        <v>223604.16</v>
      </c>
      <c r="J1047" s="16"/>
    </row>
    <row r="1048" spans="1:10">
      <c r="A1048" s="23">
        <f t="shared" si="53"/>
        <v>989</v>
      </c>
      <c r="B1048" s="218"/>
      <c r="C1048" s="218"/>
      <c r="D1048" s="137">
        <v>42842</v>
      </c>
      <c r="E1048" s="137">
        <v>42880</v>
      </c>
      <c r="F1048" s="137">
        <v>42880</v>
      </c>
      <c r="G1048" s="25">
        <f t="shared" si="51"/>
        <v>38</v>
      </c>
      <c r="H1048" s="365">
        <v>6144.13</v>
      </c>
      <c r="I1048" s="122">
        <f t="shared" si="52"/>
        <v>233476.94</v>
      </c>
      <c r="J1048" s="16"/>
    </row>
    <row r="1049" spans="1:10">
      <c r="A1049" s="23">
        <f t="shared" si="53"/>
        <v>990</v>
      </c>
      <c r="B1049" s="218"/>
      <c r="C1049" s="218"/>
      <c r="D1049" s="137">
        <v>42842</v>
      </c>
      <c r="E1049" s="137">
        <v>42880</v>
      </c>
      <c r="F1049" s="137">
        <v>42880</v>
      </c>
      <c r="G1049" s="25">
        <f t="shared" si="51"/>
        <v>38</v>
      </c>
      <c r="H1049" s="365">
        <v>6310.1</v>
      </c>
      <c r="I1049" s="122">
        <f t="shared" si="52"/>
        <v>239783.8</v>
      </c>
      <c r="J1049" s="16"/>
    </row>
    <row r="1050" spans="1:10">
      <c r="A1050" s="23">
        <f t="shared" si="53"/>
        <v>991</v>
      </c>
      <c r="B1050" s="218"/>
      <c r="C1050" s="218"/>
      <c r="D1050" s="137">
        <v>42842</v>
      </c>
      <c r="E1050" s="137">
        <v>42880</v>
      </c>
      <c r="F1050" s="137">
        <v>42880</v>
      </c>
      <c r="G1050" s="25">
        <f t="shared" si="51"/>
        <v>38</v>
      </c>
      <c r="H1050" s="365">
        <v>6072.73</v>
      </c>
      <c r="I1050" s="122">
        <f t="shared" si="52"/>
        <v>230763.74</v>
      </c>
      <c r="J1050" s="16"/>
    </row>
    <row r="1051" spans="1:10">
      <c r="A1051" s="23">
        <f t="shared" si="53"/>
        <v>992</v>
      </c>
      <c r="B1051" s="218"/>
      <c r="C1051" s="218"/>
      <c r="D1051" s="137">
        <v>42842</v>
      </c>
      <c r="E1051" s="137">
        <v>42880</v>
      </c>
      <c r="F1051" s="137">
        <v>42880</v>
      </c>
      <c r="G1051" s="25">
        <f t="shared" si="51"/>
        <v>38</v>
      </c>
      <c r="H1051" s="365">
        <v>5814.03</v>
      </c>
      <c r="I1051" s="122">
        <f t="shared" si="52"/>
        <v>220933.14</v>
      </c>
      <c r="J1051" s="16"/>
    </row>
    <row r="1052" spans="1:10">
      <c r="A1052" s="23">
        <f t="shared" si="53"/>
        <v>993</v>
      </c>
      <c r="B1052" s="218"/>
      <c r="C1052" s="218"/>
      <c r="D1052" s="137">
        <v>42842</v>
      </c>
      <c r="E1052" s="137">
        <v>42880</v>
      </c>
      <c r="F1052" s="137">
        <v>42880</v>
      </c>
      <c r="G1052" s="25">
        <f t="shared" si="51"/>
        <v>38</v>
      </c>
      <c r="H1052" s="365">
        <v>5825.85</v>
      </c>
      <c r="I1052" s="122">
        <f t="shared" si="52"/>
        <v>221382.3</v>
      </c>
      <c r="J1052" s="16"/>
    </row>
    <row r="1053" spans="1:10">
      <c r="A1053" s="23">
        <f t="shared" si="53"/>
        <v>994</v>
      </c>
      <c r="B1053" s="218"/>
      <c r="C1053" s="218"/>
      <c r="D1053" s="137">
        <v>42842</v>
      </c>
      <c r="E1053" s="137">
        <v>42880</v>
      </c>
      <c r="F1053" s="137">
        <v>42880</v>
      </c>
      <c r="G1053" s="25">
        <f t="shared" si="51"/>
        <v>38</v>
      </c>
      <c r="H1053" s="365">
        <v>6065.34</v>
      </c>
      <c r="I1053" s="122">
        <f t="shared" si="52"/>
        <v>230482.92</v>
      </c>
      <c r="J1053" s="16"/>
    </row>
    <row r="1054" spans="1:10">
      <c r="A1054" s="23">
        <f t="shared" si="53"/>
        <v>995</v>
      </c>
      <c r="B1054" s="218"/>
      <c r="C1054" s="218"/>
      <c r="D1054" s="137">
        <v>42842</v>
      </c>
      <c r="E1054" s="137">
        <v>42880</v>
      </c>
      <c r="F1054" s="137">
        <v>42880</v>
      </c>
      <c r="G1054" s="25">
        <f t="shared" si="51"/>
        <v>38</v>
      </c>
      <c r="H1054" s="365">
        <v>6229.1</v>
      </c>
      <c r="I1054" s="122">
        <f t="shared" si="52"/>
        <v>236705.8</v>
      </c>
      <c r="J1054" s="16"/>
    </row>
    <row r="1055" spans="1:10">
      <c r="A1055" s="23">
        <f t="shared" si="53"/>
        <v>996</v>
      </c>
      <c r="B1055" s="218"/>
      <c r="C1055" s="218"/>
      <c r="D1055" s="137">
        <v>42842</v>
      </c>
      <c r="E1055" s="137">
        <v>42880</v>
      </c>
      <c r="F1055" s="137">
        <v>42880</v>
      </c>
      <c r="G1055" s="25">
        <f t="shared" si="51"/>
        <v>38</v>
      </c>
      <c r="H1055" s="365">
        <v>6135.7</v>
      </c>
      <c r="I1055" s="122">
        <f t="shared" si="52"/>
        <v>233156.6</v>
      </c>
      <c r="J1055" s="16"/>
    </row>
    <row r="1056" spans="1:10">
      <c r="A1056" s="23">
        <f t="shared" si="53"/>
        <v>997</v>
      </c>
      <c r="B1056" s="218"/>
      <c r="C1056" s="218"/>
      <c r="D1056" s="137">
        <v>42843</v>
      </c>
      <c r="E1056" s="137">
        <v>42880</v>
      </c>
      <c r="F1056" s="137">
        <v>42880</v>
      </c>
      <c r="G1056" s="25">
        <f t="shared" si="51"/>
        <v>37</v>
      </c>
      <c r="H1056" s="365">
        <v>4264</v>
      </c>
      <c r="I1056" s="122">
        <f t="shared" si="52"/>
        <v>157768</v>
      </c>
      <c r="J1056" s="16"/>
    </row>
    <row r="1057" spans="1:10">
      <c r="A1057" s="23">
        <f t="shared" si="53"/>
        <v>998</v>
      </c>
      <c r="B1057" s="218"/>
      <c r="C1057" s="218"/>
      <c r="D1057" s="137">
        <v>42843</v>
      </c>
      <c r="E1057" s="137">
        <v>42880</v>
      </c>
      <c r="F1057" s="137">
        <v>42880</v>
      </c>
      <c r="G1057" s="25">
        <f t="shared" si="51"/>
        <v>37</v>
      </c>
      <c r="H1057" s="365">
        <v>6800.24</v>
      </c>
      <c r="I1057" s="122">
        <f t="shared" si="52"/>
        <v>251608.88</v>
      </c>
      <c r="J1057" s="16"/>
    </row>
    <row r="1058" spans="1:10">
      <c r="A1058" s="23">
        <f t="shared" si="53"/>
        <v>999</v>
      </c>
      <c r="B1058" s="218"/>
      <c r="C1058" s="218"/>
      <c r="D1058" s="137">
        <v>42843</v>
      </c>
      <c r="E1058" s="137">
        <v>42880</v>
      </c>
      <c r="F1058" s="137">
        <v>42880</v>
      </c>
      <c r="G1058" s="25">
        <f t="shared" si="51"/>
        <v>37</v>
      </c>
      <c r="H1058" s="365">
        <v>6633.25</v>
      </c>
      <c r="I1058" s="122">
        <f t="shared" si="52"/>
        <v>245430.25</v>
      </c>
      <c r="J1058" s="16"/>
    </row>
    <row r="1059" spans="1:10">
      <c r="A1059" s="23">
        <f t="shared" si="53"/>
        <v>1000</v>
      </c>
      <c r="B1059" s="218"/>
      <c r="C1059" s="218"/>
      <c r="D1059" s="137">
        <v>42843</v>
      </c>
      <c r="E1059" s="137">
        <v>42880</v>
      </c>
      <c r="F1059" s="137">
        <v>42880</v>
      </c>
      <c r="G1059" s="25">
        <f t="shared" si="51"/>
        <v>37</v>
      </c>
      <c r="H1059" s="365">
        <v>6700.13</v>
      </c>
      <c r="I1059" s="122">
        <f t="shared" si="52"/>
        <v>247904.81</v>
      </c>
      <c r="J1059" s="16"/>
    </row>
    <row r="1060" spans="1:10">
      <c r="A1060" s="23">
        <f t="shared" si="53"/>
        <v>1001</v>
      </c>
      <c r="B1060" s="218"/>
      <c r="C1060" s="218"/>
      <c r="D1060" s="137">
        <v>42844</v>
      </c>
      <c r="E1060" s="137">
        <v>42880</v>
      </c>
      <c r="F1060" s="137">
        <v>42880</v>
      </c>
      <c r="G1060" s="25">
        <f t="shared" si="51"/>
        <v>36</v>
      </c>
      <c r="H1060" s="365">
        <v>4342</v>
      </c>
      <c r="I1060" s="122">
        <f t="shared" si="52"/>
        <v>156312</v>
      </c>
      <c r="J1060" s="16"/>
    </row>
    <row r="1061" spans="1:10">
      <c r="A1061" s="23">
        <f t="shared" si="53"/>
        <v>1002</v>
      </c>
      <c r="B1061" s="218"/>
      <c r="C1061" s="218"/>
      <c r="D1061" s="137">
        <v>42845</v>
      </c>
      <c r="E1061" s="137">
        <v>42880</v>
      </c>
      <c r="F1061" s="137">
        <v>42880</v>
      </c>
      <c r="G1061" s="25">
        <f t="shared" si="51"/>
        <v>35</v>
      </c>
      <c r="H1061" s="365">
        <v>7210.05</v>
      </c>
      <c r="I1061" s="122">
        <f t="shared" si="52"/>
        <v>252351.75</v>
      </c>
      <c r="J1061" s="16"/>
    </row>
    <row r="1062" spans="1:10">
      <c r="A1062" s="23">
        <f t="shared" si="53"/>
        <v>1003</v>
      </c>
      <c r="B1062" s="218"/>
      <c r="C1062" s="218"/>
      <c r="D1062" s="137">
        <v>42846</v>
      </c>
      <c r="E1062" s="137">
        <v>42880</v>
      </c>
      <c r="F1062" s="137">
        <v>42880</v>
      </c>
      <c r="G1062" s="25">
        <f t="shared" si="51"/>
        <v>34</v>
      </c>
      <c r="H1062" s="365">
        <v>6787.88</v>
      </c>
      <c r="I1062" s="122">
        <f t="shared" si="52"/>
        <v>230787.92</v>
      </c>
      <c r="J1062" s="16"/>
    </row>
    <row r="1063" spans="1:10">
      <c r="A1063" s="23">
        <f t="shared" si="53"/>
        <v>1004</v>
      </c>
      <c r="B1063" s="218"/>
      <c r="C1063" s="218"/>
      <c r="D1063" s="137">
        <v>42846</v>
      </c>
      <c r="E1063" s="137">
        <v>42880</v>
      </c>
      <c r="F1063" s="137">
        <v>42880</v>
      </c>
      <c r="G1063" s="25">
        <f t="shared" si="51"/>
        <v>34</v>
      </c>
      <c r="H1063" s="365">
        <v>6914.41</v>
      </c>
      <c r="I1063" s="122">
        <f t="shared" si="52"/>
        <v>235089.94</v>
      </c>
      <c r="J1063" s="16"/>
    </row>
    <row r="1064" spans="1:10">
      <c r="A1064" s="23">
        <f t="shared" si="53"/>
        <v>1005</v>
      </c>
      <c r="B1064" s="218"/>
      <c r="C1064" s="218"/>
      <c r="D1064" s="137">
        <v>42846</v>
      </c>
      <c r="E1064" s="137">
        <v>42880</v>
      </c>
      <c r="F1064" s="137">
        <v>42880</v>
      </c>
      <c r="G1064" s="25">
        <f t="shared" si="51"/>
        <v>34</v>
      </c>
      <c r="H1064" s="365">
        <v>6796.83</v>
      </c>
      <c r="I1064" s="122">
        <f t="shared" si="52"/>
        <v>231092.22</v>
      </c>
      <c r="J1064" s="16"/>
    </row>
    <row r="1065" spans="1:10">
      <c r="A1065" s="23">
        <f t="shared" si="53"/>
        <v>1006</v>
      </c>
      <c r="B1065" s="218"/>
      <c r="C1065" s="218"/>
      <c r="D1065" s="137">
        <v>42846</v>
      </c>
      <c r="E1065" s="137">
        <v>42880</v>
      </c>
      <c r="F1065" s="137">
        <v>42880</v>
      </c>
      <c r="G1065" s="25">
        <f t="shared" si="51"/>
        <v>34</v>
      </c>
      <c r="H1065" s="365">
        <v>6822.39</v>
      </c>
      <c r="I1065" s="122">
        <f t="shared" si="52"/>
        <v>231961.26</v>
      </c>
      <c r="J1065" s="16"/>
    </row>
    <row r="1066" spans="1:10">
      <c r="A1066" s="23">
        <f t="shared" si="53"/>
        <v>1007</v>
      </c>
      <c r="B1066" s="218"/>
      <c r="C1066" s="218"/>
      <c r="D1066" s="137">
        <v>42849</v>
      </c>
      <c r="E1066" s="137">
        <v>42880</v>
      </c>
      <c r="F1066" s="137">
        <v>42880</v>
      </c>
      <c r="G1066" s="25">
        <f t="shared" si="51"/>
        <v>31</v>
      </c>
      <c r="H1066" s="365">
        <v>6569.9</v>
      </c>
      <c r="I1066" s="122">
        <f t="shared" si="52"/>
        <v>203666.9</v>
      </c>
      <c r="J1066" s="16"/>
    </row>
    <row r="1067" spans="1:10">
      <c r="A1067" s="23">
        <f t="shared" si="53"/>
        <v>1008</v>
      </c>
      <c r="B1067" s="218"/>
      <c r="C1067" s="218"/>
      <c r="D1067" s="137">
        <v>42849</v>
      </c>
      <c r="E1067" s="137">
        <v>42880</v>
      </c>
      <c r="F1067" s="137">
        <v>42880</v>
      </c>
      <c r="G1067" s="25">
        <f t="shared" si="51"/>
        <v>31</v>
      </c>
      <c r="H1067" s="365">
        <v>6250.85</v>
      </c>
      <c r="I1067" s="122">
        <f t="shared" si="52"/>
        <v>193776.35</v>
      </c>
      <c r="J1067" s="16"/>
    </row>
    <row r="1068" spans="1:10">
      <c r="A1068" s="23">
        <f t="shared" si="53"/>
        <v>1009</v>
      </c>
      <c r="B1068" s="218"/>
      <c r="C1068" s="218"/>
      <c r="D1068" s="137">
        <v>42849</v>
      </c>
      <c r="E1068" s="137">
        <v>42880</v>
      </c>
      <c r="F1068" s="137">
        <v>42880</v>
      </c>
      <c r="G1068" s="25">
        <f t="shared" si="51"/>
        <v>31</v>
      </c>
      <c r="H1068" s="365">
        <v>5933.26</v>
      </c>
      <c r="I1068" s="122">
        <f t="shared" si="52"/>
        <v>183931.06</v>
      </c>
      <c r="J1068" s="16"/>
    </row>
    <row r="1069" spans="1:10">
      <c r="A1069" s="23">
        <f t="shared" si="53"/>
        <v>1010</v>
      </c>
      <c r="B1069" s="218"/>
      <c r="C1069" s="218"/>
      <c r="D1069" s="137">
        <v>42850</v>
      </c>
      <c r="E1069" s="137">
        <v>42880</v>
      </c>
      <c r="F1069" s="137">
        <v>42880</v>
      </c>
      <c r="G1069" s="25">
        <f t="shared" si="51"/>
        <v>30</v>
      </c>
      <c r="H1069" s="365">
        <v>6101.19</v>
      </c>
      <c r="I1069" s="122">
        <f t="shared" si="52"/>
        <v>183035.7</v>
      </c>
      <c r="J1069" s="16"/>
    </row>
    <row r="1070" spans="1:10">
      <c r="A1070" s="23">
        <f t="shared" si="53"/>
        <v>1011</v>
      </c>
      <c r="B1070" s="218"/>
      <c r="C1070" s="218"/>
      <c r="D1070" s="137">
        <v>42850</v>
      </c>
      <c r="E1070" s="137">
        <v>42880</v>
      </c>
      <c r="F1070" s="137">
        <v>42880</v>
      </c>
      <c r="G1070" s="25">
        <f t="shared" si="51"/>
        <v>30</v>
      </c>
      <c r="H1070" s="365">
        <v>5470.52</v>
      </c>
      <c r="I1070" s="122">
        <f t="shared" si="52"/>
        <v>164115.6</v>
      </c>
      <c r="J1070" s="16"/>
    </row>
    <row r="1071" spans="1:10">
      <c r="A1071" s="23">
        <f t="shared" si="53"/>
        <v>1012</v>
      </c>
      <c r="B1071" s="218"/>
      <c r="C1071" s="218"/>
      <c r="D1071" s="137">
        <v>42850</v>
      </c>
      <c r="E1071" s="137">
        <v>42880</v>
      </c>
      <c r="F1071" s="137">
        <v>42880</v>
      </c>
      <c r="G1071" s="25">
        <f t="shared" si="51"/>
        <v>30</v>
      </c>
      <c r="H1071" s="365">
        <v>6101.19</v>
      </c>
      <c r="I1071" s="122">
        <f t="shared" si="52"/>
        <v>183035.7</v>
      </c>
      <c r="J1071" s="16"/>
    </row>
    <row r="1072" spans="1:10">
      <c r="A1072" s="23">
        <f t="shared" si="53"/>
        <v>1013</v>
      </c>
      <c r="B1072" s="218" t="s">
        <v>239</v>
      </c>
      <c r="C1072" s="218" t="s">
        <v>432</v>
      </c>
      <c r="D1072" s="137">
        <v>42841</v>
      </c>
      <c r="E1072" s="137">
        <v>42880</v>
      </c>
      <c r="F1072" s="137">
        <v>42880</v>
      </c>
      <c r="G1072" s="25">
        <f t="shared" si="51"/>
        <v>39</v>
      </c>
      <c r="H1072" s="365">
        <v>6256.74</v>
      </c>
      <c r="I1072" s="122">
        <f t="shared" si="52"/>
        <v>244012.86</v>
      </c>
      <c r="J1072" s="16"/>
    </row>
    <row r="1073" spans="1:10">
      <c r="A1073" s="23">
        <f t="shared" si="53"/>
        <v>1014</v>
      </c>
      <c r="B1073" s="218"/>
      <c r="C1073" s="218"/>
      <c r="D1073" s="137">
        <v>42843</v>
      </c>
      <c r="E1073" s="137">
        <v>42880</v>
      </c>
      <c r="F1073" s="137">
        <v>42880</v>
      </c>
      <c r="G1073" s="25">
        <f t="shared" si="51"/>
        <v>37</v>
      </c>
      <c r="H1073" s="365">
        <v>6865.84</v>
      </c>
      <c r="I1073" s="122">
        <f t="shared" si="52"/>
        <v>254036.08</v>
      </c>
      <c r="J1073" s="16"/>
    </row>
    <row r="1074" spans="1:10">
      <c r="A1074" s="23">
        <f t="shared" si="53"/>
        <v>1015</v>
      </c>
      <c r="B1074" s="218"/>
      <c r="C1074" s="218"/>
      <c r="D1074" s="137">
        <v>42843</v>
      </c>
      <c r="E1074" s="137">
        <v>42880</v>
      </c>
      <c r="F1074" s="137">
        <v>42880</v>
      </c>
      <c r="G1074" s="25">
        <f t="shared" si="51"/>
        <v>37</v>
      </c>
      <c r="H1074" s="365">
        <v>6755.93</v>
      </c>
      <c r="I1074" s="122">
        <f t="shared" si="52"/>
        <v>249969.41</v>
      </c>
      <c r="J1074" s="16"/>
    </row>
    <row r="1075" spans="1:10">
      <c r="A1075" s="23">
        <f t="shared" si="53"/>
        <v>1016</v>
      </c>
      <c r="B1075" s="218"/>
      <c r="C1075" s="218"/>
      <c r="D1075" s="137">
        <v>42843</v>
      </c>
      <c r="E1075" s="137">
        <v>42880</v>
      </c>
      <c r="F1075" s="137">
        <v>42880</v>
      </c>
      <c r="G1075" s="25">
        <f t="shared" si="51"/>
        <v>37</v>
      </c>
      <c r="H1075" s="365">
        <v>6762.75</v>
      </c>
      <c r="I1075" s="122">
        <f t="shared" si="52"/>
        <v>250221.75</v>
      </c>
      <c r="J1075" s="16"/>
    </row>
    <row r="1076" spans="1:10">
      <c r="A1076" s="23">
        <f t="shared" si="53"/>
        <v>1017</v>
      </c>
      <c r="B1076" s="218"/>
      <c r="C1076" s="218"/>
      <c r="D1076" s="137">
        <v>42845</v>
      </c>
      <c r="E1076" s="137">
        <v>42880</v>
      </c>
      <c r="F1076" s="137">
        <v>42880</v>
      </c>
      <c r="G1076" s="25">
        <f t="shared" si="51"/>
        <v>35</v>
      </c>
      <c r="H1076" s="365">
        <v>6895.24</v>
      </c>
      <c r="I1076" s="122">
        <f t="shared" si="52"/>
        <v>241333.4</v>
      </c>
      <c r="J1076" s="16"/>
    </row>
    <row r="1077" spans="1:10">
      <c r="A1077" s="23">
        <f t="shared" si="53"/>
        <v>1018</v>
      </c>
      <c r="B1077" s="218"/>
      <c r="C1077" s="218"/>
      <c r="D1077" s="137">
        <v>42846</v>
      </c>
      <c r="E1077" s="137">
        <v>42880</v>
      </c>
      <c r="F1077" s="137">
        <v>42880</v>
      </c>
      <c r="G1077" s="25">
        <f t="shared" si="51"/>
        <v>34</v>
      </c>
      <c r="H1077" s="365">
        <v>5038.8500000000004</v>
      </c>
      <c r="I1077" s="122">
        <f t="shared" si="52"/>
        <v>171320.9</v>
      </c>
      <c r="J1077" s="16"/>
    </row>
    <row r="1078" spans="1:10">
      <c r="A1078" s="23">
        <f t="shared" si="53"/>
        <v>1019</v>
      </c>
      <c r="B1078" s="218"/>
      <c r="C1078" s="218"/>
      <c r="D1078" s="137">
        <v>42846</v>
      </c>
      <c r="E1078" s="137">
        <v>42880</v>
      </c>
      <c r="F1078" s="137">
        <v>42880</v>
      </c>
      <c r="G1078" s="25">
        <f t="shared" si="51"/>
        <v>34</v>
      </c>
      <c r="H1078" s="365">
        <v>5029.13</v>
      </c>
      <c r="I1078" s="122">
        <f t="shared" si="52"/>
        <v>170990.42</v>
      </c>
      <c r="J1078" s="16"/>
    </row>
    <row r="1079" spans="1:10">
      <c r="A1079" s="23">
        <f t="shared" si="53"/>
        <v>1020</v>
      </c>
      <c r="B1079" s="218"/>
      <c r="C1079" s="218"/>
      <c r="D1079" s="137">
        <v>42846</v>
      </c>
      <c r="E1079" s="137">
        <v>42880</v>
      </c>
      <c r="F1079" s="137">
        <v>42880</v>
      </c>
      <c r="G1079" s="25">
        <f t="shared" si="51"/>
        <v>34</v>
      </c>
      <c r="H1079" s="365">
        <v>5029.45</v>
      </c>
      <c r="I1079" s="122">
        <f t="shared" si="52"/>
        <v>171001.3</v>
      </c>
      <c r="J1079" s="16"/>
    </row>
    <row r="1080" spans="1:10">
      <c r="A1080" s="23">
        <f t="shared" si="53"/>
        <v>1021</v>
      </c>
      <c r="B1080" s="218"/>
      <c r="C1080" s="218"/>
      <c r="D1080" s="137">
        <v>42846</v>
      </c>
      <c r="E1080" s="137">
        <v>42880</v>
      </c>
      <c r="F1080" s="137">
        <v>42880</v>
      </c>
      <c r="G1080" s="25">
        <f t="shared" si="51"/>
        <v>34</v>
      </c>
      <c r="H1080" s="365">
        <v>5034.3100000000004</v>
      </c>
      <c r="I1080" s="122">
        <f t="shared" si="52"/>
        <v>171166.54</v>
      </c>
      <c r="J1080" s="16"/>
    </row>
    <row r="1081" spans="1:10">
      <c r="A1081" s="23">
        <f t="shared" si="53"/>
        <v>1022</v>
      </c>
      <c r="B1081" s="218"/>
      <c r="C1081" s="218"/>
      <c r="D1081" s="137">
        <v>42846</v>
      </c>
      <c r="E1081" s="137">
        <v>42880</v>
      </c>
      <c r="F1081" s="137">
        <v>42880</v>
      </c>
      <c r="G1081" s="25">
        <f t="shared" si="51"/>
        <v>34</v>
      </c>
      <c r="H1081" s="365">
        <v>5025.8900000000003</v>
      </c>
      <c r="I1081" s="122">
        <f t="shared" si="52"/>
        <v>170880.26</v>
      </c>
      <c r="J1081" s="16"/>
    </row>
    <row r="1082" spans="1:10">
      <c r="A1082" s="23">
        <f t="shared" si="53"/>
        <v>1023</v>
      </c>
      <c r="B1082" s="218"/>
      <c r="C1082" s="218"/>
      <c r="D1082" s="137">
        <v>42849</v>
      </c>
      <c r="E1082" s="137">
        <v>42880</v>
      </c>
      <c r="F1082" s="137">
        <v>42880</v>
      </c>
      <c r="G1082" s="25">
        <f t="shared" si="51"/>
        <v>31</v>
      </c>
      <c r="H1082" s="365">
        <v>5537.22</v>
      </c>
      <c r="I1082" s="122">
        <f t="shared" si="52"/>
        <v>171653.82</v>
      </c>
      <c r="J1082" s="16"/>
    </row>
    <row r="1083" spans="1:10">
      <c r="A1083" s="23">
        <f t="shared" si="53"/>
        <v>1024</v>
      </c>
      <c r="B1083" s="218"/>
      <c r="C1083" s="218"/>
      <c r="D1083" s="137">
        <v>42849</v>
      </c>
      <c r="E1083" s="137">
        <v>42880</v>
      </c>
      <c r="F1083" s="137">
        <v>42880</v>
      </c>
      <c r="G1083" s="25">
        <f t="shared" si="51"/>
        <v>31</v>
      </c>
      <c r="H1083" s="365">
        <v>6187.62</v>
      </c>
      <c r="I1083" s="122">
        <f t="shared" si="52"/>
        <v>191816.22</v>
      </c>
      <c r="J1083" s="16"/>
    </row>
    <row r="1084" spans="1:10">
      <c r="A1084" s="23">
        <f t="shared" si="53"/>
        <v>1025</v>
      </c>
      <c r="B1084" s="218"/>
      <c r="C1084" s="218"/>
      <c r="D1084" s="137">
        <v>42849</v>
      </c>
      <c r="E1084" s="137">
        <v>42880</v>
      </c>
      <c r="F1084" s="137">
        <v>42880</v>
      </c>
      <c r="G1084" s="25">
        <f t="shared" si="51"/>
        <v>31</v>
      </c>
      <c r="H1084" s="365">
        <v>5477.35</v>
      </c>
      <c r="I1084" s="122">
        <f t="shared" si="52"/>
        <v>169797.85</v>
      </c>
      <c r="J1084" s="16"/>
    </row>
    <row r="1085" spans="1:10">
      <c r="A1085" s="23">
        <f t="shared" si="53"/>
        <v>1026</v>
      </c>
      <c r="B1085" s="218"/>
      <c r="C1085" s="218"/>
      <c r="D1085" s="137">
        <v>42849</v>
      </c>
      <c r="E1085" s="137">
        <v>42880</v>
      </c>
      <c r="F1085" s="137">
        <v>42880</v>
      </c>
      <c r="G1085" s="25">
        <f t="shared" si="51"/>
        <v>31</v>
      </c>
      <c r="H1085" s="365">
        <v>6026.48</v>
      </c>
      <c r="I1085" s="122">
        <f t="shared" si="52"/>
        <v>186820.88</v>
      </c>
      <c r="J1085" s="16"/>
    </row>
    <row r="1086" spans="1:10">
      <c r="A1086" s="23">
        <f t="shared" si="53"/>
        <v>1027</v>
      </c>
      <c r="B1086" s="218"/>
      <c r="C1086" s="218"/>
      <c r="D1086" s="137">
        <v>42849</v>
      </c>
      <c r="E1086" s="137">
        <v>42880</v>
      </c>
      <c r="F1086" s="137">
        <v>42880</v>
      </c>
      <c r="G1086" s="25">
        <f t="shared" si="51"/>
        <v>31</v>
      </c>
      <c r="H1086" s="365">
        <v>5339.57</v>
      </c>
      <c r="I1086" s="122">
        <f t="shared" si="52"/>
        <v>165526.67000000001</v>
      </c>
      <c r="J1086" s="16"/>
    </row>
    <row r="1087" spans="1:10">
      <c r="A1087" s="23">
        <f t="shared" si="53"/>
        <v>1028</v>
      </c>
      <c r="B1087" s="218"/>
      <c r="C1087" s="218"/>
      <c r="D1087" s="137">
        <v>42849</v>
      </c>
      <c r="E1087" s="137">
        <v>42880</v>
      </c>
      <c r="F1087" s="137">
        <v>42880</v>
      </c>
      <c r="G1087" s="25">
        <f t="shared" si="51"/>
        <v>31</v>
      </c>
      <c r="H1087" s="365">
        <v>5914.13</v>
      </c>
      <c r="I1087" s="122">
        <f t="shared" si="52"/>
        <v>183338.03</v>
      </c>
      <c r="J1087" s="16"/>
    </row>
    <row r="1088" spans="1:10">
      <c r="A1088" s="23">
        <f t="shared" si="53"/>
        <v>1029</v>
      </c>
      <c r="B1088" s="218"/>
      <c r="C1088" s="218"/>
      <c r="D1088" s="137">
        <v>42849</v>
      </c>
      <c r="E1088" s="137">
        <v>42880</v>
      </c>
      <c r="F1088" s="137">
        <v>42880</v>
      </c>
      <c r="G1088" s="25">
        <f t="shared" si="51"/>
        <v>31</v>
      </c>
      <c r="H1088" s="365">
        <v>5901.62</v>
      </c>
      <c r="I1088" s="122">
        <f t="shared" si="52"/>
        <v>182950.22</v>
      </c>
      <c r="J1088" s="16"/>
    </row>
    <row r="1089" spans="1:10">
      <c r="A1089" s="23">
        <f t="shared" si="53"/>
        <v>1030</v>
      </c>
      <c r="B1089" s="218"/>
      <c r="C1089" s="218"/>
      <c r="D1089" s="137">
        <v>42849</v>
      </c>
      <c r="E1089" s="137">
        <v>42880</v>
      </c>
      <c r="F1089" s="137">
        <v>42880</v>
      </c>
      <c r="G1089" s="25">
        <f t="shared" si="51"/>
        <v>31</v>
      </c>
      <c r="H1089" s="365">
        <v>6196.02</v>
      </c>
      <c r="I1089" s="122">
        <f t="shared" si="52"/>
        <v>192076.62</v>
      </c>
      <c r="J1089" s="16"/>
    </row>
    <row r="1090" spans="1:10">
      <c r="A1090" s="23">
        <f t="shared" si="53"/>
        <v>1031</v>
      </c>
      <c r="B1090" s="218"/>
      <c r="C1090" s="218"/>
      <c r="D1090" s="137">
        <v>42849</v>
      </c>
      <c r="E1090" s="137">
        <v>42880</v>
      </c>
      <c r="F1090" s="137">
        <v>42880</v>
      </c>
      <c r="G1090" s="25">
        <f t="shared" si="51"/>
        <v>31</v>
      </c>
      <c r="H1090" s="365">
        <v>6214.78</v>
      </c>
      <c r="I1090" s="122">
        <f t="shared" si="52"/>
        <v>192658.18</v>
      </c>
      <c r="J1090" s="16"/>
    </row>
    <row r="1091" spans="1:10">
      <c r="A1091" s="23">
        <f t="shared" si="53"/>
        <v>1032</v>
      </c>
      <c r="B1091" s="218"/>
      <c r="C1091" s="218"/>
      <c r="D1091" s="137">
        <v>42849</v>
      </c>
      <c r="E1091" s="137">
        <v>42880</v>
      </c>
      <c r="F1091" s="137">
        <v>42880</v>
      </c>
      <c r="G1091" s="25">
        <f t="shared" si="51"/>
        <v>31</v>
      </c>
      <c r="H1091" s="365">
        <v>6430.06</v>
      </c>
      <c r="I1091" s="122">
        <f t="shared" si="52"/>
        <v>199331.86</v>
      </c>
      <c r="J1091" s="16"/>
    </row>
    <row r="1092" spans="1:10">
      <c r="A1092" s="23">
        <f t="shared" si="53"/>
        <v>1033</v>
      </c>
      <c r="B1092" s="218"/>
      <c r="C1092" s="218"/>
      <c r="D1092" s="137">
        <v>42849</v>
      </c>
      <c r="E1092" s="137">
        <v>42880</v>
      </c>
      <c r="F1092" s="137">
        <v>42880</v>
      </c>
      <c r="G1092" s="25">
        <f t="shared" si="51"/>
        <v>31</v>
      </c>
      <c r="H1092" s="365">
        <v>5922.22</v>
      </c>
      <c r="I1092" s="122">
        <f t="shared" si="52"/>
        <v>183588.82</v>
      </c>
      <c r="J1092" s="16"/>
    </row>
    <row r="1093" spans="1:10">
      <c r="A1093" s="23">
        <f t="shared" si="53"/>
        <v>1034</v>
      </c>
      <c r="B1093" s="218"/>
      <c r="C1093" s="218"/>
      <c r="D1093" s="137">
        <v>42849</v>
      </c>
      <c r="E1093" s="137">
        <v>42880</v>
      </c>
      <c r="F1093" s="137">
        <v>42880</v>
      </c>
      <c r="G1093" s="25">
        <f t="shared" si="51"/>
        <v>31</v>
      </c>
      <c r="H1093" s="365">
        <v>6002.82</v>
      </c>
      <c r="I1093" s="122">
        <f t="shared" si="52"/>
        <v>186087.42</v>
      </c>
      <c r="J1093" s="16"/>
    </row>
    <row r="1094" spans="1:10">
      <c r="A1094" s="23">
        <f t="shared" si="53"/>
        <v>1035</v>
      </c>
      <c r="B1094" s="218"/>
      <c r="C1094" s="218"/>
      <c r="D1094" s="137">
        <v>42849</v>
      </c>
      <c r="E1094" s="137">
        <v>42880</v>
      </c>
      <c r="F1094" s="137">
        <v>42880</v>
      </c>
      <c r="G1094" s="25">
        <f t="shared" si="51"/>
        <v>31</v>
      </c>
      <c r="H1094" s="365">
        <v>6418.66</v>
      </c>
      <c r="I1094" s="122">
        <f t="shared" si="52"/>
        <v>198978.46</v>
      </c>
      <c r="J1094" s="16"/>
    </row>
    <row r="1095" spans="1:10">
      <c r="A1095" s="23">
        <f t="shared" si="53"/>
        <v>1036</v>
      </c>
      <c r="B1095" s="218"/>
      <c r="C1095" s="218"/>
      <c r="D1095" s="137">
        <v>42849</v>
      </c>
      <c r="E1095" s="137">
        <v>42880</v>
      </c>
      <c r="F1095" s="137">
        <v>42880</v>
      </c>
      <c r="G1095" s="25">
        <f t="shared" si="51"/>
        <v>31</v>
      </c>
      <c r="H1095" s="365">
        <v>6283.23</v>
      </c>
      <c r="I1095" s="122">
        <f t="shared" si="52"/>
        <v>194780.13</v>
      </c>
      <c r="J1095" s="16"/>
    </row>
    <row r="1096" spans="1:10">
      <c r="A1096" s="23">
        <f t="shared" si="53"/>
        <v>1037</v>
      </c>
      <c r="B1096" s="218"/>
      <c r="C1096" s="218"/>
      <c r="D1096" s="137">
        <v>42849</v>
      </c>
      <c r="E1096" s="137">
        <v>42880</v>
      </c>
      <c r="F1096" s="137">
        <v>42880</v>
      </c>
      <c r="G1096" s="25">
        <f t="shared" si="51"/>
        <v>31</v>
      </c>
      <c r="H1096" s="365">
        <v>6289.12</v>
      </c>
      <c r="I1096" s="122">
        <f t="shared" si="52"/>
        <v>194962.72</v>
      </c>
      <c r="J1096" s="16"/>
    </row>
    <row r="1097" spans="1:10">
      <c r="A1097" s="23">
        <f t="shared" si="53"/>
        <v>1038</v>
      </c>
      <c r="B1097" s="218"/>
      <c r="C1097" s="218"/>
      <c r="D1097" s="137">
        <v>42849</v>
      </c>
      <c r="E1097" s="137">
        <v>42880</v>
      </c>
      <c r="F1097" s="137">
        <v>42880</v>
      </c>
      <c r="G1097" s="25">
        <f t="shared" si="51"/>
        <v>31</v>
      </c>
      <c r="H1097" s="365">
        <v>6014.96</v>
      </c>
      <c r="I1097" s="122">
        <f t="shared" si="52"/>
        <v>186463.76</v>
      </c>
      <c r="J1097" s="16"/>
    </row>
    <row r="1098" spans="1:10">
      <c r="A1098" s="23">
        <f t="shared" si="53"/>
        <v>1039</v>
      </c>
      <c r="B1098" s="218"/>
      <c r="C1098" s="218"/>
      <c r="D1098" s="137">
        <v>42849</v>
      </c>
      <c r="E1098" s="137">
        <v>42880</v>
      </c>
      <c r="F1098" s="137">
        <v>42880</v>
      </c>
      <c r="G1098" s="25">
        <f t="shared" si="51"/>
        <v>31</v>
      </c>
      <c r="H1098" s="365">
        <v>6438.9</v>
      </c>
      <c r="I1098" s="122">
        <f t="shared" si="52"/>
        <v>199605.9</v>
      </c>
      <c r="J1098" s="16"/>
    </row>
    <row r="1099" spans="1:10">
      <c r="A1099" s="23">
        <f t="shared" si="53"/>
        <v>1040</v>
      </c>
      <c r="B1099" s="218"/>
      <c r="C1099" s="218"/>
      <c r="D1099" s="137">
        <v>42849</v>
      </c>
      <c r="E1099" s="137">
        <v>42880</v>
      </c>
      <c r="F1099" s="137">
        <v>42880</v>
      </c>
      <c r="G1099" s="25">
        <f t="shared" si="51"/>
        <v>31</v>
      </c>
      <c r="H1099" s="365">
        <v>5977.79</v>
      </c>
      <c r="I1099" s="122">
        <f t="shared" si="52"/>
        <v>185311.49</v>
      </c>
      <c r="J1099" s="16"/>
    </row>
    <row r="1100" spans="1:10">
      <c r="A1100" s="23">
        <f t="shared" si="53"/>
        <v>1041</v>
      </c>
      <c r="B1100" s="218"/>
      <c r="C1100" s="218"/>
      <c r="D1100" s="137">
        <v>42849</v>
      </c>
      <c r="E1100" s="137">
        <v>42880</v>
      </c>
      <c r="F1100" s="137">
        <v>42880</v>
      </c>
      <c r="G1100" s="25">
        <f t="shared" ref="G1100:G1163" si="54">F1100-D1100</f>
        <v>31</v>
      </c>
      <c r="H1100" s="365">
        <v>5944.3</v>
      </c>
      <c r="I1100" s="122">
        <f t="shared" ref="I1100:I1163" si="55">ROUND(G1100*H1100,2)</f>
        <v>184273.3</v>
      </c>
      <c r="J1100" s="16"/>
    </row>
    <row r="1101" spans="1:10">
      <c r="A1101" s="23">
        <f t="shared" si="53"/>
        <v>1042</v>
      </c>
      <c r="B1101" s="218"/>
      <c r="C1101" s="218"/>
      <c r="D1101" s="137">
        <v>42849</v>
      </c>
      <c r="E1101" s="137">
        <v>42880</v>
      </c>
      <c r="F1101" s="137">
        <v>42880</v>
      </c>
      <c r="G1101" s="25">
        <f t="shared" si="54"/>
        <v>31</v>
      </c>
      <c r="H1101" s="365">
        <v>5743.74</v>
      </c>
      <c r="I1101" s="122">
        <f t="shared" si="55"/>
        <v>178055.94</v>
      </c>
      <c r="J1101" s="16"/>
    </row>
    <row r="1102" spans="1:10">
      <c r="A1102" s="23">
        <f t="shared" si="53"/>
        <v>1043</v>
      </c>
      <c r="B1102" s="218"/>
      <c r="C1102" s="218"/>
      <c r="D1102" s="137">
        <v>42849</v>
      </c>
      <c r="E1102" s="137">
        <v>42880</v>
      </c>
      <c r="F1102" s="137">
        <v>42880</v>
      </c>
      <c r="G1102" s="25">
        <f t="shared" si="54"/>
        <v>31</v>
      </c>
      <c r="H1102" s="365">
        <v>5917.07</v>
      </c>
      <c r="I1102" s="122">
        <f t="shared" si="55"/>
        <v>183429.17</v>
      </c>
      <c r="J1102" s="16"/>
    </row>
    <row r="1103" spans="1:10">
      <c r="A1103" s="23">
        <f t="shared" si="53"/>
        <v>1044</v>
      </c>
      <c r="B1103" s="218"/>
      <c r="C1103" s="218"/>
      <c r="D1103" s="137">
        <v>42849</v>
      </c>
      <c r="E1103" s="137">
        <v>42880</v>
      </c>
      <c r="F1103" s="137">
        <v>42880</v>
      </c>
      <c r="G1103" s="25">
        <f t="shared" si="54"/>
        <v>31</v>
      </c>
      <c r="H1103" s="365">
        <v>5882.07</v>
      </c>
      <c r="I1103" s="122">
        <f t="shared" si="55"/>
        <v>182344.17</v>
      </c>
      <c r="J1103" s="16"/>
    </row>
    <row r="1104" spans="1:10">
      <c r="A1104" s="23">
        <f t="shared" ref="A1104:A1167" si="56">A1103+1</f>
        <v>1045</v>
      </c>
      <c r="B1104" s="218"/>
      <c r="C1104" s="218"/>
      <c r="D1104" s="137">
        <v>42849</v>
      </c>
      <c r="E1104" s="137">
        <v>42880</v>
      </c>
      <c r="F1104" s="137">
        <v>42880</v>
      </c>
      <c r="G1104" s="25">
        <f t="shared" si="54"/>
        <v>31</v>
      </c>
      <c r="H1104" s="365">
        <v>6319.34</v>
      </c>
      <c r="I1104" s="122">
        <f t="shared" si="55"/>
        <v>195899.54</v>
      </c>
      <c r="J1104" s="16"/>
    </row>
    <row r="1105" spans="1:10">
      <c r="A1105" s="23">
        <f t="shared" si="56"/>
        <v>1046</v>
      </c>
      <c r="B1105" s="218"/>
      <c r="C1105" s="218"/>
      <c r="D1105" s="137">
        <v>42849</v>
      </c>
      <c r="E1105" s="137">
        <v>42880</v>
      </c>
      <c r="F1105" s="137">
        <v>42880</v>
      </c>
      <c r="G1105" s="25">
        <f t="shared" si="54"/>
        <v>31</v>
      </c>
      <c r="H1105" s="365">
        <v>5934.18</v>
      </c>
      <c r="I1105" s="122">
        <f t="shared" si="55"/>
        <v>183959.58</v>
      </c>
      <c r="J1105" s="16"/>
    </row>
    <row r="1106" spans="1:10">
      <c r="A1106" s="23">
        <f t="shared" si="56"/>
        <v>1047</v>
      </c>
      <c r="B1106" s="218"/>
      <c r="C1106" s="218"/>
      <c r="D1106" s="137">
        <v>42849</v>
      </c>
      <c r="E1106" s="137">
        <v>42880</v>
      </c>
      <c r="F1106" s="137">
        <v>42880</v>
      </c>
      <c r="G1106" s="25">
        <f t="shared" si="54"/>
        <v>31</v>
      </c>
      <c r="H1106" s="365">
        <v>5637.39</v>
      </c>
      <c r="I1106" s="122">
        <f t="shared" si="55"/>
        <v>174759.09</v>
      </c>
      <c r="J1106" s="16"/>
    </row>
    <row r="1107" spans="1:10">
      <c r="A1107" s="23">
        <f t="shared" si="56"/>
        <v>1048</v>
      </c>
      <c r="B1107" s="218"/>
      <c r="C1107" s="218"/>
      <c r="D1107" s="137">
        <v>42849</v>
      </c>
      <c r="E1107" s="137">
        <v>42880</v>
      </c>
      <c r="F1107" s="137">
        <v>42880</v>
      </c>
      <c r="G1107" s="25">
        <f t="shared" si="54"/>
        <v>31</v>
      </c>
      <c r="H1107" s="365">
        <v>6194.43</v>
      </c>
      <c r="I1107" s="122">
        <f t="shared" si="55"/>
        <v>192027.33</v>
      </c>
      <c r="J1107" s="16"/>
    </row>
    <row r="1108" spans="1:10">
      <c r="A1108" s="23">
        <f t="shared" si="56"/>
        <v>1049</v>
      </c>
      <c r="B1108" s="218"/>
      <c r="C1108" s="218"/>
      <c r="D1108" s="137">
        <v>42849</v>
      </c>
      <c r="E1108" s="137">
        <v>42880</v>
      </c>
      <c r="F1108" s="137">
        <v>42880</v>
      </c>
      <c r="G1108" s="25">
        <f t="shared" si="54"/>
        <v>31</v>
      </c>
      <c r="H1108" s="365">
        <v>5727.56</v>
      </c>
      <c r="I1108" s="122">
        <f t="shared" si="55"/>
        <v>177554.36</v>
      </c>
      <c r="J1108" s="16"/>
    </row>
    <row r="1109" spans="1:10">
      <c r="A1109" s="23">
        <f t="shared" si="56"/>
        <v>1050</v>
      </c>
      <c r="B1109" s="218"/>
      <c r="C1109" s="218"/>
      <c r="D1109" s="137">
        <v>42849</v>
      </c>
      <c r="E1109" s="137">
        <v>42880</v>
      </c>
      <c r="F1109" s="137">
        <v>42880</v>
      </c>
      <c r="G1109" s="25">
        <f t="shared" si="54"/>
        <v>31</v>
      </c>
      <c r="H1109" s="365">
        <v>6208.09</v>
      </c>
      <c r="I1109" s="122">
        <f t="shared" si="55"/>
        <v>192450.79</v>
      </c>
      <c r="J1109" s="16"/>
    </row>
    <row r="1110" spans="1:10">
      <c r="A1110" s="23">
        <f t="shared" si="56"/>
        <v>1051</v>
      </c>
      <c r="B1110" s="218"/>
      <c r="C1110" s="218"/>
      <c r="D1110" s="137">
        <v>42850</v>
      </c>
      <c r="E1110" s="137">
        <v>42880</v>
      </c>
      <c r="F1110" s="137">
        <v>42880</v>
      </c>
      <c r="G1110" s="25">
        <f t="shared" si="54"/>
        <v>30</v>
      </c>
      <c r="H1110" s="365">
        <v>4997.53</v>
      </c>
      <c r="I1110" s="122">
        <f t="shared" si="55"/>
        <v>149925.9</v>
      </c>
      <c r="J1110" s="16"/>
    </row>
    <row r="1111" spans="1:10">
      <c r="A1111" s="23">
        <f t="shared" si="56"/>
        <v>1052</v>
      </c>
      <c r="B1111" s="218"/>
      <c r="C1111" s="218"/>
      <c r="D1111" s="137">
        <v>42850</v>
      </c>
      <c r="E1111" s="137">
        <v>42880</v>
      </c>
      <c r="F1111" s="137">
        <v>42880</v>
      </c>
      <c r="G1111" s="25">
        <f t="shared" si="54"/>
        <v>30</v>
      </c>
      <c r="H1111" s="365">
        <v>6101.19</v>
      </c>
      <c r="I1111" s="122">
        <f t="shared" si="55"/>
        <v>183035.7</v>
      </c>
      <c r="J1111" s="16"/>
    </row>
    <row r="1112" spans="1:10">
      <c r="A1112" s="23">
        <f t="shared" si="56"/>
        <v>1053</v>
      </c>
      <c r="B1112" s="218"/>
      <c r="C1112" s="218"/>
      <c r="D1112" s="137">
        <v>42850</v>
      </c>
      <c r="E1112" s="137">
        <v>42880</v>
      </c>
      <c r="F1112" s="137">
        <v>42880</v>
      </c>
      <c r="G1112" s="25">
        <f t="shared" si="54"/>
        <v>30</v>
      </c>
      <c r="H1112" s="365">
        <v>6655.4</v>
      </c>
      <c r="I1112" s="122">
        <f t="shared" si="55"/>
        <v>199662</v>
      </c>
      <c r="J1112" s="16"/>
    </row>
    <row r="1113" spans="1:10">
      <c r="A1113" s="23">
        <f t="shared" si="56"/>
        <v>1054</v>
      </c>
      <c r="B1113" s="218"/>
      <c r="C1113" s="218"/>
      <c r="D1113" s="137">
        <v>42850</v>
      </c>
      <c r="E1113" s="137">
        <v>42880</v>
      </c>
      <c r="F1113" s="137">
        <v>42880</v>
      </c>
      <c r="G1113" s="25">
        <f t="shared" si="54"/>
        <v>30</v>
      </c>
      <c r="H1113" s="365">
        <v>6894.81</v>
      </c>
      <c r="I1113" s="122">
        <f t="shared" si="55"/>
        <v>206844.3</v>
      </c>
      <c r="J1113" s="16"/>
    </row>
    <row r="1114" spans="1:10">
      <c r="A1114" s="23">
        <f t="shared" si="56"/>
        <v>1055</v>
      </c>
      <c r="B1114" s="218"/>
      <c r="C1114" s="218"/>
      <c r="D1114" s="137">
        <v>42850</v>
      </c>
      <c r="E1114" s="137">
        <v>42880</v>
      </c>
      <c r="F1114" s="137">
        <v>42880</v>
      </c>
      <c r="G1114" s="25">
        <f t="shared" si="54"/>
        <v>30</v>
      </c>
      <c r="H1114" s="365">
        <v>6935.28</v>
      </c>
      <c r="I1114" s="122">
        <f t="shared" si="55"/>
        <v>208058.4</v>
      </c>
      <c r="J1114" s="16"/>
    </row>
    <row r="1115" spans="1:10">
      <c r="A1115" s="23">
        <f t="shared" si="56"/>
        <v>1056</v>
      </c>
      <c r="B1115" s="218"/>
      <c r="C1115" s="218"/>
      <c r="D1115" s="137">
        <v>42850</v>
      </c>
      <c r="E1115" s="137">
        <v>42880</v>
      </c>
      <c r="F1115" s="137">
        <v>42880</v>
      </c>
      <c r="G1115" s="25">
        <f t="shared" si="54"/>
        <v>30</v>
      </c>
      <c r="H1115" s="365">
        <v>6847.95</v>
      </c>
      <c r="I1115" s="122">
        <f t="shared" si="55"/>
        <v>205438.5</v>
      </c>
      <c r="J1115" s="16"/>
    </row>
    <row r="1116" spans="1:10">
      <c r="A1116" s="23">
        <f t="shared" si="56"/>
        <v>1057</v>
      </c>
      <c r="B1116" s="218"/>
      <c r="C1116" s="218"/>
      <c r="D1116" s="137">
        <v>42851</v>
      </c>
      <c r="E1116" s="137">
        <v>42880</v>
      </c>
      <c r="F1116" s="137">
        <v>42880</v>
      </c>
      <c r="G1116" s="25">
        <f t="shared" si="54"/>
        <v>29</v>
      </c>
      <c r="H1116" s="365">
        <v>5024.59</v>
      </c>
      <c r="I1116" s="122">
        <f t="shared" si="55"/>
        <v>145713.10999999999</v>
      </c>
      <c r="J1116" s="16"/>
    </row>
    <row r="1117" spans="1:10">
      <c r="A1117" s="23">
        <f t="shared" si="56"/>
        <v>1058</v>
      </c>
      <c r="B1117" s="218"/>
      <c r="C1117" s="218"/>
      <c r="D1117" s="137">
        <v>42851</v>
      </c>
      <c r="E1117" s="137">
        <v>42880</v>
      </c>
      <c r="F1117" s="137">
        <v>42880</v>
      </c>
      <c r="G1117" s="25">
        <f t="shared" si="54"/>
        <v>29</v>
      </c>
      <c r="H1117" s="365">
        <v>5027.18</v>
      </c>
      <c r="I1117" s="122">
        <f t="shared" si="55"/>
        <v>145788.22</v>
      </c>
      <c r="J1117" s="16"/>
    </row>
    <row r="1118" spans="1:10">
      <c r="A1118" s="23">
        <f t="shared" si="56"/>
        <v>1059</v>
      </c>
      <c r="B1118" s="218"/>
      <c r="C1118" s="218"/>
      <c r="D1118" s="137">
        <v>42851</v>
      </c>
      <c r="E1118" s="137">
        <v>42880</v>
      </c>
      <c r="F1118" s="137">
        <v>42880</v>
      </c>
      <c r="G1118" s="25">
        <f t="shared" si="54"/>
        <v>29</v>
      </c>
      <c r="H1118" s="365">
        <v>5027.18</v>
      </c>
      <c r="I1118" s="122">
        <f t="shared" si="55"/>
        <v>145788.22</v>
      </c>
      <c r="J1118" s="16"/>
    </row>
    <row r="1119" spans="1:10">
      <c r="A1119" s="23">
        <f t="shared" si="56"/>
        <v>1060</v>
      </c>
      <c r="B1119" s="218"/>
      <c r="C1119" s="218"/>
      <c r="D1119" s="137">
        <v>42852</v>
      </c>
      <c r="E1119" s="137">
        <v>42880</v>
      </c>
      <c r="F1119" s="137">
        <v>42880</v>
      </c>
      <c r="G1119" s="25">
        <f t="shared" si="54"/>
        <v>28</v>
      </c>
      <c r="H1119" s="365">
        <v>4316</v>
      </c>
      <c r="I1119" s="122">
        <f t="shared" si="55"/>
        <v>120848</v>
      </c>
      <c r="J1119" s="16"/>
    </row>
    <row r="1120" spans="1:10">
      <c r="A1120" s="23">
        <f t="shared" si="56"/>
        <v>1061</v>
      </c>
      <c r="B1120" s="218"/>
      <c r="C1120" s="218"/>
      <c r="D1120" s="137">
        <v>42852</v>
      </c>
      <c r="E1120" s="137">
        <v>42880</v>
      </c>
      <c r="F1120" s="137">
        <v>42880</v>
      </c>
      <c r="G1120" s="25">
        <f t="shared" si="54"/>
        <v>28</v>
      </c>
      <c r="H1120" s="365">
        <v>4269.2</v>
      </c>
      <c r="I1120" s="122">
        <f t="shared" si="55"/>
        <v>119537.60000000001</v>
      </c>
      <c r="J1120" s="16"/>
    </row>
    <row r="1121" spans="1:10">
      <c r="A1121" s="23">
        <f t="shared" si="56"/>
        <v>1062</v>
      </c>
      <c r="B1121" s="218"/>
      <c r="C1121" s="218"/>
      <c r="D1121" s="137">
        <v>42852</v>
      </c>
      <c r="E1121" s="137">
        <v>42880</v>
      </c>
      <c r="F1121" s="137">
        <v>42880</v>
      </c>
      <c r="G1121" s="25">
        <f t="shared" si="54"/>
        <v>28</v>
      </c>
      <c r="H1121" s="365">
        <v>6861.58</v>
      </c>
      <c r="I1121" s="122">
        <f t="shared" si="55"/>
        <v>192124.24</v>
      </c>
      <c r="J1121" s="16"/>
    </row>
    <row r="1122" spans="1:10">
      <c r="A1122" s="23">
        <f t="shared" si="56"/>
        <v>1063</v>
      </c>
      <c r="B1122" s="218"/>
      <c r="C1122" s="218"/>
      <c r="D1122" s="137">
        <v>42852</v>
      </c>
      <c r="E1122" s="137">
        <v>42880</v>
      </c>
      <c r="F1122" s="137">
        <v>42880</v>
      </c>
      <c r="G1122" s="25">
        <f t="shared" si="54"/>
        <v>28</v>
      </c>
      <c r="H1122" s="365">
        <v>6885.86</v>
      </c>
      <c r="I1122" s="122">
        <f t="shared" si="55"/>
        <v>192804.08</v>
      </c>
      <c r="J1122" s="16"/>
    </row>
    <row r="1123" spans="1:10">
      <c r="A1123" s="23">
        <f t="shared" si="56"/>
        <v>1064</v>
      </c>
      <c r="B1123" s="218"/>
      <c r="C1123" s="218"/>
      <c r="D1123" s="137">
        <v>42852</v>
      </c>
      <c r="E1123" s="137">
        <v>42880</v>
      </c>
      <c r="F1123" s="137">
        <v>42880</v>
      </c>
      <c r="G1123" s="25">
        <f t="shared" si="54"/>
        <v>28</v>
      </c>
      <c r="H1123" s="365">
        <v>6849.23</v>
      </c>
      <c r="I1123" s="122">
        <f t="shared" si="55"/>
        <v>191778.44</v>
      </c>
      <c r="J1123" s="16"/>
    </row>
    <row r="1124" spans="1:10">
      <c r="A1124" s="23">
        <f t="shared" si="56"/>
        <v>1065</v>
      </c>
      <c r="B1124" s="218"/>
      <c r="C1124" s="218"/>
      <c r="D1124" s="137">
        <v>42852</v>
      </c>
      <c r="E1124" s="137">
        <v>42880</v>
      </c>
      <c r="F1124" s="137">
        <v>42880</v>
      </c>
      <c r="G1124" s="25">
        <f t="shared" si="54"/>
        <v>28</v>
      </c>
      <c r="H1124" s="365">
        <v>6695.87</v>
      </c>
      <c r="I1124" s="122">
        <f t="shared" si="55"/>
        <v>187484.36</v>
      </c>
      <c r="J1124" s="16"/>
    </row>
    <row r="1125" spans="1:10">
      <c r="A1125" s="23">
        <f t="shared" si="56"/>
        <v>1066</v>
      </c>
      <c r="B1125" s="218"/>
      <c r="C1125" s="218"/>
      <c r="D1125" s="137">
        <v>42853</v>
      </c>
      <c r="E1125" s="137">
        <v>42880</v>
      </c>
      <c r="F1125" s="137">
        <v>42880</v>
      </c>
      <c r="G1125" s="25">
        <f t="shared" si="54"/>
        <v>27</v>
      </c>
      <c r="H1125" s="365">
        <v>6840.71</v>
      </c>
      <c r="I1125" s="122">
        <f t="shared" si="55"/>
        <v>184699.17</v>
      </c>
      <c r="J1125" s="16"/>
    </row>
    <row r="1126" spans="1:10">
      <c r="A1126" s="23">
        <f t="shared" si="56"/>
        <v>1067</v>
      </c>
      <c r="B1126" s="218"/>
      <c r="C1126" s="218"/>
      <c r="D1126" s="137">
        <v>42853</v>
      </c>
      <c r="E1126" s="137">
        <v>42880</v>
      </c>
      <c r="F1126" s="137">
        <v>42880</v>
      </c>
      <c r="G1126" s="25">
        <f t="shared" si="54"/>
        <v>27</v>
      </c>
      <c r="H1126" s="365">
        <v>5022.6500000000005</v>
      </c>
      <c r="I1126" s="122">
        <f t="shared" si="55"/>
        <v>135611.54999999999</v>
      </c>
      <c r="J1126" s="16"/>
    </row>
    <row r="1127" spans="1:10">
      <c r="A1127" s="23">
        <f t="shared" si="56"/>
        <v>1068</v>
      </c>
      <c r="B1127" s="218"/>
      <c r="C1127" s="218"/>
      <c r="D1127" s="137">
        <v>42853</v>
      </c>
      <c r="E1127" s="137">
        <v>42880</v>
      </c>
      <c r="F1127" s="137">
        <v>42880</v>
      </c>
      <c r="G1127" s="25">
        <f t="shared" si="54"/>
        <v>27</v>
      </c>
      <c r="H1127" s="365">
        <v>5026.21</v>
      </c>
      <c r="I1127" s="122">
        <f t="shared" si="55"/>
        <v>135707.67000000001</v>
      </c>
      <c r="J1127" s="16"/>
    </row>
    <row r="1128" spans="1:10">
      <c r="A1128" s="23">
        <f t="shared" si="56"/>
        <v>1069</v>
      </c>
      <c r="B1128" s="218"/>
      <c r="C1128" s="218"/>
      <c r="D1128" s="137">
        <v>42853</v>
      </c>
      <c r="E1128" s="137">
        <v>42880</v>
      </c>
      <c r="F1128" s="137">
        <v>42880</v>
      </c>
      <c r="G1128" s="25">
        <f t="shared" si="54"/>
        <v>27</v>
      </c>
      <c r="H1128" s="365">
        <v>5523.34</v>
      </c>
      <c r="I1128" s="122">
        <f t="shared" si="55"/>
        <v>149130.18</v>
      </c>
      <c r="J1128" s="16"/>
    </row>
    <row r="1129" spans="1:10">
      <c r="A1129" s="23">
        <f t="shared" si="56"/>
        <v>1070</v>
      </c>
      <c r="B1129" s="218"/>
      <c r="C1129" s="218"/>
      <c r="D1129" s="137">
        <v>42853</v>
      </c>
      <c r="E1129" s="137">
        <v>42880</v>
      </c>
      <c r="F1129" s="137">
        <v>42880</v>
      </c>
      <c r="G1129" s="25">
        <f t="shared" si="54"/>
        <v>27</v>
      </c>
      <c r="H1129" s="365">
        <v>5526.54</v>
      </c>
      <c r="I1129" s="122">
        <f t="shared" si="55"/>
        <v>149216.57999999999</v>
      </c>
      <c r="J1129" s="16"/>
    </row>
    <row r="1130" spans="1:10">
      <c r="A1130" s="23">
        <f t="shared" si="56"/>
        <v>1071</v>
      </c>
      <c r="B1130" s="218"/>
      <c r="C1130" s="218"/>
      <c r="D1130" s="137">
        <v>42853</v>
      </c>
      <c r="E1130" s="137">
        <v>42880</v>
      </c>
      <c r="F1130" s="137">
        <v>42880</v>
      </c>
      <c r="G1130" s="25">
        <f t="shared" si="54"/>
        <v>27</v>
      </c>
      <c r="H1130" s="365">
        <v>6627.28</v>
      </c>
      <c r="I1130" s="122">
        <f t="shared" si="55"/>
        <v>178936.56</v>
      </c>
      <c r="J1130" s="16"/>
    </row>
    <row r="1131" spans="1:10">
      <c r="A1131" s="23">
        <f t="shared" si="56"/>
        <v>1072</v>
      </c>
      <c r="B1131" s="218"/>
      <c r="C1131" s="218"/>
      <c r="D1131" s="137">
        <v>42853</v>
      </c>
      <c r="E1131" s="137">
        <v>42880</v>
      </c>
      <c r="F1131" s="137">
        <v>42880</v>
      </c>
      <c r="G1131" s="25">
        <f t="shared" si="54"/>
        <v>27</v>
      </c>
      <c r="H1131" s="365">
        <v>6843.26</v>
      </c>
      <c r="I1131" s="122">
        <f t="shared" si="55"/>
        <v>184768.02</v>
      </c>
      <c r="J1131" s="16"/>
    </row>
    <row r="1132" spans="1:10">
      <c r="A1132" s="23">
        <f t="shared" si="56"/>
        <v>1073</v>
      </c>
      <c r="B1132" s="218"/>
      <c r="C1132" s="218"/>
      <c r="D1132" s="137">
        <v>42855</v>
      </c>
      <c r="E1132" s="137">
        <v>42880</v>
      </c>
      <c r="F1132" s="137">
        <v>42880</v>
      </c>
      <c r="G1132" s="25">
        <f t="shared" si="54"/>
        <v>25</v>
      </c>
      <c r="H1132" s="365">
        <v>6128.3</v>
      </c>
      <c r="I1132" s="122">
        <f t="shared" si="55"/>
        <v>153207.5</v>
      </c>
      <c r="J1132" s="16"/>
    </row>
    <row r="1133" spans="1:10">
      <c r="A1133" s="23">
        <f t="shared" si="56"/>
        <v>1074</v>
      </c>
      <c r="B1133" s="218"/>
      <c r="C1133" s="218"/>
      <c r="D1133" s="137">
        <v>42856</v>
      </c>
      <c r="E1133" s="137">
        <v>42880</v>
      </c>
      <c r="F1133" s="137">
        <v>42880</v>
      </c>
      <c r="G1133" s="25">
        <f t="shared" si="54"/>
        <v>24</v>
      </c>
      <c r="H1133" s="365">
        <v>5528.32</v>
      </c>
      <c r="I1133" s="122">
        <f t="shared" si="55"/>
        <v>132679.67999999999</v>
      </c>
      <c r="J1133" s="16"/>
    </row>
    <row r="1134" spans="1:10">
      <c r="A1134" s="23">
        <f t="shared" si="56"/>
        <v>1075</v>
      </c>
      <c r="B1134" s="218"/>
      <c r="C1134" s="218"/>
      <c r="D1134" s="137">
        <v>42856</v>
      </c>
      <c r="E1134" s="137">
        <v>42880</v>
      </c>
      <c r="F1134" s="137">
        <v>42880</v>
      </c>
      <c r="G1134" s="25">
        <f t="shared" si="54"/>
        <v>24</v>
      </c>
      <c r="H1134" s="365">
        <v>6262.26</v>
      </c>
      <c r="I1134" s="122">
        <f t="shared" si="55"/>
        <v>150294.24</v>
      </c>
      <c r="J1134" s="16"/>
    </row>
    <row r="1135" spans="1:10">
      <c r="A1135" s="23">
        <f t="shared" si="56"/>
        <v>1076</v>
      </c>
      <c r="B1135" s="218"/>
      <c r="C1135" s="218"/>
      <c r="D1135" s="137">
        <v>42856</v>
      </c>
      <c r="E1135" s="137">
        <v>42880</v>
      </c>
      <c r="F1135" s="137">
        <v>42880</v>
      </c>
      <c r="G1135" s="25">
        <f t="shared" si="54"/>
        <v>24</v>
      </c>
      <c r="H1135" s="365">
        <v>5947.25</v>
      </c>
      <c r="I1135" s="122">
        <f t="shared" si="55"/>
        <v>142734</v>
      </c>
      <c r="J1135" s="16"/>
    </row>
    <row r="1136" spans="1:10">
      <c r="A1136" s="23">
        <f t="shared" si="56"/>
        <v>1077</v>
      </c>
      <c r="B1136" s="218"/>
      <c r="C1136" s="218"/>
      <c r="D1136" s="137">
        <v>42856</v>
      </c>
      <c r="E1136" s="137">
        <v>42880</v>
      </c>
      <c r="F1136" s="137">
        <v>42880</v>
      </c>
      <c r="G1136" s="25">
        <f t="shared" si="54"/>
        <v>24</v>
      </c>
      <c r="H1136" s="365">
        <v>6192.7</v>
      </c>
      <c r="I1136" s="122">
        <f t="shared" si="55"/>
        <v>148624.79999999999</v>
      </c>
      <c r="J1136" s="16"/>
    </row>
    <row r="1137" spans="1:10">
      <c r="A1137" s="23">
        <f t="shared" si="56"/>
        <v>1078</v>
      </c>
      <c r="B1137" s="218"/>
      <c r="C1137" s="218"/>
      <c r="D1137" s="137">
        <v>42856</v>
      </c>
      <c r="E1137" s="137">
        <v>42880</v>
      </c>
      <c r="F1137" s="137">
        <v>42880</v>
      </c>
      <c r="G1137" s="25">
        <f t="shared" si="54"/>
        <v>24</v>
      </c>
      <c r="H1137" s="365">
        <v>5916.7</v>
      </c>
      <c r="I1137" s="122">
        <f t="shared" si="55"/>
        <v>142000.79999999999</v>
      </c>
      <c r="J1137" s="16"/>
    </row>
    <row r="1138" spans="1:10">
      <c r="A1138" s="23">
        <f t="shared" si="56"/>
        <v>1079</v>
      </c>
      <c r="B1138" s="218"/>
      <c r="C1138" s="218"/>
      <c r="D1138" s="137">
        <v>42856</v>
      </c>
      <c r="E1138" s="137">
        <v>42880</v>
      </c>
      <c r="F1138" s="137">
        <v>42880</v>
      </c>
      <c r="G1138" s="25">
        <f t="shared" si="54"/>
        <v>24</v>
      </c>
      <c r="H1138" s="365">
        <v>5790.85</v>
      </c>
      <c r="I1138" s="122">
        <f t="shared" si="55"/>
        <v>138980.4</v>
      </c>
      <c r="J1138" s="16"/>
    </row>
    <row r="1139" spans="1:10">
      <c r="A1139" s="23">
        <f t="shared" si="56"/>
        <v>1080</v>
      </c>
      <c r="B1139" s="218"/>
      <c r="C1139" s="218"/>
      <c r="D1139" s="137">
        <v>42856</v>
      </c>
      <c r="E1139" s="137">
        <v>42880</v>
      </c>
      <c r="F1139" s="137">
        <v>42880</v>
      </c>
      <c r="G1139" s="25">
        <f t="shared" si="54"/>
        <v>24</v>
      </c>
      <c r="H1139" s="365">
        <v>6237.97</v>
      </c>
      <c r="I1139" s="122">
        <f t="shared" si="55"/>
        <v>149711.28</v>
      </c>
      <c r="J1139" s="16"/>
    </row>
    <row r="1140" spans="1:10">
      <c r="A1140" s="23">
        <f t="shared" si="56"/>
        <v>1081</v>
      </c>
      <c r="B1140" s="218"/>
      <c r="C1140" s="218"/>
      <c r="D1140" s="137">
        <v>42856</v>
      </c>
      <c r="E1140" s="137">
        <v>42880</v>
      </c>
      <c r="F1140" s="137">
        <v>42880</v>
      </c>
      <c r="G1140" s="25">
        <f t="shared" si="54"/>
        <v>24</v>
      </c>
      <c r="H1140" s="365">
        <v>6223.98</v>
      </c>
      <c r="I1140" s="122">
        <f t="shared" si="55"/>
        <v>149375.51999999999</v>
      </c>
      <c r="J1140" s="16"/>
    </row>
    <row r="1141" spans="1:10">
      <c r="A1141" s="23">
        <f t="shared" si="56"/>
        <v>1082</v>
      </c>
      <c r="B1141" s="218"/>
      <c r="C1141" s="218"/>
      <c r="D1141" s="137">
        <v>42856</v>
      </c>
      <c r="E1141" s="137">
        <v>42880</v>
      </c>
      <c r="F1141" s="137">
        <v>42880</v>
      </c>
      <c r="G1141" s="25">
        <f t="shared" si="54"/>
        <v>24</v>
      </c>
      <c r="H1141" s="365">
        <v>5523.31</v>
      </c>
      <c r="I1141" s="122">
        <f t="shared" si="55"/>
        <v>132559.44</v>
      </c>
      <c r="J1141" s="16"/>
    </row>
    <row r="1142" spans="1:10">
      <c r="A1142" s="23">
        <f t="shared" si="56"/>
        <v>1083</v>
      </c>
      <c r="B1142" s="218"/>
      <c r="C1142" s="218"/>
      <c r="D1142" s="137">
        <v>42856</v>
      </c>
      <c r="E1142" s="137">
        <v>42880</v>
      </c>
      <c r="F1142" s="137">
        <v>42880</v>
      </c>
      <c r="G1142" s="25">
        <f t="shared" si="54"/>
        <v>24</v>
      </c>
      <c r="H1142" s="365">
        <v>6303.84</v>
      </c>
      <c r="I1142" s="122">
        <f t="shared" si="55"/>
        <v>151292.16</v>
      </c>
      <c r="J1142" s="16"/>
    </row>
    <row r="1143" spans="1:10">
      <c r="A1143" s="23">
        <f t="shared" si="56"/>
        <v>1084</v>
      </c>
      <c r="B1143" s="218"/>
      <c r="C1143" s="218"/>
      <c r="D1143" s="137">
        <v>42856</v>
      </c>
      <c r="E1143" s="137">
        <v>42880</v>
      </c>
      <c r="F1143" s="137">
        <v>42880</v>
      </c>
      <c r="G1143" s="25">
        <f t="shared" si="54"/>
        <v>24</v>
      </c>
      <c r="H1143" s="365">
        <v>6144.5</v>
      </c>
      <c r="I1143" s="122">
        <f t="shared" si="55"/>
        <v>147468</v>
      </c>
      <c r="J1143" s="16"/>
    </row>
    <row r="1144" spans="1:10">
      <c r="A1144" s="23">
        <f t="shared" si="56"/>
        <v>1085</v>
      </c>
      <c r="B1144" s="218"/>
      <c r="C1144" s="218"/>
      <c r="D1144" s="137">
        <v>42856</v>
      </c>
      <c r="E1144" s="137">
        <v>42880</v>
      </c>
      <c r="F1144" s="137">
        <v>42880</v>
      </c>
      <c r="G1144" s="25">
        <f t="shared" si="54"/>
        <v>24</v>
      </c>
      <c r="H1144" s="365">
        <v>5731.23</v>
      </c>
      <c r="I1144" s="122">
        <f t="shared" si="55"/>
        <v>137549.51999999999</v>
      </c>
      <c r="J1144" s="16"/>
    </row>
    <row r="1145" spans="1:10">
      <c r="A1145" s="23">
        <f t="shared" si="56"/>
        <v>1086</v>
      </c>
      <c r="B1145" s="218"/>
      <c r="C1145" s="218"/>
      <c r="D1145" s="137">
        <v>42856</v>
      </c>
      <c r="E1145" s="137">
        <v>42880</v>
      </c>
      <c r="F1145" s="137">
        <v>42880</v>
      </c>
      <c r="G1145" s="25">
        <f t="shared" si="54"/>
        <v>24</v>
      </c>
      <c r="H1145" s="365">
        <v>6085.98</v>
      </c>
      <c r="I1145" s="122">
        <f t="shared" si="55"/>
        <v>146063.51999999999</v>
      </c>
      <c r="J1145" s="16"/>
    </row>
    <row r="1146" spans="1:10">
      <c r="A1146" s="23">
        <f t="shared" si="56"/>
        <v>1087</v>
      </c>
      <c r="B1146" s="218"/>
      <c r="C1146" s="218"/>
      <c r="D1146" s="137">
        <v>42856</v>
      </c>
      <c r="E1146" s="137">
        <v>42880</v>
      </c>
      <c r="F1146" s="137">
        <v>42880</v>
      </c>
      <c r="G1146" s="25">
        <f t="shared" si="54"/>
        <v>24</v>
      </c>
      <c r="H1146" s="365">
        <v>6157.74</v>
      </c>
      <c r="I1146" s="122">
        <f t="shared" si="55"/>
        <v>147785.76</v>
      </c>
      <c r="J1146" s="16"/>
    </row>
    <row r="1147" spans="1:10">
      <c r="A1147" s="23">
        <f t="shared" si="56"/>
        <v>1088</v>
      </c>
      <c r="B1147" s="218"/>
      <c r="C1147" s="218"/>
      <c r="D1147" s="137">
        <v>42856</v>
      </c>
      <c r="E1147" s="137">
        <v>42880</v>
      </c>
      <c r="F1147" s="137">
        <v>42880</v>
      </c>
      <c r="G1147" s="25">
        <f t="shared" si="54"/>
        <v>24</v>
      </c>
      <c r="H1147" s="365">
        <v>5844.58</v>
      </c>
      <c r="I1147" s="122">
        <f t="shared" si="55"/>
        <v>140269.92000000001</v>
      </c>
      <c r="J1147" s="16"/>
    </row>
    <row r="1148" spans="1:10">
      <c r="A1148" s="23">
        <f t="shared" si="56"/>
        <v>1089</v>
      </c>
      <c r="B1148" s="218"/>
      <c r="C1148" s="218"/>
      <c r="D1148" s="137">
        <v>42856</v>
      </c>
      <c r="E1148" s="137">
        <v>42880</v>
      </c>
      <c r="F1148" s="137">
        <v>42880</v>
      </c>
      <c r="G1148" s="25">
        <f t="shared" si="54"/>
        <v>24</v>
      </c>
      <c r="H1148" s="365">
        <v>6136.77</v>
      </c>
      <c r="I1148" s="122">
        <f t="shared" si="55"/>
        <v>147282.48000000001</v>
      </c>
      <c r="J1148" s="16"/>
    </row>
    <row r="1149" spans="1:10">
      <c r="A1149" s="23">
        <f t="shared" si="56"/>
        <v>1090</v>
      </c>
      <c r="B1149" s="218"/>
      <c r="C1149" s="218"/>
      <c r="D1149" s="137">
        <v>42858</v>
      </c>
      <c r="E1149" s="137">
        <v>42880</v>
      </c>
      <c r="F1149" s="137">
        <v>42880</v>
      </c>
      <c r="G1149" s="25">
        <f t="shared" si="54"/>
        <v>22</v>
      </c>
      <c r="H1149" s="365">
        <v>5029.78</v>
      </c>
      <c r="I1149" s="122">
        <f t="shared" si="55"/>
        <v>110655.16</v>
      </c>
      <c r="J1149" s="16"/>
    </row>
    <row r="1150" spans="1:10">
      <c r="A1150" s="23">
        <f t="shared" si="56"/>
        <v>1091</v>
      </c>
      <c r="B1150" s="218"/>
      <c r="C1150" s="218"/>
      <c r="D1150" s="137">
        <v>42858</v>
      </c>
      <c r="E1150" s="137">
        <v>42880</v>
      </c>
      <c r="F1150" s="137">
        <v>42880</v>
      </c>
      <c r="G1150" s="25">
        <f t="shared" si="54"/>
        <v>22</v>
      </c>
      <c r="H1150" s="365">
        <v>5023.9400000000005</v>
      </c>
      <c r="I1150" s="122">
        <f t="shared" si="55"/>
        <v>110526.68</v>
      </c>
      <c r="J1150" s="16"/>
    </row>
    <row r="1151" spans="1:10">
      <c r="A1151" s="23">
        <f t="shared" si="56"/>
        <v>1092</v>
      </c>
      <c r="B1151" s="218"/>
      <c r="C1151" s="218"/>
      <c r="D1151" s="137">
        <v>42858</v>
      </c>
      <c r="E1151" s="137">
        <v>42880</v>
      </c>
      <c r="F1151" s="137">
        <v>42880</v>
      </c>
      <c r="G1151" s="25">
        <f t="shared" si="54"/>
        <v>22</v>
      </c>
      <c r="H1151" s="365">
        <v>4603.03</v>
      </c>
      <c r="I1151" s="122">
        <f t="shared" si="55"/>
        <v>101266.66</v>
      </c>
      <c r="J1151" s="16"/>
    </row>
    <row r="1152" spans="1:10">
      <c r="A1152" s="23">
        <f t="shared" si="56"/>
        <v>1093</v>
      </c>
      <c r="B1152" s="218"/>
      <c r="C1152" s="218"/>
      <c r="D1152" s="137">
        <v>42858</v>
      </c>
      <c r="E1152" s="137">
        <v>42880</v>
      </c>
      <c r="F1152" s="137">
        <v>42880</v>
      </c>
      <c r="G1152" s="25">
        <f t="shared" si="54"/>
        <v>22</v>
      </c>
      <c r="H1152" s="365">
        <v>5054.25</v>
      </c>
      <c r="I1152" s="122">
        <f t="shared" si="55"/>
        <v>111193.5</v>
      </c>
      <c r="J1152" s="16"/>
    </row>
    <row r="1153" spans="1:10">
      <c r="A1153" s="23">
        <f t="shared" si="56"/>
        <v>1094</v>
      </c>
      <c r="B1153" s="218"/>
      <c r="C1153" s="218"/>
      <c r="D1153" s="137">
        <v>42858</v>
      </c>
      <c r="E1153" s="137">
        <v>42880</v>
      </c>
      <c r="F1153" s="137">
        <v>42880</v>
      </c>
      <c r="G1153" s="25">
        <f t="shared" si="54"/>
        <v>22</v>
      </c>
      <c r="H1153" s="365">
        <v>5013.2300000000005</v>
      </c>
      <c r="I1153" s="122">
        <f t="shared" si="55"/>
        <v>110291.06</v>
      </c>
      <c r="J1153" s="16"/>
    </row>
    <row r="1154" spans="1:10">
      <c r="A1154" s="23">
        <f t="shared" si="56"/>
        <v>1095</v>
      </c>
      <c r="B1154" s="218"/>
      <c r="C1154" s="218"/>
      <c r="D1154" s="137">
        <v>42858</v>
      </c>
      <c r="E1154" s="137">
        <v>42880</v>
      </c>
      <c r="F1154" s="137">
        <v>42880</v>
      </c>
      <c r="G1154" s="25">
        <f t="shared" si="54"/>
        <v>22</v>
      </c>
      <c r="H1154" s="365">
        <v>4981</v>
      </c>
      <c r="I1154" s="122">
        <f t="shared" si="55"/>
        <v>109582</v>
      </c>
      <c r="J1154" s="16"/>
    </row>
    <row r="1155" spans="1:10">
      <c r="A1155" s="23">
        <f t="shared" si="56"/>
        <v>1096</v>
      </c>
      <c r="B1155" s="218"/>
      <c r="C1155" s="218"/>
      <c r="D1155" s="137">
        <v>42858</v>
      </c>
      <c r="E1155" s="137">
        <v>42880</v>
      </c>
      <c r="F1155" s="137">
        <v>42880</v>
      </c>
      <c r="G1155" s="25">
        <f t="shared" si="54"/>
        <v>22</v>
      </c>
      <c r="H1155" s="365">
        <v>5130.43</v>
      </c>
      <c r="I1155" s="122">
        <f t="shared" si="55"/>
        <v>112869.46</v>
      </c>
      <c r="J1155" s="16"/>
    </row>
    <row r="1156" spans="1:10">
      <c r="A1156" s="23">
        <f t="shared" si="56"/>
        <v>1097</v>
      </c>
      <c r="B1156" s="218"/>
      <c r="C1156" s="218"/>
      <c r="D1156" s="137">
        <v>42858</v>
      </c>
      <c r="E1156" s="137">
        <v>42880</v>
      </c>
      <c r="F1156" s="137">
        <v>42880</v>
      </c>
      <c r="G1156" s="25">
        <f t="shared" si="54"/>
        <v>22</v>
      </c>
      <c r="H1156" s="365">
        <v>4793.4800000000005</v>
      </c>
      <c r="I1156" s="122">
        <f t="shared" si="55"/>
        <v>105456.56</v>
      </c>
      <c r="J1156" s="16"/>
    </row>
    <row r="1157" spans="1:10">
      <c r="A1157" s="23">
        <f t="shared" si="56"/>
        <v>1098</v>
      </c>
      <c r="B1157" s="218"/>
      <c r="C1157" s="218"/>
      <c r="D1157" s="137">
        <v>42858</v>
      </c>
      <c r="E1157" s="137">
        <v>42880</v>
      </c>
      <c r="F1157" s="137">
        <v>42880</v>
      </c>
      <c r="G1157" s="25">
        <f t="shared" si="54"/>
        <v>22</v>
      </c>
      <c r="H1157" s="365">
        <v>6136.87</v>
      </c>
      <c r="I1157" s="122">
        <f t="shared" si="55"/>
        <v>135011.14000000001</v>
      </c>
      <c r="J1157" s="16"/>
    </row>
    <row r="1158" spans="1:10">
      <c r="A1158" s="23">
        <f t="shared" si="56"/>
        <v>1099</v>
      </c>
      <c r="B1158" s="218"/>
      <c r="C1158" s="218"/>
      <c r="D1158" s="137">
        <v>42858</v>
      </c>
      <c r="E1158" s="137">
        <v>42880</v>
      </c>
      <c r="F1158" s="137">
        <v>42880</v>
      </c>
      <c r="G1158" s="25">
        <f t="shared" si="54"/>
        <v>22</v>
      </c>
      <c r="H1158" s="365">
        <v>5402.21</v>
      </c>
      <c r="I1158" s="122">
        <f t="shared" si="55"/>
        <v>118848.62</v>
      </c>
      <c r="J1158" s="16"/>
    </row>
    <row r="1159" spans="1:10">
      <c r="A1159" s="23">
        <f t="shared" si="56"/>
        <v>1100</v>
      </c>
      <c r="B1159" s="218"/>
      <c r="C1159" s="218"/>
      <c r="D1159" s="137">
        <v>42858</v>
      </c>
      <c r="E1159" s="137">
        <v>42880</v>
      </c>
      <c r="F1159" s="137">
        <v>42880</v>
      </c>
      <c r="G1159" s="25">
        <f t="shared" si="54"/>
        <v>22</v>
      </c>
      <c r="H1159" s="365">
        <v>5584.45</v>
      </c>
      <c r="I1159" s="122">
        <f t="shared" si="55"/>
        <v>122857.9</v>
      </c>
      <c r="J1159" s="16"/>
    </row>
    <row r="1160" spans="1:10">
      <c r="A1160" s="23">
        <f t="shared" si="56"/>
        <v>1101</v>
      </c>
      <c r="B1160" s="218"/>
      <c r="C1160" s="218"/>
      <c r="D1160" s="137">
        <v>42858</v>
      </c>
      <c r="E1160" s="137">
        <v>42880</v>
      </c>
      <c r="F1160" s="137">
        <v>42880</v>
      </c>
      <c r="G1160" s="25">
        <f t="shared" si="54"/>
        <v>22</v>
      </c>
      <c r="H1160" s="365">
        <v>6037.6</v>
      </c>
      <c r="I1160" s="122">
        <f t="shared" si="55"/>
        <v>132827.20000000001</v>
      </c>
      <c r="J1160" s="16"/>
    </row>
    <row r="1161" spans="1:10">
      <c r="A1161" s="23">
        <f t="shared" si="56"/>
        <v>1102</v>
      </c>
      <c r="B1161" s="218"/>
      <c r="C1161" s="218"/>
      <c r="D1161" s="137">
        <v>42858</v>
      </c>
      <c r="E1161" s="137">
        <v>42880</v>
      </c>
      <c r="F1161" s="137">
        <v>42880</v>
      </c>
      <c r="G1161" s="25">
        <f t="shared" si="54"/>
        <v>22</v>
      </c>
      <c r="H1161" s="365">
        <v>5617.72</v>
      </c>
      <c r="I1161" s="122">
        <f t="shared" si="55"/>
        <v>123589.84</v>
      </c>
      <c r="J1161" s="16"/>
    </row>
    <row r="1162" spans="1:10">
      <c r="A1162" s="23">
        <f t="shared" si="56"/>
        <v>1103</v>
      </c>
      <c r="B1162" s="218"/>
      <c r="C1162" s="218"/>
      <c r="D1162" s="137">
        <v>42859</v>
      </c>
      <c r="E1162" s="137">
        <v>42880</v>
      </c>
      <c r="F1162" s="137">
        <v>42880</v>
      </c>
      <c r="G1162" s="25">
        <f t="shared" si="54"/>
        <v>21</v>
      </c>
      <c r="H1162" s="365">
        <v>4917.37</v>
      </c>
      <c r="I1162" s="122">
        <f t="shared" si="55"/>
        <v>103264.77</v>
      </c>
      <c r="J1162" s="16"/>
    </row>
    <row r="1163" spans="1:10">
      <c r="A1163" s="23">
        <f t="shared" si="56"/>
        <v>1104</v>
      </c>
      <c r="B1163" s="218"/>
      <c r="C1163" s="218"/>
      <c r="D1163" s="137">
        <v>42859</v>
      </c>
      <c r="E1163" s="137">
        <v>42880</v>
      </c>
      <c r="F1163" s="137">
        <v>42880</v>
      </c>
      <c r="G1163" s="25">
        <f t="shared" si="54"/>
        <v>21</v>
      </c>
      <c r="H1163" s="365">
        <v>4865.51</v>
      </c>
      <c r="I1163" s="122">
        <f t="shared" si="55"/>
        <v>102175.71</v>
      </c>
      <c r="J1163" s="16"/>
    </row>
    <row r="1164" spans="1:10">
      <c r="A1164" s="23">
        <f t="shared" si="56"/>
        <v>1105</v>
      </c>
      <c r="B1164" s="218"/>
      <c r="C1164" s="218"/>
      <c r="D1164" s="137">
        <v>42859</v>
      </c>
      <c r="E1164" s="137">
        <v>42880</v>
      </c>
      <c r="F1164" s="137">
        <v>42880</v>
      </c>
      <c r="G1164" s="25">
        <f t="shared" ref="G1164:G1220" si="57">F1164-D1164</f>
        <v>21</v>
      </c>
      <c r="H1164" s="365">
        <v>4541.5</v>
      </c>
      <c r="I1164" s="122">
        <f t="shared" ref="I1164:I1220" si="58">ROUND(G1164*H1164,2)</f>
        <v>95371.5</v>
      </c>
      <c r="J1164" s="16"/>
    </row>
    <row r="1165" spans="1:10">
      <c r="A1165" s="23">
        <f t="shared" si="56"/>
        <v>1106</v>
      </c>
      <c r="B1165" s="218"/>
      <c r="C1165" s="218"/>
      <c r="D1165" s="137">
        <v>42863</v>
      </c>
      <c r="E1165" s="137">
        <v>42880</v>
      </c>
      <c r="F1165" s="137">
        <v>42880</v>
      </c>
      <c r="G1165" s="25">
        <f t="shared" si="57"/>
        <v>17</v>
      </c>
      <c r="H1165" s="365">
        <v>6210.37</v>
      </c>
      <c r="I1165" s="122">
        <f t="shared" si="58"/>
        <v>105576.29</v>
      </c>
      <c r="J1165" s="16"/>
    </row>
    <row r="1166" spans="1:10">
      <c r="A1166" s="23">
        <f t="shared" si="56"/>
        <v>1107</v>
      </c>
      <c r="B1166" s="218"/>
      <c r="C1166" s="218"/>
      <c r="D1166" s="137">
        <v>42863</v>
      </c>
      <c r="E1166" s="137">
        <v>42880</v>
      </c>
      <c r="F1166" s="137">
        <v>42880</v>
      </c>
      <c r="G1166" s="25">
        <f t="shared" si="57"/>
        <v>17</v>
      </c>
      <c r="H1166" s="365">
        <v>6262.62</v>
      </c>
      <c r="I1166" s="122">
        <f t="shared" si="58"/>
        <v>106464.54</v>
      </c>
      <c r="J1166" s="16"/>
    </row>
    <row r="1167" spans="1:10">
      <c r="A1167" s="23">
        <f t="shared" si="56"/>
        <v>1108</v>
      </c>
      <c r="B1167" s="218"/>
      <c r="C1167" s="218"/>
      <c r="D1167" s="137">
        <v>42864</v>
      </c>
      <c r="E1167" s="137">
        <v>42880</v>
      </c>
      <c r="F1167" s="137">
        <v>42880</v>
      </c>
      <c r="G1167" s="25">
        <f t="shared" si="57"/>
        <v>16</v>
      </c>
      <c r="H1167" s="365">
        <v>4032.6</v>
      </c>
      <c r="I1167" s="122">
        <f t="shared" si="58"/>
        <v>64521.599999999999</v>
      </c>
      <c r="J1167" s="16"/>
    </row>
    <row r="1168" spans="1:10">
      <c r="A1168" s="23">
        <f t="shared" ref="A1168:A1231" si="59">A1167+1</f>
        <v>1109</v>
      </c>
      <c r="B1168" s="218"/>
      <c r="C1168" s="218"/>
      <c r="D1168" s="137">
        <v>42864</v>
      </c>
      <c r="E1168" s="137">
        <v>42880</v>
      </c>
      <c r="F1168" s="137">
        <v>42880</v>
      </c>
      <c r="G1168" s="25">
        <f t="shared" si="57"/>
        <v>16</v>
      </c>
      <c r="H1168" s="365">
        <v>3991</v>
      </c>
      <c r="I1168" s="122">
        <f t="shared" si="58"/>
        <v>63856</v>
      </c>
      <c r="J1168" s="16"/>
    </row>
    <row r="1169" spans="1:10">
      <c r="A1169" s="23">
        <f t="shared" si="59"/>
        <v>1110</v>
      </c>
      <c r="B1169" s="218"/>
      <c r="C1169" s="218"/>
      <c r="D1169" s="137">
        <v>42864</v>
      </c>
      <c r="E1169" s="137">
        <v>42880</v>
      </c>
      <c r="F1169" s="137">
        <v>42880</v>
      </c>
      <c r="G1169" s="25">
        <f t="shared" si="57"/>
        <v>16</v>
      </c>
      <c r="H1169" s="365">
        <v>6272.56</v>
      </c>
      <c r="I1169" s="122">
        <f t="shared" si="58"/>
        <v>100360.96000000001</v>
      </c>
      <c r="J1169" s="16"/>
    </row>
    <row r="1170" spans="1:10">
      <c r="A1170" s="23">
        <f t="shared" si="59"/>
        <v>1111</v>
      </c>
      <c r="B1170" s="218" t="s">
        <v>239</v>
      </c>
      <c r="C1170" s="218" t="s">
        <v>433</v>
      </c>
      <c r="D1170" s="137">
        <v>42849</v>
      </c>
      <c r="E1170" s="137">
        <v>42912</v>
      </c>
      <c r="F1170" s="137">
        <v>42912</v>
      </c>
      <c r="G1170" s="25">
        <f t="shared" si="57"/>
        <v>63</v>
      </c>
      <c r="H1170" s="365">
        <v>5771.71</v>
      </c>
      <c r="I1170" s="122">
        <f t="shared" si="58"/>
        <v>363617.73</v>
      </c>
      <c r="J1170" s="16"/>
    </row>
    <row r="1171" spans="1:10">
      <c r="A1171" s="23">
        <f t="shared" si="59"/>
        <v>1112</v>
      </c>
      <c r="B1171" s="218"/>
      <c r="C1171" s="218"/>
      <c r="D1171" s="137">
        <v>42849</v>
      </c>
      <c r="E1171" s="137">
        <v>42912</v>
      </c>
      <c r="F1171" s="137">
        <v>42912</v>
      </c>
      <c r="G1171" s="25">
        <f t="shared" si="57"/>
        <v>63</v>
      </c>
      <c r="H1171" s="365">
        <v>6453.62</v>
      </c>
      <c r="I1171" s="122">
        <f t="shared" si="58"/>
        <v>406578.06</v>
      </c>
      <c r="J1171" s="16"/>
    </row>
    <row r="1172" spans="1:10">
      <c r="A1172" s="23">
        <f t="shared" si="59"/>
        <v>1113</v>
      </c>
      <c r="B1172" s="218"/>
      <c r="C1172" s="218"/>
      <c r="D1172" s="137">
        <v>42856</v>
      </c>
      <c r="E1172" s="137">
        <v>42912</v>
      </c>
      <c r="F1172" s="137">
        <v>42912</v>
      </c>
      <c r="G1172" s="25">
        <f t="shared" si="57"/>
        <v>56</v>
      </c>
      <c r="H1172" s="365">
        <v>5532.95</v>
      </c>
      <c r="I1172" s="122">
        <f t="shared" si="58"/>
        <v>309845.2</v>
      </c>
      <c r="J1172" s="16"/>
    </row>
    <row r="1173" spans="1:10">
      <c r="A1173" s="23">
        <f t="shared" si="59"/>
        <v>1114</v>
      </c>
      <c r="B1173" s="218"/>
      <c r="C1173" s="218"/>
      <c r="D1173" s="137">
        <v>42858</v>
      </c>
      <c r="E1173" s="137">
        <v>42912</v>
      </c>
      <c r="F1173" s="137">
        <v>42912</v>
      </c>
      <c r="G1173" s="25">
        <f t="shared" si="57"/>
        <v>54</v>
      </c>
      <c r="H1173" s="365">
        <v>5023.62</v>
      </c>
      <c r="I1173" s="122">
        <f t="shared" si="58"/>
        <v>271275.48</v>
      </c>
      <c r="J1173" s="16"/>
    </row>
    <row r="1174" spans="1:10">
      <c r="A1174" s="23">
        <f t="shared" si="59"/>
        <v>1115</v>
      </c>
      <c r="B1174" s="218"/>
      <c r="C1174" s="218"/>
      <c r="D1174" s="137">
        <v>42858</v>
      </c>
      <c r="E1174" s="137">
        <v>42912</v>
      </c>
      <c r="F1174" s="137">
        <v>42912</v>
      </c>
      <c r="G1174" s="25">
        <f t="shared" si="57"/>
        <v>54</v>
      </c>
      <c r="H1174" s="365">
        <v>5024.2700000000004</v>
      </c>
      <c r="I1174" s="122">
        <f t="shared" si="58"/>
        <v>271310.58</v>
      </c>
      <c r="J1174" s="16"/>
    </row>
    <row r="1175" spans="1:10">
      <c r="A1175" s="23">
        <f t="shared" si="59"/>
        <v>1116</v>
      </c>
      <c r="B1175" s="218"/>
      <c r="C1175" s="218"/>
      <c r="D1175" s="137">
        <v>42858</v>
      </c>
      <c r="E1175" s="137">
        <v>42912</v>
      </c>
      <c r="F1175" s="137">
        <v>42912</v>
      </c>
      <c r="G1175" s="25">
        <f t="shared" si="57"/>
        <v>54</v>
      </c>
      <c r="H1175" s="365">
        <v>4770.04</v>
      </c>
      <c r="I1175" s="122">
        <f t="shared" si="58"/>
        <v>257582.16</v>
      </c>
      <c r="J1175" s="16"/>
    </row>
    <row r="1176" spans="1:10">
      <c r="A1176" s="23">
        <f t="shared" si="59"/>
        <v>1117</v>
      </c>
      <c r="B1176" s="218"/>
      <c r="C1176" s="218"/>
      <c r="D1176" s="137">
        <v>42858</v>
      </c>
      <c r="E1176" s="137">
        <v>42912</v>
      </c>
      <c r="F1176" s="137">
        <v>42912</v>
      </c>
      <c r="G1176" s="25">
        <f t="shared" si="57"/>
        <v>54</v>
      </c>
      <c r="H1176" s="365">
        <v>6480.37</v>
      </c>
      <c r="I1176" s="122">
        <f t="shared" si="58"/>
        <v>349939.98</v>
      </c>
      <c r="J1176" s="16"/>
    </row>
    <row r="1177" spans="1:10">
      <c r="A1177" s="23">
        <f t="shared" si="59"/>
        <v>1118</v>
      </c>
      <c r="B1177" s="218"/>
      <c r="C1177" s="218"/>
      <c r="D1177" s="137">
        <v>42858</v>
      </c>
      <c r="E1177" s="137">
        <v>42912</v>
      </c>
      <c r="F1177" s="137">
        <v>42912</v>
      </c>
      <c r="G1177" s="25">
        <f t="shared" si="57"/>
        <v>54</v>
      </c>
      <c r="H1177" s="365">
        <v>6086.09</v>
      </c>
      <c r="I1177" s="122">
        <f t="shared" si="58"/>
        <v>328648.86</v>
      </c>
      <c r="J1177" s="16"/>
    </row>
    <row r="1178" spans="1:10">
      <c r="A1178" s="23">
        <f t="shared" si="59"/>
        <v>1119</v>
      </c>
      <c r="B1178" s="218"/>
      <c r="C1178" s="218"/>
      <c r="D1178" s="137">
        <v>42858</v>
      </c>
      <c r="E1178" s="137">
        <v>42912</v>
      </c>
      <c r="F1178" s="137">
        <v>42912</v>
      </c>
      <c r="G1178" s="25">
        <f t="shared" si="57"/>
        <v>54</v>
      </c>
      <c r="H1178" s="365">
        <v>5984.42</v>
      </c>
      <c r="I1178" s="122">
        <f t="shared" si="58"/>
        <v>323158.68</v>
      </c>
      <c r="J1178" s="16"/>
    </row>
    <row r="1179" spans="1:10">
      <c r="A1179" s="23">
        <f t="shared" si="59"/>
        <v>1120</v>
      </c>
      <c r="B1179" s="218"/>
      <c r="C1179" s="218"/>
      <c r="D1179" s="137">
        <v>42859</v>
      </c>
      <c r="E1179" s="137">
        <v>42912</v>
      </c>
      <c r="F1179" s="137">
        <v>42912</v>
      </c>
      <c r="G1179" s="25">
        <f t="shared" si="57"/>
        <v>53</v>
      </c>
      <c r="H1179" s="365">
        <v>4828.6400000000003</v>
      </c>
      <c r="I1179" s="122">
        <f t="shared" si="58"/>
        <v>255917.92</v>
      </c>
      <c r="J1179" s="16"/>
    </row>
    <row r="1180" spans="1:10">
      <c r="A1180" s="23">
        <f t="shared" si="59"/>
        <v>1121</v>
      </c>
      <c r="B1180" s="218"/>
      <c r="C1180" s="218"/>
      <c r="D1180" s="137">
        <v>42859</v>
      </c>
      <c r="E1180" s="137">
        <v>42912</v>
      </c>
      <c r="F1180" s="137">
        <v>42912</v>
      </c>
      <c r="G1180" s="25">
        <f t="shared" si="57"/>
        <v>53</v>
      </c>
      <c r="H1180" s="365">
        <v>5101.13</v>
      </c>
      <c r="I1180" s="122">
        <f t="shared" si="58"/>
        <v>270359.89</v>
      </c>
      <c r="J1180" s="16"/>
    </row>
    <row r="1181" spans="1:10">
      <c r="A1181" s="23">
        <f t="shared" si="59"/>
        <v>1122</v>
      </c>
      <c r="B1181" s="218"/>
      <c r="C1181" s="218"/>
      <c r="D1181" s="137">
        <v>42859</v>
      </c>
      <c r="E1181" s="137">
        <v>42912</v>
      </c>
      <c r="F1181" s="137">
        <v>42912</v>
      </c>
      <c r="G1181" s="25">
        <f t="shared" si="57"/>
        <v>53</v>
      </c>
      <c r="H1181" s="365">
        <v>4834.5</v>
      </c>
      <c r="I1181" s="122">
        <f t="shared" si="58"/>
        <v>256228.5</v>
      </c>
      <c r="J1181" s="16"/>
    </row>
    <row r="1182" spans="1:10">
      <c r="A1182" s="23">
        <f t="shared" si="59"/>
        <v>1123</v>
      </c>
      <c r="B1182" s="218"/>
      <c r="C1182" s="218"/>
      <c r="D1182" s="137">
        <v>42859</v>
      </c>
      <c r="E1182" s="137">
        <v>42912</v>
      </c>
      <c r="F1182" s="137">
        <v>42912</v>
      </c>
      <c r="G1182" s="25">
        <f t="shared" si="57"/>
        <v>53</v>
      </c>
      <c r="H1182" s="365">
        <v>4813.99</v>
      </c>
      <c r="I1182" s="122">
        <f t="shared" si="58"/>
        <v>255141.47</v>
      </c>
      <c r="J1182" s="16"/>
    </row>
    <row r="1183" spans="1:10">
      <c r="A1183" s="23">
        <f t="shared" si="59"/>
        <v>1124</v>
      </c>
      <c r="B1183" s="218"/>
      <c r="C1183" s="218"/>
      <c r="D1183" s="137">
        <v>42859</v>
      </c>
      <c r="E1183" s="137">
        <v>42912</v>
      </c>
      <c r="F1183" s="137">
        <v>42912</v>
      </c>
      <c r="G1183" s="25">
        <f t="shared" si="57"/>
        <v>53</v>
      </c>
      <c r="H1183" s="365">
        <v>6703.96</v>
      </c>
      <c r="I1183" s="122">
        <f t="shared" si="58"/>
        <v>355309.88</v>
      </c>
      <c r="J1183" s="16"/>
    </row>
    <row r="1184" spans="1:10">
      <c r="A1184" s="23">
        <f t="shared" si="59"/>
        <v>1125</v>
      </c>
      <c r="B1184" s="218"/>
      <c r="C1184" s="218"/>
      <c r="D1184" s="137">
        <v>42859</v>
      </c>
      <c r="E1184" s="137">
        <v>42912</v>
      </c>
      <c r="F1184" s="137">
        <v>42912</v>
      </c>
      <c r="G1184" s="25">
        <f t="shared" si="57"/>
        <v>53</v>
      </c>
      <c r="H1184" s="365">
        <v>6867.12</v>
      </c>
      <c r="I1184" s="122">
        <f t="shared" si="58"/>
        <v>363957.36</v>
      </c>
      <c r="J1184" s="16"/>
    </row>
    <row r="1185" spans="1:10">
      <c r="A1185" s="23">
        <f t="shared" si="59"/>
        <v>1126</v>
      </c>
      <c r="B1185" s="218"/>
      <c r="C1185" s="218"/>
      <c r="D1185" s="137">
        <v>42859</v>
      </c>
      <c r="E1185" s="137">
        <v>42912</v>
      </c>
      <c r="F1185" s="137">
        <v>42912</v>
      </c>
      <c r="G1185" s="25">
        <f t="shared" si="57"/>
        <v>53</v>
      </c>
      <c r="H1185" s="365">
        <v>6911.42</v>
      </c>
      <c r="I1185" s="122">
        <f t="shared" si="58"/>
        <v>366305.26</v>
      </c>
      <c r="J1185" s="16"/>
    </row>
    <row r="1186" spans="1:10">
      <c r="A1186" s="23">
        <f t="shared" si="59"/>
        <v>1127</v>
      </c>
      <c r="B1186" s="218"/>
      <c r="C1186" s="218"/>
      <c r="D1186" s="137">
        <v>42860</v>
      </c>
      <c r="E1186" s="137">
        <v>42912</v>
      </c>
      <c r="F1186" s="137">
        <v>42912</v>
      </c>
      <c r="G1186" s="25">
        <f t="shared" si="57"/>
        <v>52</v>
      </c>
      <c r="H1186" s="365">
        <v>4717.3</v>
      </c>
      <c r="I1186" s="122">
        <f t="shared" si="58"/>
        <v>245299.6</v>
      </c>
      <c r="J1186" s="16"/>
    </row>
    <row r="1187" spans="1:10">
      <c r="A1187" s="23">
        <f t="shared" si="59"/>
        <v>1128</v>
      </c>
      <c r="B1187" s="218"/>
      <c r="C1187" s="218"/>
      <c r="D1187" s="137">
        <v>42863</v>
      </c>
      <c r="E1187" s="137">
        <v>42912</v>
      </c>
      <c r="F1187" s="137">
        <v>42912</v>
      </c>
      <c r="G1187" s="25">
        <f t="shared" si="57"/>
        <v>49</v>
      </c>
      <c r="H1187" s="365">
        <v>6203.38</v>
      </c>
      <c r="I1187" s="122">
        <f t="shared" si="58"/>
        <v>303965.62</v>
      </c>
      <c r="J1187" s="16"/>
    </row>
    <row r="1188" spans="1:10">
      <c r="A1188" s="23">
        <f t="shared" si="59"/>
        <v>1129</v>
      </c>
      <c r="B1188" s="218"/>
      <c r="C1188" s="218"/>
      <c r="D1188" s="137">
        <v>42863</v>
      </c>
      <c r="E1188" s="137">
        <v>42912</v>
      </c>
      <c r="F1188" s="137">
        <v>42912</v>
      </c>
      <c r="G1188" s="25">
        <f t="shared" si="57"/>
        <v>49</v>
      </c>
      <c r="H1188" s="365">
        <v>5878.06</v>
      </c>
      <c r="I1188" s="122">
        <f t="shared" si="58"/>
        <v>288024.94</v>
      </c>
      <c r="J1188" s="16"/>
    </row>
    <row r="1189" spans="1:10">
      <c r="A1189" s="23">
        <f t="shared" si="59"/>
        <v>1130</v>
      </c>
      <c r="B1189" s="218"/>
      <c r="C1189" s="218"/>
      <c r="D1189" s="137">
        <v>42863</v>
      </c>
      <c r="E1189" s="137">
        <v>42912</v>
      </c>
      <c r="F1189" s="137">
        <v>42912</v>
      </c>
      <c r="G1189" s="25">
        <f t="shared" si="57"/>
        <v>49</v>
      </c>
      <c r="H1189" s="365">
        <v>6338.06</v>
      </c>
      <c r="I1189" s="122">
        <f t="shared" si="58"/>
        <v>310564.94</v>
      </c>
      <c r="J1189" s="16"/>
    </row>
    <row r="1190" spans="1:10">
      <c r="A1190" s="23">
        <f t="shared" si="59"/>
        <v>1131</v>
      </c>
      <c r="B1190" s="218"/>
      <c r="C1190" s="218"/>
      <c r="D1190" s="137">
        <v>42863</v>
      </c>
      <c r="E1190" s="137">
        <v>42912</v>
      </c>
      <c r="F1190" s="137">
        <v>42912</v>
      </c>
      <c r="G1190" s="25">
        <f t="shared" si="57"/>
        <v>49</v>
      </c>
      <c r="H1190" s="365">
        <v>5832.8</v>
      </c>
      <c r="I1190" s="122">
        <f t="shared" si="58"/>
        <v>285807.2</v>
      </c>
      <c r="J1190" s="16"/>
    </row>
    <row r="1191" spans="1:10">
      <c r="A1191" s="23">
        <f t="shared" si="59"/>
        <v>1132</v>
      </c>
      <c r="B1191" s="218"/>
      <c r="C1191" s="218"/>
      <c r="D1191" s="137">
        <v>42863</v>
      </c>
      <c r="E1191" s="137">
        <v>42912</v>
      </c>
      <c r="F1191" s="137">
        <v>42912</v>
      </c>
      <c r="G1191" s="25">
        <f t="shared" si="57"/>
        <v>49</v>
      </c>
      <c r="H1191" s="365">
        <v>6223.25</v>
      </c>
      <c r="I1191" s="122">
        <f t="shared" si="58"/>
        <v>304939.25</v>
      </c>
      <c r="J1191" s="16"/>
    </row>
    <row r="1192" spans="1:10">
      <c r="A1192" s="23">
        <f t="shared" si="59"/>
        <v>1133</v>
      </c>
      <c r="B1192" s="218"/>
      <c r="C1192" s="218"/>
      <c r="D1192" s="137">
        <v>42863</v>
      </c>
      <c r="E1192" s="137">
        <v>42912</v>
      </c>
      <c r="F1192" s="137">
        <v>42912</v>
      </c>
      <c r="G1192" s="25">
        <f t="shared" si="57"/>
        <v>49</v>
      </c>
      <c r="H1192" s="365">
        <v>6003.18</v>
      </c>
      <c r="I1192" s="122">
        <f t="shared" si="58"/>
        <v>294155.82</v>
      </c>
      <c r="J1192" s="16"/>
    </row>
    <row r="1193" spans="1:10">
      <c r="A1193" s="23">
        <f t="shared" si="59"/>
        <v>1134</v>
      </c>
      <c r="B1193" s="218"/>
      <c r="C1193" s="218"/>
      <c r="D1193" s="137">
        <v>42863</v>
      </c>
      <c r="E1193" s="137">
        <v>42912</v>
      </c>
      <c r="F1193" s="137">
        <v>42912</v>
      </c>
      <c r="G1193" s="25">
        <f t="shared" si="57"/>
        <v>49</v>
      </c>
      <c r="H1193" s="365">
        <v>6169.89</v>
      </c>
      <c r="I1193" s="122">
        <f t="shared" si="58"/>
        <v>302324.61</v>
      </c>
      <c r="J1193" s="16"/>
    </row>
    <row r="1194" spans="1:10">
      <c r="A1194" s="23">
        <f t="shared" si="59"/>
        <v>1135</v>
      </c>
      <c r="B1194" s="218"/>
      <c r="C1194" s="218"/>
      <c r="D1194" s="137">
        <v>42863</v>
      </c>
      <c r="E1194" s="137">
        <v>42912</v>
      </c>
      <c r="F1194" s="137">
        <v>42912</v>
      </c>
      <c r="G1194" s="25">
        <f t="shared" si="57"/>
        <v>49</v>
      </c>
      <c r="H1194" s="365">
        <v>6269.98</v>
      </c>
      <c r="I1194" s="122">
        <f t="shared" si="58"/>
        <v>307229.02</v>
      </c>
      <c r="J1194" s="16"/>
    </row>
    <row r="1195" spans="1:10">
      <c r="A1195" s="23">
        <f t="shared" si="59"/>
        <v>1136</v>
      </c>
      <c r="B1195" s="218"/>
      <c r="C1195" s="218"/>
      <c r="D1195" s="137">
        <v>42863</v>
      </c>
      <c r="E1195" s="137">
        <v>42912</v>
      </c>
      <c r="F1195" s="137">
        <v>42912</v>
      </c>
      <c r="G1195" s="25">
        <f t="shared" si="57"/>
        <v>49</v>
      </c>
      <c r="H1195" s="365">
        <v>6360.51</v>
      </c>
      <c r="I1195" s="122">
        <f t="shared" si="58"/>
        <v>311664.99</v>
      </c>
      <c r="J1195" s="16"/>
    </row>
    <row r="1196" spans="1:10">
      <c r="A1196" s="23">
        <f t="shared" si="59"/>
        <v>1137</v>
      </c>
      <c r="B1196" s="218"/>
      <c r="C1196" s="218"/>
      <c r="D1196" s="137">
        <v>42863</v>
      </c>
      <c r="E1196" s="137">
        <v>42912</v>
      </c>
      <c r="F1196" s="137">
        <v>42912</v>
      </c>
      <c r="G1196" s="25">
        <f t="shared" si="57"/>
        <v>49</v>
      </c>
      <c r="H1196" s="365">
        <v>5920.75</v>
      </c>
      <c r="I1196" s="122">
        <f t="shared" si="58"/>
        <v>290116.75</v>
      </c>
      <c r="J1196" s="16"/>
    </row>
    <row r="1197" spans="1:10">
      <c r="A1197" s="23">
        <f t="shared" si="59"/>
        <v>1138</v>
      </c>
      <c r="B1197" s="218"/>
      <c r="C1197" s="218"/>
      <c r="D1197" s="137">
        <v>42864</v>
      </c>
      <c r="E1197" s="137">
        <v>42912</v>
      </c>
      <c r="F1197" s="137">
        <v>42912</v>
      </c>
      <c r="G1197" s="25">
        <f t="shared" si="57"/>
        <v>48</v>
      </c>
      <c r="H1197" s="365">
        <v>6906.74</v>
      </c>
      <c r="I1197" s="122">
        <f t="shared" si="58"/>
        <v>331523.52</v>
      </c>
      <c r="J1197" s="16"/>
    </row>
    <row r="1198" spans="1:10">
      <c r="A1198" s="23">
        <f t="shared" si="59"/>
        <v>1139</v>
      </c>
      <c r="B1198" s="218"/>
      <c r="C1198" s="218"/>
      <c r="D1198" s="137">
        <v>42864</v>
      </c>
      <c r="E1198" s="137">
        <v>42912</v>
      </c>
      <c r="F1198" s="137">
        <v>42912</v>
      </c>
      <c r="G1198" s="25">
        <f t="shared" si="57"/>
        <v>48</v>
      </c>
      <c r="H1198" s="365">
        <v>6949.76</v>
      </c>
      <c r="I1198" s="122">
        <f t="shared" si="58"/>
        <v>333588.47999999998</v>
      </c>
      <c r="J1198" s="16"/>
    </row>
    <row r="1199" spans="1:10">
      <c r="A1199" s="23">
        <f t="shared" si="59"/>
        <v>1140</v>
      </c>
      <c r="B1199" s="218"/>
      <c r="C1199" s="218"/>
      <c r="D1199" s="137">
        <v>42864</v>
      </c>
      <c r="E1199" s="137">
        <v>42912</v>
      </c>
      <c r="F1199" s="137">
        <v>42912</v>
      </c>
      <c r="G1199" s="25">
        <f t="shared" si="57"/>
        <v>48</v>
      </c>
      <c r="H1199" s="365">
        <v>6972.77</v>
      </c>
      <c r="I1199" s="122">
        <f t="shared" si="58"/>
        <v>334692.96000000002</v>
      </c>
      <c r="J1199" s="16"/>
    </row>
    <row r="1200" spans="1:10">
      <c r="A1200" s="23">
        <f t="shared" si="59"/>
        <v>1141</v>
      </c>
      <c r="B1200" s="218"/>
      <c r="C1200" s="218"/>
      <c r="D1200" s="137">
        <v>42864</v>
      </c>
      <c r="E1200" s="137">
        <v>42912</v>
      </c>
      <c r="F1200" s="137">
        <v>42912</v>
      </c>
      <c r="G1200" s="25">
        <f t="shared" si="57"/>
        <v>48</v>
      </c>
      <c r="H1200" s="365">
        <v>6208.9</v>
      </c>
      <c r="I1200" s="122">
        <f t="shared" si="58"/>
        <v>298027.2</v>
      </c>
      <c r="J1200" s="16"/>
    </row>
    <row r="1201" spans="1:10">
      <c r="A1201" s="23">
        <f t="shared" si="59"/>
        <v>1142</v>
      </c>
      <c r="B1201" s="218"/>
      <c r="C1201" s="218"/>
      <c r="D1201" s="137">
        <v>42864</v>
      </c>
      <c r="E1201" s="137">
        <v>42912</v>
      </c>
      <c r="F1201" s="137">
        <v>42912</v>
      </c>
      <c r="G1201" s="25">
        <f t="shared" si="57"/>
        <v>48</v>
      </c>
      <c r="H1201" s="365">
        <v>6164.74</v>
      </c>
      <c r="I1201" s="122">
        <f t="shared" si="58"/>
        <v>295907.52</v>
      </c>
      <c r="J1201" s="16"/>
    </row>
    <row r="1202" spans="1:10">
      <c r="A1202" s="23">
        <f t="shared" si="59"/>
        <v>1143</v>
      </c>
      <c r="B1202" s="218"/>
      <c r="C1202" s="218"/>
      <c r="D1202" s="137">
        <v>42864</v>
      </c>
      <c r="E1202" s="137">
        <v>42912</v>
      </c>
      <c r="F1202" s="137">
        <v>42912</v>
      </c>
      <c r="G1202" s="25">
        <f t="shared" si="57"/>
        <v>48</v>
      </c>
      <c r="H1202" s="365">
        <v>5918.54</v>
      </c>
      <c r="I1202" s="122">
        <f t="shared" si="58"/>
        <v>284089.92</v>
      </c>
      <c r="J1202" s="16"/>
    </row>
    <row r="1203" spans="1:10">
      <c r="A1203" s="23">
        <f t="shared" si="59"/>
        <v>1144</v>
      </c>
      <c r="B1203" s="218"/>
      <c r="C1203" s="218"/>
      <c r="D1203" s="137">
        <v>42866</v>
      </c>
      <c r="E1203" s="137">
        <v>42912</v>
      </c>
      <c r="F1203" s="137">
        <v>42912</v>
      </c>
      <c r="G1203" s="25">
        <f t="shared" si="57"/>
        <v>46</v>
      </c>
      <c r="H1203" s="365">
        <v>5494.97</v>
      </c>
      <c r="I1203" s="122">
        <f t="shared" si="58"/>
        <v>252768.62</v>
      </c>
      <c r="J1203" s="16"/>
    </row>
    <row r="1204" spans="1:10">
      <c r="A1204" s="23">
        <f t="shared" si="59"/>
        <v>1145</v>
      </c>
      <c r="B1204" s="218"/>
      <c r="C1204" s="218"/>
      <c r="D1204" s="137">
        <v>42866</v>
      </c>
      <c r="E1204" s="137">
        <v>42912</v>
      </c>
      <c r="F1204" s="137">
        <v>42912</v>
      </c>
      <c r="G1204" s="25">
        <f t="shared" si="57"/>
        <v>46</v>
      </c>
      <c r="H1204" s="365">
        <v>6128.46</v>
      </c>
      <c r="I1204" s="122">
        <f t="shared" si="58"/>
        <v>281909.15999999997</v>
      </c>
      <c r="J1204" s="16"/>
    </row>
    <row r="1205" spans="1:10">
      <c r="A1205" s="23">
        <f t="shared" si="59"/>
        <v>1146</v>
      </c>
      <c r="B1205" s="218"/>
      <c r="C1205" s="218"/>
      <c r="D1205" s="137">
        <v>42866</v>
      </c>
      <c r="E1205" s="137">
        <v>42912</v>
      </c>
      <c r="F1205" s="137">
        <v>42912</v>
      </c>
      <c r="G1205" s="25">
        <f t="shared" si="57"/>
        <v>46</v>
      </c>
      <c r="H1205" s="365">
        <v>5723.48</v>
      </c>
      <c r="I1205" s="122">
        <f t="shared" si="58"/>
        <v>263280.08</v>
      </c>
      <c r="J1205" s="16"/>
    </row>
    <row r="1206" spans="1:10">
      <c r="A1206" s="23">
        <f t="shared" si="59"/>
        <v>1147</v>
      </c>
      <c r="B1206" s="218"/>
      <c r="C1206" s="218"/>
      <c r="D1206" s="137">
        <v>42866</v>
      </c>
      <c r="E1206" s="137">
        <v>42912</v>
      </c>
      <c r="F1206" s="137">
        <v>42912</v>
      </c>
      <c r="G1206" s="25">
        <f t="shared" si="57"/>
        <v>46</v>
      </c>
      <c r="H1206" s="365">
        <v>6335.62</v>
      </c>
      <c r="I1206" s="122">
        <f t="shared" si="58"/>
        <v>291438.52</v>
      </c>
      <c r="J1206" s="16"/>
    </row>
    <row r="1207" spans="1:10">
      <c r="A1207" s="23">
        <f t="shared" si="59"/>
        <v>1148</v>
      </c>
      <c r="B1207" s="218"/>
      <c r="C1207" s="218"/>
      <c r="D1207" s="137">
        <v>42866</v>
      </c>
      <c r="E1207" s="137">
        <v>42912</v>
      </c>
      <c r="F1207" s="137">
        <v>42912</v>
      </c>
      <c r="G1207" s="25">
        <f t="shared" si="57"/>
        <v>46</v>
      </c>
      <c r="H1207" s="365">
        <v>6011.58</v>
      </c>
      <c r="I1207" s="122">
        <f t="shared" si="58"/>
        <v>276532.68</v>
      </c>
      <c r="J1207" s="16"/>
    </row>
    <row r="1208" spans="1:10">
      <c r="A1208" s="23">
        <f t="shared" si="59"/>
        <v>1149</v>
      </c>
      <c r="B1208" s="218"/>
      <c r="C1208" s="218"/>
      <c r="D1208" s="137">
        <v>42866</v>
      </c>
      <c r="E1208" s="137">
        <v>42912</v>
      </c>
      <c r="F1208" s="137">
        <v>42912</v>
      </c>
      <c r="G1208" s="25">
        <f t="shared" si="57"/>
        <v>46</v>
      </c>
      <c r="H1208" s="365">
        <v>6633.46</v>
      </c>
      <c r="I1208" s="122">
        <f t="shared" si="58"/>
        <v>305139.15999999997</v>
      </c>
      <c r="J1208" s="16"/>
    </row>
    <row r="1209" spans="1:10">
      <c r="A1209" s="23">
        <f t="shared" si="59"/>
        <v>1150</v>
      </c>
      <c r="B1209" s="218"/>
      <c r="C1209" s="218"/>
      <c r="D1209" s="137">
        <v>42866</v>
      </c>
      <c r="E1209" s="137">
        <v>42912</v>
      </c>
      <c r="F1209" s="137">
        <v>42912</v>
      </c>
      <c r="G1209" s="25">
        <f t="shared" si="57"/>
        <v>46</v>
      </c>
      <c r="H1209" s="365">
        <v>6735.14</v>
      </c>
      <c r="I1209" s="122">
        <f t="shared" si="58"/>
        <v>309816.44</v>
      </c>
      <c r="J1209" s="16"/>
    </row>
    <row r="1210" spans="1:10">
      <c r="A1210" s="23">
        <f t="shared" si="59"/>
        <v>1151</v>
      </c>
      <c r="B1210" s="218"/>
      <c r="C1210" s="218"/>
      <c r="D1210" s="137">
        <v>42866</v>
      </c>
      <c r="E1210" s="137">
        <v>42912</v>
      </c>
      <c r="F1210" s="137">
        <v>42912</v>
      </c>
      <c r="G1210" s="25">
        <f t="shared" si="57"/>
        <v>46</v>
      </c>
      <c r="H1210" s="365">
        <v>6125.84</v>
      </c>
      <c r="I1210" s="122">
        <f t="shared" si="58"/>
        <v>281788.64</v>
      </c>
      <c r="J1210" s="16"/>
    </row>
    <row r="1211" spans="1:10">
      <c r="A1211" s="23">
        <f t="shared" si="59"/>
        <v>1152</v>
      </c>
      <c r="B1211" s="218"/>
      <c r="C1211" s="218"/>
      <c r="D1211" s="137">
        <v>42866</v>
      </c>
      <c r="E1211" s="137">
        <v>42912</v>
      </c>
      <c r="F1211" s="137">
        <v>42912</v>
      </c>
      <c r="G1211" s="25">
        <f t="shared" si="57"/>
        <v>46</v>
      </c>
      <c r="H1211" s="365">
        <v>6173.02</v>
      </c>
      <c r="I1211" s="122">
        <f t="shared" si="58"/>
        <v>283958.92</v>
      </c>
      <c r="J1211" s="16"/>
    </row>
    <row r="1212" spans="1:10">
      <c r="A1212" s="23">
        <f t="shared" si="59"/>
        <v>1153</v>
      </c>
      <c r="B1212" s="218"/>
      <c r="C1212" s="218"/>
      <c r="D1212" s="137">
        <v>42866</v>
      </c>
      <c r="E1212" s="137">
        <v>42912</v>
      </c>
      <c r="F1212" s="137">
        <v>42912</v>
      </c>
      <c r="G1212" s="25">
        <f t="shared" si="57"/>
        <v>46</v>
      </c>
      <c r="H1212" s="365">
        <v>6891.83</v>
      </c>
      <c r="I1212" s="122">
        <f t="shared" si="58"/>
        <v>317024.18</v>
      </c>
      <c r="J1212" s="16"/>
    </row>
    <row r="1213" spans="1:10">
      <c r="A1213" s="23">
        <f t="shared" si="59"/>
        <v>1154</v>
      </c>
      <c r="B1213" s="218"/>
      <c r="C1213" s="218"/>
      <c r="D1213" s="137">
        <v>42866</v>
      </c>
      <c r="E1213" s="137">
        <v>42912</v>
      </c>
      <c r="F1213" s="137">
        <v>42912</v>
      </c>
      <c r="G1213" s="25">
        <f t="shared" si="57"/>
        <v>46</v>
      </c>
      <c r="H1213" s="365">
        <v>6842.84</v>
      </c>
      <c r="I1213" s="122">
        <f t="shared" si="58"/>
        <v>314770.64</v>
      </c>
      <c r="J1213" s="16"/>
    </row>
    <row r="1214" spans="1:10">
      <c r="A1214" s="23">
        <f t="shared" si="59"/>
        <v>1155</v>
      </c>
      <c r="B1214" s="218"/>
      <c r="C1214" s="218"/>
      <c r="D1214" s="137">
        <v>42866</v>
      </c>
      <c r="E1214" s="137">
        <v>42912</v>
      </c>
      <c r="F1214" s="137">
        <v>42912</v>
      </c>
      <c r="G1214" s="25">
        <f t="shared" si="57"/>
        <v>46</v>
      </c>
      <c r="H1214" s="365">
        <v>6849.65</v>
      </c>
      <c r="I1214" s="122">
        <f t="shared" si="58"/>
        <v>315083.90000000002</v>
      </c>
      <c r="J1214" s="16"/>
    </row>
    <row r="1215" spans="1:10">
      <c r="A1215" s="23">
        <f t="shared" si="59"/>
        <v>1156</v>
      </c>
      <c r="B1215" s="218"/>
      <c r="C1215" s="218"/>
      <c r="D1215" s="137">
        <v>42866</v>
      </c>
      <c r="E1215" s="137">
        <v>42912</v>
      </c>
      <c r="F1215" s="137">
        <v>42912</v>
      </c>
      <c r="G1215" s="25">
        <f t="shared" si="57"/>
        <v>46</v>
      </c>
      <c r="H1215" s="365">
        <v>6849.23</v>
      </c>
      <c r="I1215" s="122">
        <f t="shared" si="58"/>
        <v>315064.58</v>
      </c>
      <c r="J1215" s="16"/>
    </row>
    <row r="1216" spans="1:10">
      <c r="A1216" s="23">
        <f t="shared" si="59"/>
        <v>1157</v>
      </c>
      <c r="B1216" s="218"/>
      <c r="C1216" s="218"/>
      <c r="D1216" s="137">
        <v>42866</v>
      </c>
      <c r="E1216" s="137">
        <v>42912</v>
      </c>
      <c r="F1216" s="137">
        <v>42912</v>
      </c>
      <c r="G1216" s="25">
        <f t="shared" si="57"/>
        <v>46</v>
      </c>
      <c r="H1216" s="365">
        <v>6866.69</v>
      </c>
      <c r="I1216" s="122">
        <f t="shared" si="58"/>
        <v>315867.74</v>
      </c>
      <c r="J1216" s="16"/>
    </row>
    <row r="1217" spans="1:10">
      <c r="A1217" s="23">
        <f t="shared" si="59"/>
        <v>1158</v>
      </c>
      <c r="B1217" s="218"/>
      <c r="C1217" s="218"/>
      <c r="D1217" s="137">
        <v>42866</v>
      </c>
      <c r="E1217" s="137">
        <v>42912</v>
      </c>
      <c r="F1217" s="137">
        <v>42912</v>
      </c>
      <c r="G1217" s="25">
        <f t="shared" si="57"/>
        <v>46</v>
      </c>
      <c r="H1217" s="365">
        <v>6980.01</v>
      </c>
      <c r="I1217" s="122">
        <f t="shared" si="58"/>
        <v>321080.46000000002</v>
      </c>
      <c r="J1217" s="16"/>
    </row>
    <row r="1218" spans="1:10">
      <c r="A1218" s="23">
        <f t="shared" si="59"/>
        <v>1159</v>
      </c>
      <c r="B1218" s="218"/>
      <c r="C1218" s="218"/>
      <c r="D1218" s="137">
        <v>42867</v>
      </c>
      <c r="E1218" s="137">
        <v>42912</v>
      </c>
      <c r="F1218" s="137">
        <v>42912</v>
      </c>
      <c r="G1218" s="25">
        <f t="shared" si="57"/>
        <v>45</v>
      </c>
      <c r="H1218" s="365">
        <v>5025.5600000000004</v>
      </c>
      <c r="I1218" s="122">
        <f t="shared" si="58"/>
        <v>226150.2</v>
      </c>
      <c r="J1218" s="16"/>
    </row>
    <row r="1219" spans="1:10">
      <c r="A1219" s="23">
        <f t="shared" si="59"/>
        <v>1160</v>
      </c>
      <c r="B1219" s="218"/>
      <c r="C1219" s="218"/>
      <c r="D1219" s="137">
        <v>42867</v>
      </c>
      <c r="E1219" s="137">
        <v>42912</v>
      </c>
      <c r="F1219" s="137">
        <v>42912</v>
      </c>
      <c r="G1219" s="25">
        <f t="shared" si="57"/>
        <v>45</v>
      </c>
      <c r="H1219" s="365">
        <v>5044.3599999999997</v>
      </c>
      <c r="I1219" s="122">
        <f t="shared" si="58"/>
        <v>226996.2</v>
      </c>
      <c r="J1219" s="16"/>
    </row>
    <row r="1220" spans="1:10">
      <c r="A1220" s="23">
        <f t="shared" si="59"/>
        <v>1161</v>
      </c>
      <c r="B1220" s="218"/>
      <c r="C1220" s="218"/>
      <c r="D1220" s="137">
        <v>42867</v>
      </c>
      <c r="E1220" s="137">
        <v>42912</v>
      </c>
      <c r="F1220" s="137">
        <v>42912</v>
      </c>
      <c r="G1220" s="25">
        <f t="shared" si="57"/>
        <v>45</v>
      </c>
      <c r="H1220" s="365">
        <v>5044.03</v>
      </c>
      <c r="I1220" s="122">
        <f t="shared" si="58"/>
        <v>226981.35</v>
      </c>
      <c r="J1220" s="16"/>
    </row>
    <row r="1221" spans="1:10">
      <c r="A1221" s="23">
        <f t="shared" si="59"/>
        <v>1162</v>
      </c>
      <c r="B1221" s="218"/>
      <c r="C1221" s="218"/>
      <c r="D1221" s="137">
        <v>42867</v>
      </c>
      <c r="E1221" s="137">
        <v>42912</v>
      </c>
      <c r="F1221" s="137">
        <v>42912</v>
      </c>
      <c r="G1221" s="25">
        <f t="shared" ref="G1221:G1284" si="60">F1221-D1221</f>
        <v>45</v>
      </c>
      <c r="H1221" s="365">
        <v>5036.26</v>
      </c>
      <c r="I1221" s="122">
        <f t="shared" ref="I1221:I1284" si="61">ROUND(G1221*H1221,2)</f>
        <v>226631.7</v>
      </c>
      <c r="J1221" s="16"/>
    </row>
    <row r="1222" spans="1:10">
      <c r="A1222" s="23">
        <f t="shared" si="59"/>
        <v>1163</v>
      </c>
      <c r="B1222" s="218"/>
      <c r="C1222" s="218"/>
      <c r="D1222" s="137">
        <v>42867</v>
      </c>
      <c r="E1222" s="137">
        <v>42912</v>
      </c>
      <c r="F1222" s="137">
        <v>42912</v>
      </c>
      <c r="G1222" s="25">
        <f t="shared" si="60"/>
        <v>45</v>
      </c>
      <c r="H1222" s="365">
        <v>6936.13</v>
      </c>
      <c r="I1222" s="122">
        <f t="shared" si="61"/>
        <v>312125.84999999998</v>
      </c>
      <c r="J1222" s="16"/>
    </row>
    <row r="1223" spans="1:10">
      <c r="A1223" s="23">
        <f t="shared" si="59"/>
        <v>1164</v>
      </c>
      <c r="B1223" s="218"/>
      <c r="C1223" s="218"/>
      <c r="D1223" s="137">
        <v>42867</v>
      </c>
      <c r="E1223" s="137">
        <v>42912</v>
      </c>
      <c r="F1223" s="137">
        <v>42912</v>
      </c>
      <c r="G1223" s="25">
        <f t="shared" si="60"/>
        <v>45</v>
      </c>
      <c r="H1223" s="365">
        <v>6921.65</v>
      </c>
      <c r="I1223" s="122">
        <f t="shared" si="61"/>
        <v>311474.25</v>
      </c>
      <c r="J1223" s="16"/>
    </row>
    <row r="1224" spans="1:10">
      <c r="A1224" s="23">
        <f t="shared" si="59"/>
        <v>1165</v>
      </c>
      <c r="B1224" s="218"/>
      <c r="C1224" s="218"/>
      <c r="D1224" s="137">
        <v>42870</v>
      </c>
      <c r="E1224" s="137">
        <v>42912</v>
      </c>
      <c r="F1224" s="137">
        <v>42912</v>
      </c>
      <c r="G1224" s="25">
        <f t="shared" si="60"/>
        <v>42</v>
      </c>
      <c r="H1224" s="365">
        <v>5574.6</v>
      </c>
      <c r="I1224" s="122">
        <f t="shared" si="61"/>
        <v>234133.2</v>
      </c>
      <c r="J1224" s="16"/>
    </row>
    <row r="1225" spans="1:10">
      <c r="A1225" s="23">
        <f t="shared" si="59"/>
        <v>1166</v>
      </c>
      <c r="B1225" s="218"/>
      <c r="C1225" s="218"/>
      <c r="D1225" s="137">
        <v>42870</v>
      </c>
      <c r="E1225" s="137">
        <v>42912</v>
      </c>
      <c r="F1225" s="137">
        <v>42912</v>
      </c>
      <c r="G1225" s="25">
        <f t="shared" si="60"/>
        <v>42</v>
      </c>
      <c r="H1225" s="365">
        <v>5577.1</v>
      </c>
      <c r="I1225" s="122">
        <f t="shared" si="61"/>
        <v>234238.2</v>
      </c>
      <c r="J1225" s="16"/>
    </row>
    <row r="1226" spans="1:10">
      <c r="A1226" s="23">
        <f t="shared" si="59"/>
        <v>1167</v>
      </c>
      <c r="B1226" s="218"/>
      <c r="C1226" s="218"/>
      <c r="D1226" s="137">
        <v>42870</v>
      </c>
      <c r="E1226" s="137">
        <v>42912</v>
      </c>
      <c r="F1226" s="137">
        <v>42912</v>
      </c>
      <c r="G1226" s="25">
        <f t="shared" si="60"/>
        <v>42</v>
      </c>
      <c r="H1226" s="365">
        <v>5083.9800000000005</v>
      </c>
      <c r="I1226" s="122">
        <f t="shared" si="61"/>
        <v>213527.16</v>
      </c>
      <c r="J1226" s="16"/>
    </row>
    <row r="1227" spans="1:10">
      <c r="A1227" s="23">
        <f t="shared" si="59"/>
        <v>1168</v>
      </c>
      <c r="B1227" s="218"/>
      <c r="C1227" s="218"/>
      <c r="D1227" s="137">
        <v>42870</v>
      </c>
      <c r="E1227" s="137">
        <v>42912</v>
      </c>
      <c r="F1227" s="137">
        <v>42912</v>
      </c>
      <c r="G1227" s="25">
        <f t="shared" si="60"/>
        <v>42</v>
      </c>
      <c r="H1227" s="365">
        <v>4035.2</v>
      </c>
      <c r="I1227" s="122">
        <f t="shared" si="61"/>
        <v>169478.39999999999</v>
      </c>
      <c r="J1227" s="16"/>
    </row>
    <row r="1228" spans="1:10">
      <c r="A1228" s="23">
        <f t="shared" si="59"/>
        <v>1169</v>
      </c>
      <c r="B1228" s="218"/>
      <c r="C1228" s="218"/>
      <c r="D1228" s="137">
        <v>42870</v>
      </c>
      <c r="E1228" s="137">
        <v>42912</v>
      </c>
      <c r="F1228" s="137">
        <v>42912</v>
      </c>
      <c r="G1228" s="25">
        <f t="shared" si="60"/>
        <v>42</v>
      </c>
      <c r="H1228" s="365">
        <v>4352.3999999999996</v>
      </c>
      <c r="I1228" s="122">
        <f t="shared" si="61"/>
        <v>182800.8</v>
      </c>
      <c r="J1228" s="16"/>
    </row>
    <row r="1229" spans="1:10">
      <c r="A1229" s="23">
        <f t="shared" si="59"/>
        <v>1170</v>
      </c>
      <c r="B1229" s="218"/>
      <c r="C1229" s="218"/>
      <c r="D1229" s="137">
        <v>42870</v>
      </c>
      <c r="E1229" s="137">
        <v>42912</v>
      </c>
      <c r="F1229" s="137">
        <v>42912</v>
      </c>
      <c r="G1229" s="25">
        <f t="shared" si="60"/>
        <v>42</v>
      </c>
      <c r="H1229" s="365">
        <v>5935.1</v>
      </c>
      <c r="I1229" s="122">
        <f t="shared" si="61"/>
        <v>249274.2</v>
      </c>
      <c r="J1229" s="16"/>
    </row>
    <row r="1230" spans="1:10">
      <c r="A1230" s="23">
        <f t="shared" si="59"/>
        <v>1171</v>
      </c>
      <c r="B1230" s="218"/>
      <c r="C1230" s="218"/>
      <c r="D1230" s="137">
        <v>42870</v>
      </c>
      <c r="E1230" s="137">
        <v>42912</v>
      </c>
      <c r="F1230" s="137">
        <v>42912</v>
      </c>
      <c r="G1230" s="25">
        <f t="shared" si="60"/>
        <v>42</v>
      </c>
      <c r="H1230" s="365">
        <v>5917.44</v>
      </c>
      <c r="I1230" s="122">
        <f t="shared" si="61"/>
        <v>248532.48000000001</v>
      </c>
      <c r="J1230" s="16"/>
    </row>
    <row r="1231" spans="1:10">
      <c r="A1231" s="23">
        <f t="shared" si="59"/>
        <v>1172</v>
      </c>
      <c r="B1231" s="218"/>
      <c r="C1231" s="218"/>
      <c r="D1231" s="137">
        <v>42870</v>
      </c>
      <c r="E1231" s="137">
        <v>42912</v>
      </c>
      <c r="F1231" s="137">
        <v>42912</v>
      </c>
      <c r="G1231" s="25">
        <f t="shared" si="60"/>
        <v>42</v>
      </c>
      <c r="H1231" s="365">
        <v>5869.23</v>
      </c>
      <c r="I1231" s="122">
        <f t="shared" si="61"/>
        <v>246507.66</v>
      </c>
      <c r="J1231" s="16"/>
    </row>
    <row r="1232" spans="1:10">
      <c r="A1232" s="23">
        <f t="shared" ref="A1232:A1295" si="62">A1231+1</f>
        <v>1173</v>
      </c>
      <c r="B1232" s="218"/>
      <c r="C1232" s="218"/>
      <c r="D1232" s="137">
        <v>42870</v>
      </c>
      <c r="E1232" s="137">
        <v>42912</v>
      </c>
      <c r="F1232" s="137">
        <v>42912</v>
      </c>
      <c r="G1232" s="25">
        <f t="shared" si="60"/>
        <v>42</v>
      </c>
      <c r="H1232" s="365">
        <v>5913.02</v>
      </c>
      <c r="I1232" s="122">
        <f t="shared" si="61"/>
        <v>248346.84</v>
      </c>
      <c r="J1232" s="16"/>
    </row>
    <row r="1233" spans="1:10">
      <c r="A1233" s="23">
        <f t="shared" si="62"/>
        <v>1174</v>
      </c>
      <c r="B1233" s="218"/>
      <c r="C1233" s="218"/>
      <c r="D1233" s="137">
        <v>42870</v>
      </c>
      <c r="E1233" s="137">
        <v>42912</v>
      </c>
      <c r="F1233" s="137">
        <v>42912</v>
      </c>
      <c r="G1233" s="25">
        <f t="shared" si="60"/>
        <v>42</v>
      </c>
      <c r="H1233" s="365">
        <v>6198.96</v>
      </c>
      <c r="I1233" s="122">
        <f t="shared" si="61"/>
        <v>260356.32</v>
      </c>
      <c r="J1233" s="16"/>
    </row>
    <row r="1234" spans="1:10">
      <c r="A1234" s="23">
        <f t="shared" si="62"/>
        <v>1175</v>
      </c>
      <c r="B1234" s="218"/>
      <c r="C1234" s="218"/>
      <c r="D1234" s="137">
        <v>42870</v>
      </c>
      <c r="E1234" s="137">
        <v>42912</v>
      </c>
      <c r="F1234" s="137">
        <v>42912</v>
      </c>
      <c r="G1234" s="25">
        <f t="shared" si="60"/>
        <v>42</v>
      </c>
      <c r="H1234" s="365">
        <v>6257.1</v>
      </c>
      <c r="I1234" s="122">
        <f t="shared" si="61"/>
        <v>262798.2</v>
      </c>
      <c r="J1234" s="16"/>
    </row>
    <row r="1235" spans="1:10">
      <c r="A1235" s="23">
        <f t="shared" si="62"/>
        <v>1176</v>
      </c>
      <c r="B1235" s="218"/>
      <c r="C1235" s="218"/>
      <c r="D1235" s="137">
        <v>42870</v>
      </c>
      <c r="E1235" s="137">
        <v>42912</v>
      </c>
      <c r="F1235" s="137">
        <v>42912</v>
      </c>
      <c r="G1235" s="25">
        <f t="shared" si="60"/>
        <v>42</v>
      </c>
      <c r="H1235" s="365">
        <v>6303.84</v>
      </c>
      <c r="I1235" s="122">
        <f t="shared" si="61"/>
        <v>264761.28000000003</v>
      </c>
      <c r="J1235" s="16"/>
    </row>
    <row r="1236" spans="1:10">
      <c r="A1236" s="23">
        <f t="shared" si="62"/>
        <v>1177</v>
      </c>
      <c r="B1236" s="218"/>
      <c r="C1236" s="218"/>
      <c r="D1236" s="137">
        <v>42870</v>
      </c>
      <c r="E1236" s="137">
        <v>42912</v>
      </c>
      <c r="F1236" s="137">
        <v>42912</v>
      </c>
      <c r="G1236" s="25">
        <f t="shared" si="60"/>
        <v>42</v>
      </c>
      <c r="H1236" s="365">
        <v>6214.42</v>
      </c>
      <c r="I1236" s="122">
        <f t="shared" si="61"/>
        <v>261005.64</v>
      </c>
      <c r="J1236" s="16"/>
    </row>
    <row r="1237" spans="1:10">
      <c r="A1237" s="23">
        <f t="shared" si="62"/>
        <v>1178</v>
      </c>
      <c r="B1237" s="218"/>
      <c r="C1237" s="218"/>
      <c r="D1237" s="137">
        <v>42870</v>
      </c>
      <c r="E1237" s="137">
        <v>42912</v>
      </c>
      <c r="F1237" s="137">
        <v>42912</v>
      </c>
      <c r="G1237" s="25">
        <f t="shared" si="60"/>
        <v>42</v>
      </c>
      <c r="H1237" s="365">
        <v>6196.75</v>
      </c>
      <c r="I1237" s="122">
        <f t="shared" si="61"/>
        <v>260263.5</v>
      </c>
      <c r="J1237" s="16"/>
    </row>
    <row r="1238" spans="1:10">
      <c r="A1238" s="23">
        <f t="shared" si="62"/>
        <v>1179</v>
      </c>
      <c r="B1238" s="218"/>
      <c r="C1238" s="218"/>
      <c r="D1238" s="137">
        <v>42870</v>
      </c>
      <c r="E1238" s="137">
        <v>42912</v>
      </c>
      <c r="F1238" s="137">
        <v>42912</v>
      </c>
      <c r="G1238" s="25">
        <f t="shared" si="60"/>
        <v>42</v>
      </c>
      <c r="H1238" s="365">
        <v>6201.9</v>
      </c>
      <c r="I1238" s="122">
        <f t="shared" si="61"/>
        <v>260479.8</v>
      </c>
      <c r="J1238" s="16"/>
    </row>
    <row r="1239" spans="1:10">
      <c r="A1239" s="23">
        <f t="shared" si="62"/>
        <v>1180</v>
      </c>
      <c r="B1239" s="218"/>
      <c r="C1239" s="218"/>
      <c r="D1239" s="137">
        <v>42872</v>
      </c>
      <c r="E1239" s="137">
        <v>42912</v>
      </c>
      <c r="F1239" s="137">
        <v>42912</v>
      </c>
      <c r="G1239" s="25">
        <f t="shared" si="60"/>
        <v>40</v>
      </c>
      <c r="H1239" s="365">
        <v>5071.9000000000005</v>
      </c>
      <c r="I1239" s="122">
        <f t="shared" si="61"/>
        <v>202876</v>
      </c>
      <c r="J1239" s="16"/>
    </row>
    <row r="1240" spans="1:10">
      <c r="A1240" s="23">
        <f t="shared" si="62"/>
        <v>1181</v>
      </c>
      <c r="B1240" s="218"/>
      <c r="C1240" s="218"/>
      <c r="D1240" s="137">
        <v>42872</v>
      </c>
      <c r="E1240" s="137">
        <v>42912</v>
      </c>
      <c r="F1240" s="137">
        <v>42912</v>
      </c>
      <c r="G1240" s="25">
        <f t="shared" si="60"/>
        <v>40</v>
      </c>
      <c r="H1240" s="365">
        <v>5072.87</v>
      </c>
      <c r="I1240" s="122">
        <f t="shared" si="61"/>
        <v>202914.8</v>
      </c>
      <c r="J1240" s="16"/>
    </row>
    <row r="1241" spans="1:10">
      <c r="A1241" s="23">
        <f t="shared" si="62"/>
        <v>1182</v>
      </c>
      <c r="B1241" s="218"/>
      <c r="C1241" s="218"/>
      <c r="D1241" s="137">
        <v>42872</v>
      </c>
      <c r="E1241" s="137">
        <v>42912</v>
      </c>
      <c r="F1241" s="137">
        <v>42912</v>
      </c>
      <c r="G1241" s="25">
        <f t="shared" si="60"/>
        <v>40</v>
      </c>
      <c r="H1241" s="365">
        <v>5071.57</v>
      </c>
      <c r="I1241" s="122">
        <f t="shared" si="61"/>
        <v>202862.8</v>
      </c>
      <c r="J1241" s="16"/>
    </row>
    <row r="1242" spans="1:10">
      <c r="A1242" s="23">
        <f t="shared" si="62"/>
        <v>1183</v>
      </c>
      <c r="B1242" s="218"/>
      <c r="C1242" s="218"/>
      <c r="D1242" s="137">
        <v>42872</v>
      </c>
      <c r="E1242" s="137">
        <v>42912</v>
      </c>
      <c r="F1242" s="137">
        <v>42912</v>
      </c>
      <c r="G1242" s="25">
        <f t="shared" si="60"/>
        <v>40</v>
      </c>
      <c r="H1242" s="365">
        <v>5072.22</v>
      </c>
      <c r="I1242" s="122">
        <f t="shared" si="61"/>
        <v>202888.8</v>
      </c>
      <c r="J1242" s="16"/>
    </row>
    <row r="1243" spans="1:10">
      <c r="A1243" s="23">
        <f t="shared" si="62"/>
        <v>1184</v>
      </c>
      <c r="B1243" s="218"/>
      <c r="C1243" s="218"/>
      <c r="D1243" s="137">
        <v>42872</v>
      </c>
      <c r="E1243" s="137">
        <v>42912</v>
      </c>
      <c r="F1243" s="137">
        <v>42912</v>
      </c>
      <c r="G1243" s="25">
        <f t="shared" si="60"/>
        <v>40</v>
      </c>
      <c r="H1243" s="365">
        <v>6787.88</v>
      </c>
      <c r="I1243" s="122">
        <f t="shared" si="61"/>
        <v>271515.2</v>
      </c>
      <c r="J1243" s="16"/>
    </row>
    <row r="1244" spans="1:10">
      <c r="A1244" s="23">
        <f t="shared" si="62"/>
        <v>1185</v>
      </c>
      <c r="B1244" s="218"/>
      <c r="C1244" s="218"/>
      <c r="D1244" s="137">
        <v>42872</v>
      </c>
      <c r="E1244" s="137">
        <v>42912</v>
      </c>
      <c r="F1244" s="137">
        <v>42912</v>
      </c>
      <c r="G1244" s="25">
        <f t="shared" si="60"/>
        <v>40</v>
      </c>
      <c r="H1244" s="365">
        <v>6974.47</v>
      </c>
      <c r="I1244" s="122">
        <f t="shared" si="61"/>
        <v>278978.8</v>
      </c>
      <c r="J1244" s="16"/>
    </row>
    <row r="1245" spans="1:10">
      <c r="A1245" s="23">
        <f t="shared" si="62"/>
        <v>1186</v>
      </c>
      <c r="B1245" s="218"/>
      <c r="C1245" s="218"/>
      <c r="D1245" s="137">
        <v>42872</v>
      </c>
      <c r="E1245" s="137">
        <v>42912</v>
      </c>
      <c r="F1245" s="137">
        <v>42912</v>
      </c>
      <c r="G1245" s="25">
        <f t="shared" si="60"/>
        <v>40</v>
      </c>
      <c r="H1245" s="365">
        <v>6793</v>
      </c>
      <c r="I1245" s="122">
        <f t="shared" si="61"/>
        <v>271720</v>
      </c>
      <c r="J1245" s="16"/>
    </row>
    <row r="1246" spans="1:10">
      <c r="A1246" s="23">
        <f t="shared" si="62"/>
        <v>1187</v>
      </c>
      <c r="B1246" s="218"/>
      <c r="C1246" s="218"/>
      <c r="D1246" s="137">
        <v>42872</v>
      </c>
      <c r="E1246" s="137">
        <v>42912</v>
      </c>
      <c r="F1246" s="137">
        <v>42912</v>
      </c>
      <c r="G1246" s="25">
        <f t="shared" si="60"/>
        <v>40</v>
      </c>
      <c r="H1246" s="365">
        <v>6848.8</v>
      </c>
      <c r="I1246" s="122">
        <f t="shared" si="61"/>
        <v>273952</v>
      </c>
      <c r="J1246" s="16"/>
    </row>
    <row r="1247" spans="1:10">
      <c r="A1247" s="23">
        <f t="shared" si="62"/>
        <v>1188</v>
      </c>
      <c r="B1247" s="218"/>
      <c r="C1247" s="218"/>
      <c r="D1247" s="137">
        <v>42872</v>
      </c>
      <c r="E1247" s="137">
        <v>42912</v>
      </c>
      <c r="F1247" s="137">
        <v>42912</v>
      </c>
      <c r="G1247" s="25">
        <f t="shared" si="60"/>
        <v>40</v>
      </c>
      <c r="H1247" s="365">
        <v>6821.54</v>
      </c>
      <c r="I1247" s="122">
        <f t="shared" si="61"/>
        <v>272861.59999999998</v>
      </c>
      <c r="J1247" s="16"/>
    </row>
    <row r="1248" spans="1:10">
      <c r="A1248" s="23">
        <f t="shared" si="62"/>
        <v>1189</v>
      </c>
      <c r="B1248" s="218"/>
      <c r="C1248" s="218"/>
      <c r="D1248" s="137">
        <v>42872</v>
      </c>
      <c r="E1248" s="137">
        <v>42912</v>
      </c>
      <c r="F1248" s="137">
        <v>42912</v>
      </c>
      <c r="G1248" s="25">
        <f t="shared" si="60"/>
        <v>40</v>
      </c>
      <c r="H1248" s="365">
        <v>6859.45</v>
      </c>
      <c r="I1248" s="122">
        <f t="shared" si="61"/>
        <v>274378</v>
      </c>
      <c r="J1248" s="16"/>
    </row>
    <row r="1249" spans="1:10">
      <c r="A1249" s="23">
        <f t="shared" si="62"/>
        <v>1190</v>
      </c>
      <c r="B1249" s="218"/>
      <c r="C1249" s="218"/>
      <c r="D1249" s="137">
        <v>42872</v>
      </c>
      <c r="E1249" s="137">
        <v>42912</v>
      </c>
      <c r="F1249" s="137">
        <v>42912</v>
      </c>
      <c r="G1249" s="25">
        <f t="shared" si="60"/>
        <v>40</v>
      </c>
      <c r="H1249" s="365">
        <v>6905.89</v>
      </c>
      <c r="I1249" s="122">
        <f t="shared" si="61"/>
        <v>276235.59999999998</v>
      </c>
      <c r="J1249" s="16"/>
    </row>
    <row r="1250" spans="1:10">
      <c r="A1250" s="23">
        <f t="shared" si="62"/>
        <v>1191</v>
      </c>
      <c r="B1250" s="218"/>
      <c r="C1250" s="218"/>
      <c r="D1250" s="137">
        <v>42872</v>
      </c>
      <c r="E1250" s="137">
        <v>42912</v>
      </c>
      <c r="F1250" s="137">
        <v>42912</v>
      </c>
      <c r="G1250" s="25">
        <f t="shared" si="60"/>
        <v>40</v>
      </c>
      <c r="H1250" s="365">
        <v>6218.83</v>
      </c>
      <c r="I1250" s="122">
        <f t="shared" si="61"/>
        <v>248753.2</v>
      </c>
      <c r="J1250" s="16"/>
    </row>
    <row r="1251" spans="1:10">
      <c r="A1251" s="23">
        <f t="shared" si="62"/>
        <v>1192</v>
      </c>
      <c r="B1251" s="218"/>
      <c r="C1251" s="218"/>
      <c r="D1251" s="137">
        <v>42872</v>
      </c>
      <c r="E1251" s="137">
        <v>42912</v>
      </c>
      <c r="F1251" s="137">
        <v>42912</v>
      </c>
      <c r="G1251" s="25">
        <f t="shared" si="60"/>
        <v>40</v>
      </c>
      <c r="H1251" s="365">
        <v>5714.52</v>
      </c>
      <c r="I1251" s="122">
        <f t="shared" si="61"/>
        <v>228580.8</v>
      </c>
      <c r="J1251" s="16"/>
    </row>
    <row r="1252" spans="1:10">
      <c r="A1252" s="23">
        <f t="shared" si="62"/>
        <v>1193</v>
      </c>
      <c r="B1252" s="218"/>
      <c r="C1252" s="218"/>
      <c r="D1252" s="137">
        <v>42872</v>
      </c>
      <c r="E1252" s="137">
        <v>42912</v>
      </c>
      <c r="F1252" s="137">
        <v>42912</v>
      </c>
      <c r="G1252" s="25">
        <f t="shared" si="60"/>
        <v>40</v>
      </c>
      <c r="H1252" s="365">
        <v>6091.87</v>
      </c>
      <c r="I1252" s="122">
        <f t="shared" si="61"/>
        <v>243674.8</v>
      </c>
      <c r="J1252" s="16"/>
    </row>
    <row r="1253" spans="1:10">
      <c r="A1253" s="23">
        <f t="shared" si="62"/>
        <v>1194</v>
      </c>
      <c r="B1253" s="218"/>
      <c r="C1253" s="218"/>
      <c r="D1253" s="137">
        <v>42872</v>
      </c>
      <c r="E1253" s="137">
        <v>42912</v>
      </c>
      <c r="F1253" s="137">
        <v>42912</v>
      </c>
      <c r="G1253" s="25">
        <f t="shared" si="60"/>
        <v>40</v>
      </c>
      <c r="H1253" s="365">
        <v>6037.7</v>
      </c>
      <c r="I1253" s="122">
        <f t="shared" si="61"/>
        <v>241508</v>
      </c>
      <c r="J1253" s="16"/>
    </row>
    <row r="1254" spans="1:10">
      <c r="A1254" s="23">
        <f t="shared" si="62"/>
        <v>1195</v>
      </c>
      <c r="B1254" s="218"/>
      <c r="C1254" s="218"/>
      <c r="D1254" s="137">
        <v>42872</v>
      </c>
      <c r="E1254" s="137">
        <v>42912</v>
      </c>
      <c r="F1254" s="137">
        <v>42912</v>
      </c>
      <c r="G1254" s="25">
        <f t="shared" si="60"/>
        <v>40</v>
      </c>
      <c r="H1254" s="365">
        <v>6098.35</v>
      </c>
      <c r="I1254" s="122">
        <f t="shared" si="61"/>
        <v>243934</v>
      </c>
      <c r="J1254" s="16"/>
    </row>
    <row r="1255" spans="1:10">
      <c r="A1255" s="23">
        <f t="shared" si="62"/>
        <v>1196</v>
      </c>
      <c r="B1255" s="218"/>
      <c r="C1255" s="218"/>
      <c r="D1255" s="137">
        <v>42872</v>
      </c>
      <c r="E1255" s="137">
        <v>42912</v>
      </c>
      <c r="F1255" s="137">
        <v>42912</v>
      </c>
      <c r="G1255" s="25">
        <f t="shared" si="60"/>
        <v>40</v>
      </c>
      <c r="H1255" s="365">
        <v>6177.21</v>
      </c>
      <c r="I1255" s="122">
        <f t="shared" si="61"/>
        <v>247088.4</v>
      </c>
      <c r="J1255" s="16"/>
    </row>
    <row r="1256" spans="1:10">
      <c r="A1256" s="23">
        <f t="shared" si="62"/>
        <v>1197</v>
      </c>
      <c r="B1256" s="218"/>
      <c r="C1256" s="218"/>
      <c r="D1256" s="137">
        <v>42873</v>
      </c>
      <c r="E1256" s="137">
        <v>42912</v>
      </c>
      <c r="F1256" s="137">
        <v>42912</v>
      </c>
      <c r="G1256" s="25">
        <f t="shared" si="60"/>
        <v>39</v>
      </c>
      <c r="H1256" s="365">
        <v>5449.01</v>
      </c>
      <c r="I1256" s="122">
        <f t="shared" si="61"/>
        <v>212511.39</v>
      </c>
      <c r="J1256" s="16"/>
    </row>
    <row r="1257" spans="1:10">
      <c r="A1257" s="23">
        <f t="shared" si="62"/>
        <v>1198</v>
      </c>
      <c r="B1257" s="218"/>
      <c r="C1257" s="218"/>
      <c r="D1257" s="137">
        <v>42873</v>
      </c>
      <c r="E1257" s="137">
        <v>42912</v>
      </c>
      <c r="F1257" s="137">
        <v>42912</v>
      </c>
      <c r="G1257" s="25">
        <f t="shared" si="60"/>
        <v>39</v>
      </c>
      <c r="H1257" s="365">
        <v>5417.62</v>
      </c>
      <c r="I1257" s="122">
        <f t="shared" si="61"/>
        <v>211287.18</v>
      </c>
      <c r="J1257" s="16"/>
    </row>
    <row r="1258" spans="1:10">
      <c r="A1258" s="23">
        <f t="shared" si="62"/>
        <v>1199</v>
      </c>
      <c r="B1258" s="218"/>
      <c r="C1258" s="218"/>
      <c r="D1258" s="137">
        <v>42873</v>
      </c>
      <c r="E1258" s="137">
        <v>42912</v>
      </c>
      <c r="F1258" s="137">
        <v>42912</v>
      </c>
      <c r="G1258" s="25">
        <f t="shared" si="60"/>
        <v>39</v>
      </c>
      <c r="H1258" s="365">
        <v>5546.26</v>
      </c>
      <c r="I1258" s="122">
        <f t="shared" si="61"/>
        <v>216304.14</v>
      </c>
      <c r="J1258" s="16"/>
    </row>
    <row r="1259" spans="1:10">
      <c r="A1259" s="23">
        <f t="shared" si="62"/>
        <v>1200</v>
      </c>
      <c r="B1259" s="218"/>
      <c r="C1259" s="218"/>
      <c r="D1259" s="137">
        <v>42873</v>
      </c>
      <c r="E1259" s="137">
        <v>42912</v>
      </c>
      <c r="F1259" s="137">
        <v>42912</v>
      </c>
      <c r="G1259" s="25">
        <f t="shared" si="60"/>
        <v>39</v>
      </c>
      <c r="H1259" s="365">
        <v>5459.16</v>
      </c>
      <c r="I1259" s="122">
        <f t="shared" si="61"/>
        <v>212907.24</v>
      </c>
      <c r="J1259" s="16"/>
    </row>
    <row r="1260" spans="1:10">
      <c r="A1260" s="23">
        <f t="shared" si="62"/>
        <v>1201</v>
      </c>
      <c r="B1260" s="218"/>
      <c r="C1260" s="218"/>
      <c r="D1260" s="137">
        <v>42873</v>
      </c>
      <c r="E1260" s="137">
        <v>42912</v>
      </c>
      <c r="F1260" s="137">
        <v>42912</v>
      </c>
      <c r="G1260" s="25">
        <f t="shared" si="60"/>
        <v>39</v>
      </c>
      <c r="H1260" s="365">
        <v>5311.99</v>
      </c>
      <c r="I1260" s="122">
        <f t="shared" si="61"/>
        <v>207167.61</v>
      </c>
      <c r="J1260" s="16"/>
    </row>
    <row r="1261" spans="1:10">
      <c r="A1261" s="23">
        <f t="shared" si="62"/>
        <v>1202</v>
      </c>
      <c r="B1261" s="218"/>
      <c r="C1261" s="218"/>
      <c r="D1261" s="137">
        <v>42873</v>
      </c>
      <c r="E1261" s="137">
        <v>42912</v>
      </c>
      <c r="F1261" s="137">
        <v>42912</v>
      </c>
      <c r="G1261" s="25">
        <f t="shared" si="60"/>
        <v>39</v>
      </c>
      <c r="H1261" s="365">
        <v>6553.71</v>
      </c>
      <c r="I1261" s="122">
        <f t="shared" si="61"/>
        <v>255594.69</v>
      </c>
      <c r="J1261" s="16"/>
    </row>
    <row r="1262" spans="1:10">
      <c r="A1262" s="23">
        <f t="shared" si="62"/>
        <v>1203</v>
      </c>
      <c r="B1262" s="218"/>
      <c r="C1262" s="218"/>
      <c r="D1262" s="137">
        <v>42873</v>
      </c>
      <c r="E1262" s="137">
        <v>42912</v>
      </c>
      <c r="F1262" s="137">
        <v>42912</v>
      </c>
      <c r="G1262" s="25">
        <f t="shared" si="60"/>
        <v>39</v>
      </c>
      <c r="H1262" s="365">
        <v>6114.06</v>
      </c>
      <c r="I1262" s="122">
        <f t="shared" si="61"/>
        <v>238448.34</v>
      </c>
      <c r="J1262" s="16"/>
    </row>
    <row r="1263" spans="1:10">
      <c r="A1263" s="23">
        <f t="shared" si="62"/>
        <v>1204</v>
      </c>
      <c r="B1263" s="218"/>
      <c r="C1263" s="218"/>
      <c r="D1263" s="137">
        <v>42873</v>
      </c>
      <c r="E1263" s="137">
        <v>42912</v>
      </c>
      <c r="F1263" s="137">
        <v>42912</v>
      </c>
      <c r="G1263" s="25">
        <f t="shared" si="60"/>
        <v>39</v>
      </c>
      <c r="H1263" s="365">
        <v>5892.05</v>
      </c>
      <c r="I1263" s="122">
        <f t="shared" si="61"/>
        <v>229789.95</v>
      </c>
      <c r="J1263" s="16"/>
    </row>
    <row r="1264" spans="1:10">
      <c r="A1264" s="23">
        <f t="shared" si="62"/>
        <v>1205</v>
      </c>
      <c r="B1264" s="218"/>
      <c r="C1264" s="218"/>
      <c r="D1264" s="137">
        <v>42873</v>
      </c>
      <c r="E1264" s="137">
        <v>42912</v>
      </c>
      <c r="F1264" s="137">
        <v>42912</v>
      </c>
      <c r="G1264" s="25">
        <f t="shared" si="60"/>
        <v>39</v>
      </c>
      <c r="H1264" s="365">
        <v>6288.94</v>
      </c>
      <c r="I1264" s="122">
        <f t="shared" si="61"/>
        <v>245268.66</v>
      </c>
      <c r="J1264" s="16"/>
    </row>
    <row r="1265" spans="1:10">
      <c r="A1265" s="23">
        <f t="shared" si="62"/>
        <v>1206</v>
      </c>
      <c r="B1265" s="218"/>
      <c r="C1265" s="218"/>
      <c r="D1265" s="137">
        <v>42874</v>
      </c>
      <c r="E1265" s="137">
        <v>42912</v>
      </c>
      <c r="F1265" s="137">
        <v>42912</v>
      </c>
      <c r="G1265" s="25">
        <f t="shared" si="60"/>
        <v>38</v>
      </c>
      <c r="H1265" s="365">
        <v>7210.55</v>
      </c>
      <c r="I1265" s="122">
        <f t="shared" si="61"/>
        <v>274000.90000000002</v>
      </c>
      <c r="J1265" s="16"/>
    </row>
    <row r="1266" spans="1:10">
      <c r="A1266" s="23">
        <f t="shared" si="62"/>
        <v>1207</v>
      </c>
      <c r="B1266" s="218"/>
      <c r="C1266" s="218"/>
      <c r="D1266" s="137">
        <v>42874</v>
      </c>
      <c r="E1266" s="137">
        <v>42912</v>
      </c>
      <c r="F1266" s="137">
        <v>42912</v>
      </c>
      <c r="G1266" s="25">
        <f t="shared" si="60"/>
        <v>38</v>
      </c>
      <c r="H1266" s="365">
        <v>7219.69</v>
      </c>
      <c r="I1266" s="122">
        <f t="shared" si="61"/>
        <v>274348.21999999997</v>
      </c>
      <c r="J1266" s="16"/>
    </row>
    <row r="1267" spans="1:10">
      <c r="A1267" s="23">
        <f t="shared" si="62"/>
        <v>1208</v>
      </c>
      <c r="B1267" s="218"/>
      <c r="C1267" s="218"/>
      <c r="D1267" s="137">
        <v>42877</v>
      </c>
      <c r="E1267" s="137">
        <v>42912</v>
      </c>
      <c r="F1267" s="137">
        <v>42912</v>
      </c>
      <c r="G1267" s="25">
        <f t="shared" si="60"/>
        <v>35</v>
      </c>
      <c r="H1267" s="365">
        <v>6073</v>
      </c>
      <c r="I1267" s="122">
        <f t="shared" si="61"/>
        <v>212555</v>
      </c>
      <c r="J1267" s="16"/>
    </row>
    <row r="1268" spans="1:10">
      <c r="A1268" s="23">
        <f t="shared" si="62"/>
        <v>1209</v>
      </c>
      <c r="B1268" s="218"/>
      <c r="C1268" s="218"/>
      <c r="D1268" s="137">
        <v>42877</v>
      </c>
      <c r="E1268" s="137">
        <v>42912</v>
      </c>
      <c r="F1268" s="137">
        <v>42912</v>
      </c>
      <c r="G1268" s="25">
        <f t="shared" si="60"/>
        <v>35</v>
      </c>
      <c r="H1268" s="365">
        <v>6162.71</v>
      </c>
      <c r="I1268" s="122">
        <f t="shared" si="61"/>
        <v>215694.85</v>
      </c>
      <c r="J1268" s="16"/>
    </row>
    <row r="1269" spans="1:10">
      <c r="A1269" s="23">
        <f t="shared" si="62"/>
        <v>1210</v>
      </c>
      <c r="B1269" s="218"/>
      <c r="C1269" s="218"/>
      <c r="D1269" s="137">
        <v>42877</v>
      </c>
      <c r="E1269" s="137">
        <v>42912</v>
      </c>
      <c r="F1269" s="137">
        <v>42912</v>
      </c>
      <c r="G1269" s="25">
        <f t="shared" si="60"/>
        <v>35</v>
      </c>
      <c r="H1269" s="365">
        <v>6254.6</v>
      </c>
      <c r="I1269" s="122">
        <f t="shared" si="61"/>
        <v>218911</v>
      </c>
      <c r="J1269" s="16"/>
    </row>
    <row r="1270" spans="1:10">
      <c r="A1270" s="23">
        <f t="shared" si="62"/>
        <v>1211</v>
      </c>
      <c r="B1270" s="218"/>
      <c r="C1270" s="218"/>
      <c r="D1270" s="137">
        <v>42877</v>
      </c>
      <c r="E1270" s="137">
        <v>42912</v>
      </c>
      <c r="F1270" s="137">
        <v>42912</v>
      </c>
      <c r="G1270" s="25">
        <f t="shared" si="60"/>
        <v>35</v>
      </c>
      <c r="H1270" s="365">
        <v>6317.05</v>
      </c>
      <c r="I1270" s="122">
        <f t="shared" si="61"/>
        <v>221096.75</v>
      </c>
      <c r="J1270" s="16"/>
    </row>
    <row r="1271" spans="1:10">
      <c r="A1271" s="23">
        <f t="shared" si="62"/>
        <v>1212</v>
      </c>
      <c r="B1271" s="218"/>
      <c r="C1271" s="218"/>
      <c r="D1271" s="137">
        <v>42877</v>
      </c>
      <c r="E1271" s="137">
        <v>42912</v>
      </c>
      <c r="F1271" s="137">
        <v>42912</v>
      </c>
      <c r="G1271" s="25">
        <f t="shared" si="60"/>
        <v>35</v>
      </c>
      <c r="H1271" s="365">
        <v>6180.12</v>
      </c>
      <c r="I1271" s="122">
        <f t="shared" si="61"/>
        <v>216304.2</v>
      </c>
      <c r="J1271" s="16"/>
    </row>
    <row r="1272" spans="1:10">
      <c r="A1272" s="23">
        <f t="shared" si="62"/>
        <v>1213</v>
      </c>
      <c r="B1272" s="218"/>
      <c r="C1272" s="218"/>
      <c r="D1272" s="137">
        <v>42878</v>
      </c>
      <c r="E1272" s="137">
        <v>42912</v>
      </c>
      <c r="F1272" s="137">
        <v>42912</v>
      </c>
      <c r="G1272" s="25">
        <f t="shared" si="60"/>
        <v>34</v>
      </c>
      <c r="H1272" s="365">
        <v>5129.24</v>
      </c>
      <c r="I1272" s="122">
        <f t="shared" si="61"/>
        <v>174394.16</v>
      </c>
      <c r="J1272" s="16"/>
    </row>
    <row r="1273" spans="1:10">
      <c r="A1273" s="23">
        <f t="shared" si="62"/>
        <v>1214</v>
      </c>
      <c r="B1273" s="218"/>
      <c r="C1273" s="218"/>
      <c r="D1273" s="137">
        <v>42878</v>
      </c>
      <c r="E1273" s="137">
        <v>42912</v>
      </c>
      <c r="F1273" s="137">
        <v>42912</v>
      </c>
      <c r="G1273" s="25">
        <f t="shared" si="60"/>
        <v>34</v>
      </c>
      <c r="H1273" s="365">
        <v>5908.86</v>
      </c>
      <c r="I1273" s="122">
        <f t="shared" si="61"/>
        <v>200901.24</v>
      </c>
      <c r="J1273" s="16"/>
    </row>
    <row r="1274" spans="1:10">
      <c r="A1274" s="23">
        <f t="shared" si="62"/>
        <v>1215</v>
      </c>
      <c r="B1274" s="218"/>
      <c r="C1274" s="218"/>
      <c r="D1274" s="137">
        <v>42878</v>
      </c>
      <c r="E1274" s="137">
        <v>42912</v>
      </c>
      <c r="F1274" s="137">
        <v>42912</v>
      </c>
      <c r="G1274" s="25">
        <f t="shared" si="60"/>
        <v>34</v>
      </c>
      <c r="H1274" s="365">
        <v>6651.56</v>
      </c>
      <c r="I1274" s="122">
        <f t="shared" si="61"/>
        <v>226153.04</v>
      </c>
      <c r="J1274" s="16"/>
    </row>
    <row r="1275" spans="1:10">
      <c r="A1275" s="23">
        <f t="shared" si="62"/>
        <v>1216</v>
      </c>
      <c r="B1275" s="218"/>
      <c r="C1275" s="218"/>
      <c r="D1275" s="137">
        <v>42878</v>
      </c>
      <c r="E1275" s="137">
        <v>42912</v>
      </c>
      <c r="F1275" s="137">
        <v>42912</v>
      </c>
      <c r="G1275" s="25">
        <f t="shared" si="60"/>
        <v>34</v>
      </c>
      <c r="H1275" s="365">
        <v>6796.83</v>
      </c>
      <c r="I1275" s="122">
        <f t="shared" si="61"/>
        <v>231092.22</v>
      </c>
      <c r="J1275" s="16"/>
    </row>
    <row r="1276" spans="1:10">
      <c r="A1276" s="23">
        <f t="shared" si="62"/>
        <v>1217</v>
      </c>
      <c r="B1276" s="218"/>
      <c r="C1276" s="218"/>
      <c r="D1276" s="137">
        <v>42878</v>
      </c>
      <c r="E1276" s="137">
        <v>42912</v>
      </c>
      <c r="F1276" s="137">
        <v>42912</v>
      </c>
      <c r="G1276" s="25">
        <f t="shared" si="60"/>
        <v>34</v>
      </c>
      <c r="H1276" s="365">
        <v>7075.27</v>
      </c>
      <c r="I1276" s="122">
        <f t="shared" si="61"/>
        <v>240559.18</v>
      </c>
      <c r="J1276" s="16"/>
    </row>
    <row r="1277" spans="1:10">
      <c r="A1277" s="23">
        <f t="shared" si="62"/>
        <v>1218</v>
      </c>
      <c r="B1277" s="218"/>
      <c r="C1277" s="218"/>
      <c r="D1277" s="137">
        <v>42878</v>
      </c>
      <c r="E1277" s="137">
        <v>42912</v>
      </c>
      <c r="F1277" s="137">
        <v>42912</v>
      </c>
      <c r="G1277" s="25">
        <f t="shared" si="60"/>
        <v>34</v>
      </c>
      <c r="H1277" s="365">
        <v>7215.57</v>
      </c>
      <c r="I1277" s="122">
        <f t="shared" si="61"/>
        <v>245329.38</v>
      </c>
      <c r="J1277" s="16"/>
    </row>
    <row r="1278" spans="1:10">
      <c r="A1278" s="23">
        <f t="shared" si="62"/>
        <v>1219</v>
      </c>
      <c r="B1278" s="218"/>
      <c r="C1278" s="218"/>
      <c r="D1278" s="137">
        <v>42878</v>
      </c>
      <c r="E1278" s="137">
        <v>42912</v>
      </c>
      <c r="F1278" s="137">
        <v>42912</v>
      </c>
      <c r="G1278" s="25">
        <f t="shared" si="60"/>
        <v>34</v>
      </c>
      <c r="H1278" s="365">
        <v>7266.3</v>
      </c>
      <c r="I1278" s="122">
        <f t="shared" si="61"/>
        <v>247054.2</v>
      </c>
      <c r="J1278" s="16"/>
    </row>
    <row r="1279" spans="1:10">
      <c r="A1279" s="23">
        <f t="shared" si="62"/>
        <v>1220</v>
      </c>
      <c r="B1279" s="218"/>
      <c r="C1279" s="218"/>
      <c r="D1279" s="137">
        <v>42880</v>
      </c>
      <c r="E1279" s="137">
        <v>42912</v>
      </c>
      <c r="F1279" s="137">
        <v>42912</v>
      </c>
      <c r="G1279" s="25">
        <f t="shared" si="60"/>
        <v>32</v>
      </c>
      <c r="H1279" s="365">
        <v>5945.67</v>
      </c>
      <c r="I1279" s="122">
        <f t="shared" si="61"/>
        <v>190261.44</v>
      </c>
      <c r="J1279" s="16"/>
    </row>
    <row r="1280" spans="1:10">
      <c r="A1280" s="23">
        <f t="shared" si="62"/>
        <v>1221</v>
      </c>
      <c r="B1280" s="218"/>
      <c r="C1280" s="218"/>
      <c r="D1280" s="137">
        <v>42880</v>
      </c>
      <c r="E1280" s="137">
        <v>42912</v>
      </c>
      <c r="F1280" s="137">
        <v>42912</v>
      </c>
      <c r="G1280" s="25">
        <f t="shared" si="60"/>
        <v>32</v>
      </c>
      <c r="H1280" s="365">
        <v>6614.14</v>
      </c>
      <c r="I1280" s="122">
        <f t="shared" si="61"/>
        <v>211652.48000000001</v>
      </c>
      <c r="J1280" s="16"/>
    </row>
    <row r="1281" spans="1:10">
      <c r="A1281" s="23">
        <f t="shared" si="62"/>
        <v>1222</v>
      </c>
      <c r="B1281" s="218"/>
      <c r="C1281" s="218"/>
      <c r="D1281" s="137">
        <v>42880</v>
      </c>
      <c r="E1281" s="137">
        <v>42912</v>
      </c>
      <c r="F1281" s="137">
        <v>42912</v>
      </c>
      <c r="G1281" s="25">
        <f t="shared" si="60"/>
        <v>32</v>
      </c>
      <c r="H1281" s="365">
        <v>5909.34</v>
      </c>
      <c r="I1281" s="122">
        <f t="shared" si="61"/>
        <v>189098.88</v>
      </c>
      <c r="J1281" s="16"/>
    </row>
    <row r="1282" spans="1:10">
      <c r="A1282" s="23">
        <f t="shared" si="62"/>
        <v>1223</v>
      </c>
      <c r="B1282" s="218"/>
      <c r="C1282" s="218"/>
      <c r="D1282" s="137">
        <v>42880</v>
      </c>
      <c r="E1282" s="137">
        <v>42912</v>
      </c>
      <c r="F1282" s="137">
        <v>42912</v>
      </c>
      <c r="G1282" s="25">
        <f t="shared" si="60"/>
        <v>32</v>
      </c>
      <c r="H1282" s="365">
        <v>6759.68</v>
      </c>
      <c r="I1282" s="122">
        <f t="shared" si="61"/>
        <v>216309.76000000001</v>
      </c>
      <c r="J1282" s="16"/>
    </row>
    <row r="1283" spans="1:10">
      <c r="A1283" s="23">
        <f t="shared" si="62"/>
        <v>1224</v>
      </c>
      <c r="B1283" s="218" t="s">
        <v>239</v>
      </c>
      <c r="C1283" s="218" t="s">
        <v>434</v>
      </c>
      <c r="D1283" s="137">
        <v>42874</v>
      </c>
      <c r="E1283" s="137">
        <v>42912</v>
      </c>
      <c r="F1283" s="137">
        <v>42912</v>
      </c>
      <c r="G1283" s="25">
        <f t="shared" si="60"/>
        <v>38</v>
      </c>
      <c r="H1283" s="365">
        <v>7248.02</v>
      </c>
      <c r="I1283" s="122">
        <f t="shared" si="61"/>
        <v>275424.76</v>
      </c>
      <c r="J1283" s="16"/>
    </row>
    <row r="1284" spans="1:10">
      <c r="A1284" s="23">
        <f t="shared" si="62"/>
        <v>1225</v>
      </c>
      <c r="B1284" s="218"/>
      <c r="C1284" s="218"/>
      <c r="D1284" s="137">
        <v>42874</v>
      </c>
      <c r="E1284" s="137">
        <v>42912</v>
      </c>
      <c r="F1284" s="137">
        <v>42912</v>
      </c>
      <c r="G1284" s="25">
        <f t="shared" si="60"/>
        <v>38</v>
      </c>
      <c r="H1284" s="365">
        <v>7321.14</v>
      </c>
      <c r="I1284" s="122">
        <f t="shared" si="61"/>
        <v>278203.32</v>
      </c>
      <c r="J1284" s="16"/>
    </row>
    <row r="1285" spans="1:10">
      <c r="A1285" s="23">
        <f t="shared" si="62"/>
        <v>1226</v>
      </c>
      <c r="B1285" s="218"/>
      <c r="C1285" s="218"/>
      <c r="D1285" s="137">
        <v>42877</v>
      </c>
      <c r="E1285" s="137">
        <v>42912</v>
      </c>
      <c r="F1285" s="137">
        <v>42912</v>
      </c>
      <c r="G1285" s="25">
        <f t="shared" ref="G1285:G1348" si="63">F1285-D1285</f>
        <v>35</v>
      </c>
      <c r="H1285" s="365">
        <v>5125.68</v>
      </c>
      <c r="I1285" s="122">
        <f t="shared" ref="I1285:I1348" si="64">ROUND(G1285*H1285,2)</f>
        <v>179398.8</v>
      </c>
      <c r="J1285" s="16"/>
    </row>
    <row r="1286" spans="1:10">
      <c r="A1286" s="23">
        <f t="shared" si="62"/>
        <v>1227</v>
      </c>
      <c r="B1286" s="218"/>
      <c r="C1286" s="218"/>
      <c r="D1286" s="137">
        <v>42877</v>
      </c>
      <c r="E1286" s="137">
        <v>42912</v>
      </c>
      <c r="F1286" s="137">
        <v>42912</v>
      </c>
      <c r="G1286" s="25">
        <f t="shared" si="63"/>
        <v>35</v>
      </c>
      <c r="H1286" s="365">
        <v>5083.5600000000004</v>
      </c>
      <c r="I1286" s="122">
        <f t="shared" si="64"/>
        <v>177924.6</v>
      </c>
      <c r="J1286" s="16"/>
    </row>
    <row r="1287" spans="1:10">
      <c r="A1287" s="23">
        <f t="shared" si="62"/>
        <v>1228</v>
      </c>
      <c r="B1287" s="218"/>
      <c r="C1287" s="218"/>
      <c r="D1287" s="137">
        <v>42878</v>
      </c>
      <c r="E1287" s="137">
        <v>42912</v>
      </c>
      <c r="F1287" s="137">
        <v>42912</v>
      </c>
      <c r="G1287" s="25">
        <f t="shared" si="63"/>
        <v>34</v>
      </c>
      <c r="H1287" s="365">
        <v>5122.76</v>
      </c>
      <c r="I1287" s="122">
        <f t="shared" si="64"/>
        <v>174173.84</v>
      </c>
      <c r="J1287" s="16"/>
    </row>
    <row r="1288" spans="1:10">
      <c r="A1288" s="23">
        <f t="shared" si="62"/>
        <v>1229</v>
      </c>
      <c r="B1288" s="218"/>
      <c r="C1288" s="218"/>
      <c r="D1288" s="137">
        <v>42878</v>
      </c>
      <c r="E1288" s="137">
        <v>42912</v>
      </c>
      <c r="F1288" s="137">
        <v>42912</v>
      </c>
      <c r="G1288" s="25">
        <f t="shared" si="63"/>
        <v>34</v>
      </c>
      <c r="H1288" s="365">
        <v>5908.86</v>
      </c>
      <c r="I1288" s="122">
        <f t="shared" si="64"/>
        <v>200901.24</v>
      </c>
      <c r="J1288" s="16"/>
    </row>
    <row r="1289" spans="1:10">
      <c r="A1289" s="23">
        <f t="shared" si="62"/>
        <v>1230</v>
      </c>
      <c r="B1289" s="218"/>
      <c r="C1289" s="218"/>
      <c r="D1289" s="137">
        <v>42878</v>
      </c>
      <c r="E1289" s="137">
        <v>42912</v>
      </c>
      <c r="F1289" s="137">
        <v>42912</v>
      </c>
      <c r="G1289" s="25">
        <f t="shared" si="63"/>
        <v>34</v>
      </c>
      <c r="H1289" s="365">
        <v>7236.14</v>
      </c>
      <c r="I1289" s="122">
        <f t="shared" si="64"/>
        <v>246028.76</v>
      </c>
      <c r="J1289" s="16"/>
    </row>
    <row r="1290" spans="1:10">
      <c r="A1290" s="23">
        <f t="shared" si="62"/>
        <v>1231</v>
      </c>
      <c r="B1290" s="218"/>
      <c r="C1290" s="218"/>
      <c r="D1290" s="137">
        <v>42878</v>
      </c>
      <c r="E1290" s="137">
        <v>42912</v>
      </c>
      <c r="F1290" s="137">
        <v>42912</v>
      </c>
      <c r="G1290" s="25">
        <f t="shared" si="63"/>
        <v>34</v>
      </c>
      <c r="H1290" s="365">
        <v>7212.83</v>
      </c>
      <c r="I1290" s="122">
        <f t="shared" si="64"/>
        <v>245236.22</v>
      </c>
      <c r="J1290" s="16"/>
    </row>
    <row r="1291" spans="1:10">
      <c r="A1291" s="23">
        <f t="shared" si="62"/>
        <v>1232</v>
      </c>
      <c r="B1291" s="218"/>
      <c r="C1291" s="218"/>
      <c r="D1291" s="137">
        <v>42878</v>
      </c>
      <c r="E1291" s="137">
        <v>42912</v>
      </c>
      <c r="F1291" s="137">
        <v>42912</v>
      </c>
      <c r="G1291" s="25">
        <f t="shared" si="63"/>
        <v>34</v>
      </c>
      <c r="H1291" s="365">
        <v>7193.18</v>
      </c>
      <c r="I1291" s="122">
        <f t="shared" si="64"/>
        <v>244568.12</v>
      </c>
      <c r="J1291" s="16"/>
    </row>
    <row r="1292" spans="1:10">
      <c r="A1292" s="23">
        <f t="shared" si="62"/>
        <v>1233</v>
      </c>
      <c r="B1292" s="218"/>
      <c r="C1292" s="218"/>
      <c r="D1292" s="137">
        <v>42880</v>
      </c>
      <c r="E1292" s="137">
        <v>42912</v>
      </c>
      <c r="F1292" s="137">
        <v>42912</v>
      </c>
      <c r="G1292" s="25">
        <f t="shared" si="63"/>
        <v>32</v>
      </c>
      <c r="H1292" s="365">
        <v>5959.25</v>
      </c>
      <c r="I1292" s="122">
        <f t="shared" si="64"/>
        <v>190696</v>
      </c>
      <c r="J1292" s="16"/>
    </row>
    <row r="1293" spans="1:10">
      <c r="A1293" s="23">
        <f t="shared" si="62"/>
        <v>1234</v>
      </c>
      <c r="B1293" s="218"/>
      <c r="C1293" s="218"/>
      <c r="D1293" s="137">
        <v>42880</v>
      </c>
      <c r="E1293" s="137">
        <v>42912</v>
      </c>
      <c r="F1293" s="137">
        <v>42912</v>
      </c>
      <c r="G1293" s="25">
        <f t="shared" si="63"/>
        <v>32</v>
      </c>
      <c r="H1293" s="365">
        <v>6060.08</v>
      </c>
      <c r="I1293" s="122">
        <f t="shared" si="64"/>
        <v>193922.56</v>
      </c>
      <c r="J1293" s="16"/>
    </row>
    <row r="1294" spans="1:10">
      <c r="A1294" s="23">
        <f t="shared" si="62"/>
        <v>1235</v>
      </c>
      <c r="B1294" s="218"/>
      <c r="C1294" s="218"/>
      <c r="D1294" s="137">
        <v>42880</v>
      </c>
      <c r="E1294" s="137">
        <v>42912</v>
      </c>
      <c r="F1294" s="137">
        <v>42912</v>
      </c>
      <c r="G1294" s="25">
        <f t="shared" si="63"/>
        <v>32</v>
      </c>
      <c r="H1294" s="365">
        <v>5945.98</v>
      </c>
      <c r="I1294" s="122">
        <f t="shared" si="64"/>
        <v>190271.35999999999</v>
      </c>
      <c r="J1294" s="16"/>
    </row>
    <row r="1295" spans="1:10">
      <c r="A1295" s="23">
        <f t="shared" si="62"/>
        <v>1236</v>
      </c>
      <c r="B1295" s="218"/>
      <c r="C1295" s="218"/>
      <c r="D1295" s="137">
        <v>42880</v>
      </c>
      <c r="E1295" s="137">
        <v>42912</v>
      </c>
      <c r="F1295" s="137">
        <v>42912</v>
      </c>
      <c r="G1295" s="25">
        <f t="shared" si="63"/>
        <v>32</v>
      </c>
      <c r="H1295" s="365">
        <v>6645.6</v>
      </c>
      <c r="I1295" s="122">
        <f t="shared" si="64"/>
        <v>212659.20000000001</v>
      </c>
      <c r="J1295" s="16"/>
    </row>
    <row r="1296" spans="1:10">
      <c r="A1296" s="23">
        <f t="shared" ref="A1296:A1359" si="65">A1295+1</f>
        <v>1237</v>
      </c>
      <c r="B1296" s="218"/>
      <c r="C1296" s="218"/>
      <c r="D1296" s="137">
        <v>42880</v>
      </c>
      <c r="E1296" s="137">
        <v>42912</v>
      </c>
      <c r="F1296" s="137">
        <v>42912</v>
      </c>
      <c r="G1296" s="25">
        <f t="shared" si="63"/>
        <v>32</v>
      </c>
      <c r="H1296" s="365">
        <v>6628.56</v>
      </c>
      <c r="I1296" s="122">
        <f t="shared" si="64"/>
        <v>212113.92000000001</v>
      </c>
      <c r="J1296" s="16"/>
    </row>
    <row r="1297" spans="1:10">
      <c r="A1297" s="23">
        <f t="shared" si="65"/>
        <v>1238</v>
      </c>
      <c r="B1297" s="218"/>
      <c r="C1297" s="218"/>
      <c r="D1297" s="137">
        <v>42880</v>
      </c>
      <c r="E1297" s="137">
        <v>42912</v>
      </c>
      <c r="F1297" s="137">
        <v>42912</v>
      </c>
      <c r="G1297" s="25">
        <f t="shared" si="63"/>
        <v>32</v>
      </c>
      <c r="H1297" s="365">
        <v>6858.6</v>
      </c>
      <c r="I1297" s="122">
        <f t="shared" si="64"/>
        <v>219475.20000000001</v>
      </c>
      <c r="J1297" s="16"/>
    </row>
    <row r="1298" spans="1:10">
      <c r="A1298" s="23">
        <f t="shared" si="65"/>
        <v>1239</v>
      </c>
      <c r="B1298" s="218"/>
      <c r="C1298" s="218"/>
      <c r="D1298" s="137">
        <v>42880</v>
      </c>
      <c r="E1298" s="137">
        <v>42912</v>
      </c>
      <c r="F1298" s="137">
        <v>42912</v>
      </c>
      <c r="G1298" s="25">
        <f t="shared" si="63"/>
        <v>32</v>
      </c>
      <c r="H1298" s="365">
        <v>6628.56</v>
      </c>
      <c r="I1298" s="122">
        <f t="shared" si="64"/>
        <v>212113.92000000001</v>
      </c>
      <c r="J1298" s="16"/>
    </row>
    <row r="1299" spans="1:10">
      <c r="A1299" s="23">
        <f t="shared" si="65"/>
        <v>1240</v>
      </c>
      <c r="B1299" s="218"/>
      <c r="C1299" s="218"/>
      <c r="D1299" s="137">
        <v>42880</v>
      </c>
      <c r="E1299" s="137">
        <v>42912</v>
      </c>
      <c r="F1299" s="137">
        <v>42912</v>
      </c>
      <c r="G1299" s="25">
        <f t="shared" si="63"/>
        <v>32</v>
      </c>
      <c r="H1299" s="365">
        <v>6628.56</v>
      </c>
      <c r="I1299" s="122">
        <f t="shared" si="64"/>
        <v>212113.92000000001</v>
      </c>
      <c r="J1299" s="16"/>
    </row>
    <row r="1300" spans="1:10">
      <c r="A1300" s="23">
        <f t="shared" si="65"/>
        <v>1241</v>
      </c>
      <c r="B1300" s="218"/>
      <c r="C1300" s="218"/>
      <c r="D1300" s="137">
        <v>42880</v>
      </c>
      <c r="E1300" s="137">
        <v>42912</v>
      </c>
      <c r="F1300" s="137">
        <v>42912</v>
      </c>
      <c r="G1300" s="25">
        <f t="shared" si="63"/>
        <v>32</v>
      </c>
      <c r="H1300" s="365">
        <v>6722.28</v>
      </c>
      <c r="I1300" s="122">
        <f t="shared" si="64"/>
        <v>215112.95999999999</v>
      </c>
      <c r="J1300" s="16"/>
    </row>
    <row r="1301" spans="1:10">
      <c r="A1301" s="23">
        <f t="shared" si="65"/>
        <v>1242</v>
      </c>
      <c r="B1301" s="218"/>
      <c r="C1301" s="218"/>
      <c r="D1301" s="137">
        <v>42880</v>
      </c>
      <c r="E1301" s="137">
        <v>42912</v>
      </c>
      <c r="F1301" s="137">
        <v>42912</v>
      </c>
      <c r="G1301" s="25">
        <f t="shared" si="63"/>
        <v>32</v>
      </c>
      <c r="H1301" s="365">
        <v>6790.44</v>
      </c>
      <c r="I1301" s="122">
        <f t="shared" si="64"/>
        <v>217294.07999999999</v>
      </c>
      <c r="J1301" s="16"/>
    </row>
    <row r="1302" spans="1:10">
      <c r="A1302" s="23">
        <f t="shared" si="65"/>
        <v>1243</v>
      </c>
      <c r="B1302" s="218"/>
      <c r="C1302" s="218"/>
      <c r="D1302" s="137">
        <v>42881</v>
      </c>
      <c r="E1302" s="137">
        <v>42912</v>
      </c>
      <c r="F1302" s="137">
        <v>42912</v>
      </c>
      <c r="G1302" s="25">
        <f t="shared" si="63"/>
        <v>31</v>
      </c>
      <c r="H1302" s="365">
        <v>4196.3999999999996</v>
      </c>
      <c r="I1302" s="122">
        <f t="shared" si="64"/>
        <v>130088.4</v>
      </c>
      <c r="J1302" s="16"/>
    </row>
    <row r="1303" spans="1:10">
      <c r="A1303" s="23">
        <f t="shared" si="65"/>
        <v>1244</v>
      </c>
      <c r="B1303" s="218"/>
      <c r="C1303" s="218"/>
      <c r="D1303" s="137">
        <v>42881</v>
      </c>
      <c r="E1303" s="137">
        <v>42912</v>
      </c>
      <c r="F1303" s="137">
        <v>42912</v>
      </c>
      <c r="G1303" s="25">
        <f t="shared" si="63"/>
        <v>31</v>
      </c>
      <c r="H1303" s="365">
        <v>3900</v>
      </c>
      <c r="I1303" s="122">
        <f t="shared" si="64"/>
        <v>120900</v>
      </c>
      <c r="J1303" s="16"/>
    </row>
    <row r="1304" spans="1:10">
      <c r="A1304" s="23">
        <f t="shared" si="65"/>
        <v>1245</v>
      </c>
      <c r="B1304" s="218"/>
      <c r="C1304" s="218"/>
      <c r="D1304" s="137">
        <v>42881</v>
      </c>
      <c r="E1304" s="137">
        <v>42912</v>
      </c>
      <c r="F1304" s="137">
        <v>42912</v>
      </c>
      <c r="G1304" s="25">
        <f t="shared" si="63"/>
        <v>31</v>
      </c>
      <c r="H1304" s="365">
        <v>6722.28</v>
      </c>
      <c r="I1304" s="122">
        <f t="shared" si="64"/>
        <v>208390.68</v>
      </c>
      <c r="J1304" s="16"/>
    </row>
    <row r="1305" spans="1:10">
      <c r="A1305" s="23">
        <f t="shared" si="65"/>
        <v>1246</v>
      </c>
      <c r="B1305" s="218"/>
      <c r="C1305" s="218"/>
      <c r="D1305" s="137">
        <v>42885</v>
      </c>
      <c r="E1305" s="137">
        <v>42912</v>
      </c>
      <c r="F1305" s="137">
        <v>42912</v>
      </c>
      <c r="G1305" s="25">
        <f t="shared" si="63"/>
        <v>27</v>
      </c>
      <c r="H1305" s="365">
        <v>5522.14</v>
      </c>
      <c r="I1305" s="122">
        <f t="shared" si="64"/>
        <v>149097.78</v>
      </c>
      <c r="J1305" s="16"/>
    </row>
    <row r="1306" spans="1:10">
      <c r="A1306" s="23">
        <f t="shared" si="65"/>
        <v>1247</v>
      </c>
      <c r="B1306" s="218"/>
      <c r="C1306" s="218"/>
      <c r="D1306" s="137">
        <v>42885</v>
      </c>
      <c r="E1306" s="137">
        <v>42912</v>
      </c>
      <c r="F1306" s="137">
        <v>42912</v>
      </c>
      <c r="G1306" s="25">
        <f t="shared" si="63"/>
        <v>27</v>
      </c>
      <c r="H1306" s="365">
        <v>5886.29</v>
      </c>
      <c r="I1306" s="122">
        <f t="shared" si="64"/>
        <v>158929.82999999999</v>
      </c>
      <c r="J1306" s="16"/>
    </row>
    <row r="1307" spans="1:10">
      <c r="A1307" s="23">
        <f t="shared" si="65"/>
        <v>1248</v>
      </c>
      <c r="B1307" s="218"/>
      <c r="C1307" s="218"/>
      <c r="D1307" s="137">
        <v>42885</v>
      </c>
      <c r="E1307" s="137">
        <v>42912</v>
      </c>
      <c r="F1307" s="137">
        <v>42912</v>
      </c>
      <c r="G1307" s="25">
        <f t="shared" si="63"/>
        <v>27</v>
      </c>
      <c r="H1307" s="365">
        <v>5322.48</v>
      </c>
      <c r="I1307" s="122">
        <f t="shared" si="64"/>
        <v>143706.96</v>
      </c>
      <c r="J1307" s="16"/>
    </row>
    <row r="1308" spans="1:10">
      <c r="A1308" s="23">
        <f t="shared" si="65"/>
        <v>1249</v>
      </c>
      <c r="B1308" s="218"/>
      <c r="C1308" s="218"/>
      <c r="D1308" s="137">
        <v>42885</v>
      </c>
      <c r="E1308" s="137">
        <v>42912</v>
      </c>
      <c r="F1308" s="137">
        <v>42912</v>
      </c>
      <c r="G1308" s="25">
        <f t="shared" si="63"/>
        <v>27</v>
      </c>
      <c r="H1308" s="365">
        <v>5454.7</v>
      </c>
      <c r="I1308" s="122">
        <f t="shared" si="64"/>
        <v>147276.9</v>
      </c>
      <c r="J1308" s="16"/>
    </row>
    <row r="1309" spans="1:10">
      <c r="A1309" s="23">
        <f t="shared" si="65"/>
        <v>1250</v>
      </c>
      <c r="B1309" s="218"/>
      <c r="C1309" s="218"/>
      <c r="D1309" s="137">
        <v>42885</v>
      </c>
      <c r="E1309" s="137">
        <v>42912</v>
      </c>
      <c r="F1309" s="137">
        <v>42912</v>
      </c>
      <c r="G1309" s="25">
        <f t="shared" si="63"/>
        <v>27</v>
      </c>
      <c r="H1309" s="365">
        <v>6409.82</v>
      </c>
      <c r="I1309" s="122">
        <f t="shared" si="64"/>
        <v>173065.14</v>
      </c>
      <c r="J1309" s="16"/>
    </row>
    <row r="1310" spans="1:10">
      <c r="A1310" s="23">
        <f t="shared" si="65"/>
        <v>1251</v>
      </c>
      <c r="B1310" s="218"/>
      <c r="C1310" s="218"/>
      <c r="D1310" s="137">
        <v>42885</v>
      </c>
      <c r="E1310" s="137">
        <v>42912</v>
      </c>
      <c r="F1310" s="137">
        <v>42912</v>
      </c>
      <c r="G1310" s="25">
        <f t="shared" si="63"/>
        <v>27</v>
      </c>
      <c r="H1310" s="365">
        <v>5740.25</v>
      </c>
      <c r="I1310" s="122">
        <f t="shared" si="64"/>
        <v>154986.75</v>
      </c>
      <c r="J1310" s="16"/>
    </row>
    <row r="1311" spans="1:10">
      <c r="A1311" s="23">
        <f t="shared" si="65"/>
        <v>1252</v>
      </c>
      <c r="B1311" s="218"/>
      <c r="C1311" s="218"/>
      <c r="D1311" s="137">
        <v>42885</v>
      </c>
      <c r="E1311" s="137">
        <v>42912</v>
      </c>
      <c r="F1311" s="137">
        <v>42912</v>
      </c>
      <c r="G1311" s="25">
        <f t="shared" si="63"/>
        <v>27</v>
      </c>
      <c r="H1311" s="365">
        <v>6061.81</v>
      </c>
      <c r="I1311" s="122">
        <f t="shared" si="64"/>
        <v>163668.87</v>
      </c>
      <c r="J1311" s="16"/>
    </row>
    <row r="1312" spans="1:10">
      <c r="A1312" s="23">
        <f t="shared" si="65"/>
        <v>1253</v>
      </c>
      <c r="B1312" s="218"/>
      <c r="C1312" s="218"/>
      <c r="D1312" s="137">
        <v>42885</v>
      </c>
      <c r="E1312" s="137">
        <v>42912</v>
      </c>
      <c r="F1312" s="137">
        <v>42912</v>
      </c>
      <c r="G1312" s="25">
        <f t="shared" si="63"/>
        <v>27</v>
      </c>
      <c r="H1312" s="365">
        <v>6778.09</v>
      </c>
      <c r="I1312" s="122">
        <f t="shared" si="64"/>
        <v>183008.43</v>
      </c>
      <c r="J1312" s="16"/>
    </row>
    <row r="1313" spans="1:10">
      <c r="A1313" s="23">
        <f t="shared" si="65"/>
        <v>1254</v>
      </c>
      <c r="B1313" s="218"/>
      <c r="C1313" s="218"/>
      <c r="D1313" s="137">
        <v>42885</v>
      </c>
      <c r="E1313" s="137">
        <v>42912</v>
      </c>
      <c r="F1313" s="137">
        <v>42912</v>
      </c>
      <c r="G1313" s="25">
        <f t="shared" si="63"/>
        <v>27</v>
      </c>
      <c r="H1313" s="365">
        <v>6769.99</v>
      </c>
      <c r="I1313" s="122">
        <f t="shared" si="64"/>
        <v>182789.73</v>
      </c>
      <c r="J1313" s="16"/>
    </row>
    <row r="1314" spans="1:10">
      <c r="A1314" s="23">
        <f t="shared" si="65"/>
        <v>1255</v>
      </c>
      <c r="B1314" s="218"/>
      <c r="C1314" s="218"/>
      <c r="D1314" s="137">
        <v>42885</v>
      </c>
      <c r="E1314" s="137">
        <v>42912</v>
      </c>
      <c r="F1314" s="137">
        <v>42912</v>
      </c>
      <c r="G1314" s="25">
        <f t="shared" si="63"/>
        <v>27</v>
      </c>
      <c r="H1314" s="365">
        <v>6639.64</v>
      </c>
      <c r="I1314" s="122">
        <f t="shared" si="64"/>
        <v>179270.28</v>
      </c>
      <c r="J1314" s="16"/>
    </row>
    <row r="1315" spans="1:10">
      <c r="A1315" s="23">
        <f t="shared" si="65"/>
        <v>1256</v>
      </c>
      <c r="B1315" s="218"/>
      <c r="C1315" s="218"/>
      <c r="D1315" s="137">
        <v>42885</v>
      </c>
      <c r="E1315" s="137">
        <v>42912</v>
      </c>
      <c r="F1315" s="137">
        <v>42912</v>
      </c>
      <c r="G1315" s="25">
        <f t="shared" si="63"/>
        <v>27</v>
      </c>
      <c r="H1315" s="365">
        <v>6747.84</v>
      </c>
      <c r="I1315" s="122">
        <f t="shared" si="64"/>
        <v>182191.68</v>
      </c>
      <c r="J1315" s="16"/>
    </row>
    <row r="1316" spans="1:10">
      <c r="A1316" s="23">
        <f t="shared" si="65"/>
        <v>1257</v>
      </c>
      <c r="B1316" s="218"/>
      <c r="C1316" s="218"/>
      <c r="D1316" s="137">
        <v>42885</v>
      </c>
      <c r="E1316" s="137">
        <v>42912</v>
      </c>
      <c r="F1316" s="137">
        <v>42912</v>
      </c>
      <c r="G1316" s="25">
        <f t="shared" si="63"/>
        <v>27</v>
      </c>
      <c r="H1316" s="365">
        <v>6781.92</v>
      </c>
      <c r="I1316" s="122">
        <f t="shared" si="64"/>
        <v>183111.84</v>
      </c>
      <c r="J1316" s="16"/>
    </row>
    <row r="1317" spans="1:10">
      <c r="A1317" s="23">
        <f t="shared" si="65"/>
        <v>1258</v>
      </c>
      <c r="B1317" s="218"/>
      <c r="C1317" s="218"/>
      <c r="D1317" s="137">
        <v>42886</v>
      </c>
      <c r="E1317" s="137">
        <v>42912</v>
      </c>
      <c r="F1317" s="137">
        <v>42912</v>
      </c>
      <c r="G1317" s="25">
        <f t="shared" si="63"/>
        <v>26</v>
      </c>
      <c r="H1317" s="365">
        <v>5085.5</v>
      </c>
      <c r="I1317" s="122">
        <f t="shared" si="64"/>
        <v>132223</v>
      </c>
      <c r="J1317" s="16"/>
    </row>
    <row r="1318" spans="1:10">
      <c r="A1318" s="23">
        <f t="shared" si="65"/>
        <v>1259</v>
      </c>
      <c r="B1318" s="218"/>
      <c r="C1318" s="218"/>
      <c r="D1318" s="137">
        <v>42886</v>
      </c>
      <c r="E1318" s="137">
        <v>42912</v>
      </c>
      <c r="F1318" s="137">
        <v>42912</v>
      </c>
      <c r="G1318" s="25">
        <f t="shared" si="63"/>
        <v>26</v>
      </c>
      <c r="H1318" s="365">
        <v>5098.79</v>
      </c>
      <c r="I1318" s="122">
        <f t="shared" si="64"/>
        <v>132568.54</v>
      </c>
      <c r="J1318" s="16"/>
    </row>
    <row r="1319" spans="1:10">
      <c r="A1319" s="23">
        <f t="shared" si="65"/>
        <v>1260</v>
      </c>
      <c r="B1319" s="218"/>
      <c r="C1319" s="218"/>
      <c r="D1319" s="137">
        <v>42886</v>
      </c>
      <c r="E1319" s="137">
        <v>42912</v>
      </c>
      <c r="F1319" s="137">
        <v>42912</v>
      </c>
      <c r="G1319" s="25">
        <f t="shared" si="63"/>
        <v>26</v>
      </c>
      <c r="H1319" s="365">
        <v>5084.8599999999997</v>
      </c>
      <c r="I1319" s="122">
        <f t="shared" si="64"/>
        <v>132206.35999999999</v>
      </c>
      <c r="J1319" s="16"/>
    </row>
    <row r="1320" spans="1:10">
      <c r="A1320" s="23">
        <f t="shared" si="65"/>
        <v>1261</v>
      </c>
      <c r="B1320" s="218"/>
      <c r="C1320" s="218"/>
      <c r="D1320" s="137">
        <v>42886</v>
      </c>
      <c r="E1320" s="137">
        <v>42912</v>
      </c>
      <c r="F1320" s="137">
        <v>42912</v>
      </c>
      <c r="G1320" s="25">
        <f t="shared" si="63"/>
        <v>26</v>
      </c>
      <c r="H1320" s="365">
        <v>5084.8599999999997</v>
      </c>
      <c r="I1320" s="122">
        <f t="shared" si="64"/>
        <v>132206.35999999999</v>
      </c>
      <c r="J1320" s="16"/>
    </row>
    <row r="1321" spans="1:10">
      <c r="A1321" s="23">
        <f t="shared" si="65"/>
        <v>1262</v>
      </c>
      <c r="B1321" s="218"/>
      <c r="C1321" s="218"/>
      <c r="D1321" s="137">
        <v>42886</v>
      </c>
      <c r="E1321" s="137">
        <v>42912</v>
      </c>
      <c r="F1321" s="137">
        <v>42912</v>
      </c>
      <c r="G1321" s="25">
        <f t="shared" si="63"/>
        <v>26</v>
      </c>
      <c r="H1321" s="365">
        <v>4186</v>
      </c>
      <c r="I1321" s="122">
        <f t="shared" si="64"/>
        <v>108836</v>
      </c>
      <c r="J1321" s="16"/>
    </row>
    <row r="1322" spans="1:10">
      <c r="A1322" s="23">
        <f t="shared" si="65"/>
        <v>1263</v>
      </c>
      <c r="B1322" s="218"/>
      <c r="C1322" s="218"/>
      <c r="D1322" s="137">
        <v>42886</v>
      </c>
      <c r="E1322" s="137">
        <v>42912</v>
      </c>
      <c r="F1322" s="137">
        <v>42912</v>
      </c>
      <c r="G1322" s="25">
        <f t="shared" si="63"/>
        <v>26</v>
      </c>
      <c r="H1322" s="365">
        <v>4251</v>
      </c>
      <c r="I1322" s="122">
        <f t="shared" si="64"/>
        <v>110526</v>
      </c>
      <c r="J1322" s="16"/>
    </row>
    <row r="1323" spans="1:10">
      <c r="A1323" s="23">
        <f t="shared" si="65"/>
        <v>1264</v>
      </c>
      <c r="B1323" s="218"/>
      <c r="C1323" s="218"/>
      <c r="D1323" s="137">
        <v>42886</v>
      </c>
      <c r="E1323" s="137">
        <v>42912</v>
      </c>
      <c r="F1323" s="137">
        <v>42912</v>
      </c>
      <c r="G1323" s="25">
        <f t="shared" si="63"/>
        <v>26</v>
      </c>
      <c r="H1323" s="365">
        <v>5986.75</v>
      </c>
      <c r="I1323" s="122">
        <f t="shared" si="64"/>
        <v>155655.5</v>
      </c>
      <c r="J1323" s="16"/>
    </row>
    <row r="1324" spans="1:10">
      <c r="A1324" s="23">
        <f t="shared" si="65"/>
        <v>1265</v>
      </c>
      <c r="B1324" s="218"/>
      <c r="C1324" s="218"/>
      <c r="D1324" s="137">
        <v>42886</v>
      </c>
      <c r="E1324" s="137">
        <v>42912</v>
      </c>
      <c r="F1324" s="137">
        <v>42912</v>
      </c>
      <c r="G1324" s="25">
        <f t="shared" si="63"/>
        <v>26</v>
      </c>
      <c r="H1324" s="365">
        <v>5805.57</v>
      </c>
      <c r="I1324" s="122">
        <f t="shared" si="64"/>
        <v>150944.82</v>
      </c>
      <c r="J1324" s="16"/>
    </row>
    <row r="1325" spans="1:10">
      <c r="A1325" s="23">
        <f t="shared" si="65"/>
        <v>1266</v>
      </c>
      <c r="B1325" s="218"/>
      <c r="C1325" s="218"/>
      <c r="D1325" s="137">
        <v>42886</v>
      </c>
      <c r="E1325" s="137">
        <v>42912</v>
      </c>
      <c r="F1325" s="137">
        <v>42912</v>
      </c>
      <c r="G1325" s="25">
        <f t="shared" si="63"/>
        <v>26</v>
      </c>
      <c r="H1325" s="365">
        <v>6257.84</v>
      </c>
      <c r="I1325" s="122">
        <f t="shared" si="64"/>
        <v>162703.84</v>
      </c>
      <c r="J1325" s="16"/>
    </row>
    <row r="1326" spans="1:10">
      <c r="A1326" s="23">
        <f t="shared" si="65"/>
        <v>1267</v>
      </c>
      <c r="B1326" s="218"/>
      <c r="C1326" s="218"/>
      <c r="D1326" s="137">
        <v>42886</v>
      </c>
      <c r="E1326" s="137">
        <v>42912</v>
      </c>
      <c r="F1326" s="137">
        <v>42912</v>
      </c>
      <c r="G1326" s="25">
        <f t="shared" si="63"/>
        <v>26</v>
      </c>
      <c r="H1326" s="365">
        <v>6176.88</v>
      </c>
      <c r="I1326" s="122">
        <f t="shared" si="64"/>
        <v>160598.88</v>
      </c>
      <c r="J1326" s="16"/>
    </row>
    <row r="1327" spans="1:10">
      <c r="A1327" s="23">
        <f t="shared" si="65"/>
        <v>1268</v>
      </c>
      <c r="B1327" s="218"/>
      <c r="C1327" s="218"/>
      <c r="D1327" s="137">
        <v>42886</v>
      </c>
      <c r="E1327" s="137">
        <v>42912</v>
      </c>
      <c r="F1327" s="137">
        <v>42912</v>
      </c>
      <c r="G1327" s="25">
        <f t="shared" si="63"/>
        <v>26</v>
      </c>
      <c r="H1327" s="365">
        <v>5933.63</v>
      </c>
      <c r="I1327" s="122">
        <f t="shared" si="64"/>
        <v>154274.38</v>
      </c>
      <c r="J1327" s="16"/>
    </row>
    <row r="1328" spans="1:10">
      <c r="A1328" s="23">
        <f t="shared" si="65"/>
        <v>1269</v>
      </c>
      <c r="B1328" s="218"/>
      <c r="C1328" s="218"/>
      <c r="D1328" s="137">
        <v>42886</v>
      </c>
      <c r="E1328" s="137">
        <v>42912</v>
      </c>
      <c r="F1328" s="137">
        <v>42912</v>
      </c>
      <c r="G1328" s="25">
        <f t="shared" si="63"/>
        <v>26</v>
      </c>
      <c r="H1328" s="365">
        <v>6129.78</v>
      </c>
      <c r="I1328" s="122">
        <f t="shared" si="64"/>
        <v>159374.28</v>
      </c>
      <c r="J1328" s="16"/>
    </row>
    <row r="1329" spans="1:10">
      <c r="A1329" s="23">
        <f t="shared" si="65"/>
        <v>1270</v>
      </c>
      <c r="B1329" s="218"/>
      <c r="C1329" s="218"/>
      <c r="D1329" s="137">
        <v>42886</v>
      </c>
      <c r="E1329" s="137">
        <v>42912</v>
      </c>
      <c r="F1329" s="137">
        <v>42912</v>
      </c>
      <c r="G1329" s="25">
        <f t="shared" si="63"/>
        <v>26</v>
      </c>
      <c r="H1329" s="365">
        <v>6153.7</v>
      </c>
      <c r="I1329" s="122">
        <f t="shared" si="64"/>
        <v>159996.20000000001</v>
      </c>
      <c r="J1329" s="16"/>
    </row>
    <row r="1330" spans="1:10">
      <c r="A1330" s="23">
        <f t="shared" si="65"/>
        <v>1271</v>
      </c>
      <c r="B1330" s="218"/>
      <c r="C1330" s="218"/>
      <c r="D1330" s="137">
        <v>42886</v>
      </c>
      <c r="E1330" s="137">
        <v>42912</v>
      </c>
      <c r="F1330" s="137">
        <v>42912</v>
      </c>
      <c r="G1330" s="25">
        <f t="shared" si="63"/>
        <v>26</v>
      </c>
      <c r="H1330" s="365">
        <v>6176.51</v>
      </c>
      <c r="I1330" s="122">
        <f t="shared" si="64"/>
        <v>160589.26</v>
      </c>
      <c r="J1330" s="16"/>
    </row>
    <row r="1331" spans="1:10">
      <c r="A1331" s="23">
        <f t="shared" si="65"/>
        <v>1272</v>
      </c>
      <c r="B1331" s="218"/>
      <c r="C1331" s="218"/>
      <c r="D1331" s="137">
        <v>42886</v>
      </c>
      <c r="E1331" s="137">
        <v>42912</v>
      </c>
      <c r="F1331" s="137">
        <v>42912</v>
      </c>
      <c r="G1331" s="25">
        <f t="shared" si="63"/>
        <v>26</v>
      </c>
      <c r="H1331" s="365">
        <v>6063.17</v>
      </c>
      <c r="I1331" s="122">
        <f t="shared" si="64"/>
        <v>157642.42000000001</v>
      </c>
      <c r="J1331" s="16"/>
    </row>
    <row r="1332" spans="1:10">
      <c r="A1332" s="23">
        <f t="shared" si="65"/>
        <v>1273</v>
      </c>
      <c r="B1332" s="218"/>
      <c r="C1332" s="218"/>
      <c r="D1332" s="137">
        <v>42886</v>
      </c>
      <c r="E1332" s="137">
        <v>42912</v>
      </c>
      <c r="F1332" s="137">
        <v>42912</v>
      </c>
      <c r="G1332" s="25">
        <f t="shared" si="63"/>
        <v>26</v>
      </c>
      <c r="H1332" s="365">
        <v>6095.18</v>
      </c>
      <c r="I1332" s="122">
        <f t="shared" si="64"/>
        <v>158474.68</v>
      </c>
      <c r="J1332" s="16"/>
    </row>
    <row r="1333" spans="1:10">
      <c r="A1333" s="23">
        <f t="shared" si="65"/>
        <v>1274</v>
      </c>
      <c r="B1333" s="218"/>
      <c r="C1333" s="218"/>
      <c r="D1333" s="137">
        <v>42886</v>
      </c>
      <c r="E1333" s="137">
        <v>42912</v>
      </c>
      <c r="F1333" s="137">
        <v>42912</v>
      </c>
      <c r="G1333" s="25">
        <f t="shared" si="63"/>
        <v>26</v>
      </c>
      <c r="H1333" s="365">
        <v>5905.3</v>
      </c>
      <c r="I1333" s="122">
        <f t="shared" si="64"/>
        <v>153537.79999999999</v>
      </c>
      <c r="J1333" s="16"/>
    </row>
    <row r="1334" spans="1:10">
      <c r="A1334" s="23">
        <f t="shared" si="65"/>
        <v>1275</v>
      </c>
      <c r="B1334" s="218"/>
      <c r="C1334" s="218"/>
      <c r="D1334" s="137">
        <v>42886</v>
      </c>
      <c r="E1334" s="137">
        <v>42912</v>
      </c>
      <c r="F1334" s="137">
        <v>42912</v>
      </c>
      <c r="G1334" s="25">
        <f t="shared" si="63"/>
        <v>26</v>
      </c>
      <c r="H1334" s="365">
        <v>6810.89</v>
      </c>
      <c r="I1334" s="122">
        <f t="shared" si="64"/>
        <v>177083.14</v>
      </c>
      <c r="J1334" s="16"/>
    </row>
    <row r="1335" spans="1:10">
      <c r="A1335" s="23">
        <f t="shared" si="65"/>
        <v>1276</v>
      </c>
      <c r="B1335" s="218"/>
      <c r="C1335" s="218"/>
      <c r="D1335" s="137">
        <v>42886</v>
      </c>
      <c r="E1335" s="137">
        <v>42912</v>
      </c>
      <c r="F1335" s="137">
        <v>42912</v>
      </c>
      <c r="G1335" s="25">
        <f t="shared" si="63"/>
        <v>26</v>
      </c>
      <c r="H1335" s="365">
        <v>6717.17</v>
      </c>
      <c r="I1335" s="122">
        <f t="shared" si="64"/>
        <v>174646.42</v>
      </c>
      <c r="J1335" s="16"/>
    </row>
    <row r="1336" spans="1:10">
      <c r="A1336" s="23">
        <f t="shared" si="65"/>
        <v>1277</v>
      </c>
      <c r="B1336" s="218"/>
      <c r="C1336" s="218"/>
      <c r="D1336" s="137">
        <v>42886</v>
      </c>
      <c r="E1336" s="137">
        <v>42912</v>
      </c>
      <c r="F1336" s="137">
        <v>42912</v>
      </c>
      <c r="G1336" s="25">
        <f t="shared" si="63"/>
        <v>26</v>
      </c>
      <c r="H1336" s="365">
        <v>5984.05</v>
      </c>
      <c r="I1336" s="122">
        <f t="shared" si="64"/>
        <v>155585.29999999999</v>
      </c>
      <c r="J1336" s="16"/>
    </row>
    <row r="1337" spans="1:10">
      <c r="A1337" s="23">
        <f t="shared" si="65"/>
        <v>1278</v>
      </c>
      <c r="B1337" s="218"/>
      <c r="C1337" s="218"/>
      <c r="D1337" s="137">
        <v>42886</v>
      </c>
      <c r="E1337" s="137">
        <v>42912</v>
      </c>
      <c r="F1337" s="137">
        <v>42912</v>
      </c>
      <c r="G1337" s="25">
        <f t="shared" si="63"/>
        <v>26</v>
      </c>
      <c r="H1337" s="365">
        <v>6258.02</v>
      </c>
      <c r="I1337" s="122">
        <f t="shared" si="64"/>
        <v>162708.51999999999</v>
      </c>
      <c r="J1337" s="16"/>
    </row>
    <row r="1338" spans="1:10">
      <c r="A1338" s="23">
        <f t="shared" si="65"/>
        <v>1279</v>
      </c>
      <c r="B1338" s="218"/>
      <c r="C1338" s="218"/>
      <c r="D1338" s="137">
        <v>42886</v>
      </c>
      <c r="E1338" s="137">
        <v>42912</v>
      </c>
      <c r="F1338" s="137">
        <v>42912</v>
      </c>
      <c r="G1338" s="25">
        <f t="shared" si="63"/>
        <v>26</v>
      </c>
      <c r="H1338" s="365">
        <v>6146.19</v>
      </c>
      <c r="I1338" s="122">
        <f t="shared" si="64"/>
        <v>159800.94</v>
      </c>
      <c r="J1338" s="16"/>
    </row>
    <row r="1339" spans="1:10">
      <c r="A1339" s="23">
        <f t="shared" si="65"/>
        <v>1280</v>
      </c>
      <c r="B1339" s="218"/>
      <c r="C1339" s="218"/>
      <c r="D1339" s="137">
        <v>42886</v>
      </c>
      <c r="E1339" s="137">
        <v>42912</v>
      </c>
      <c r="F1339" s="137">
        <v>42912</v>
      </c>
      <c r="G1339" s="25">
        <f t="shared" si="63"/>
        <v>26</v>
      </c>
      <c r="H1339" s="365">
        <v>5841.53</v>
      </c>
      <c r="I1339" s="122">
        <f t="shared" si="64"/>
        <v>151879.78</v>
      </c>
      <c r="J1339" s="16"/>
    </row>
    <row r="1340" spans="1:10">
      <c r="A1340" s="23">
        <f t="shared" si="65"/>
        <v>1281</v>
      </c>
      <c r="B1340" s="218"/>
      <c r="C1340" s="218"/>
      <c r="D1340" s="137">
        <v>42886</v>
      </c>
      <c r="E1340" s="137">
        <v>42912</v>
      </c>
      <c r="F1340" s="137">
        <v>42912</v>
      </c>
      <c r="G1340" s="25">
        <f t="shared" si="63"/>
        <v>26</v>
      </c>
      <c r="H1340" s="365">
        <v>6175.6</v>
      </c>
      <c r="I1340" s="122">
        <f t="shared" si="64"/>
        <v>160565.6</v>
      </c>
      <c r="J1340" s="16"/>
    </row>
    <row r="1341" spans="1:10">
      <c r="A1341" s="23">
        <f t="shared" si="65"/>
        <v>1282</v>
      </c>
      <c r="B1341" s="218"/>
      <c r="C1341" s="218"/>
      <c r="D1341" s="137">
        <v>42886</v>
      </c>
      <c r="E1341" s="137">
        <v>42912</v>
      </c>
      <c r="F1341" s="137">
        <v>42912</v>
      </c>
      <c r="G1341" s="25">
        <f t="shared" si="63"/>
        <v>26</v>
      </c>
      <c r="H1341" s="365">
        <v>6193.74</v>
      </c>
      <c r="I1341" s="122">
        <f t="shared" si="64"/>
        <v>161037.24</v>
      </c>
      <c r="J1341" s="16"/>
    </row>
    <row r="1342" spans="1:10">
      <c r="A1342" s="23">
        <f t="shared" si="65"/>
        <v>1283</v>
      </c>
      <c r="B1342" s="218"/>
      <c r="C1342" s="218"/>
      <c r="D1342" s="137">
        <v>42892</v>
      </c>
      <c r="E1342" s="137">
        <v>42912</v>
      </c>
      <c r="F1342" s="137">
        <v>42912</v>
      </c>
      <c r="G1342" s="25">
        <f t="shared" si="63"/>
        <v>20</v>
      </c>
      <c r="H1342" s="365">
        <v>4391.4000000000005</v>
      </c>
      <c r="I1342" s="122">
        <f t="shared" si="64"/>
        <v>87828</v>
      </c>
      <c r="J1342" s="16"/>
    </row>
    <row r="1343" spans="1:10">
      <c r="A1343" s="23">
        <f t="shared" si="65"/>
        <v>1284</v>
      </c>
      <c r="B1343" s="218"/>
      <c r="C1343" s="218"/>
      <c r="D1343" s="137">
        <v>42892</v>
      </c>
      <c r="E1343" s="137">
        <v>42912</v>
      </c>
      <c r="F1343" s="137">
        <v>42912</v>
      </c>
      <c r="G1343" s="25">
        <f t="shared" si="63"/>
        <v>20</v>
      </c>
      <c r="H1343" s="365">
        <v>5842.74</v>
      </c>
      <c r="I1343" s="122">
        <f t="shared" si="64"/>
        <v>116854.8</v>
      </c>
      <c r="J1343" s="16"/>
    </row>
    <row r="1344" spans="1:10">
      <c r="A1344" s="23">
        <f t="shared" si="65"/>
        <v>1285</v>
      </c>
      <c r="B1344" s="218"/>
      <c r="C1344" s="218"/>
      <c r="D1344" s="137">
        <v>42892</v>
      </c>
      <c r="E1344" s="137">
        <v>42912</v>
      </c>
      <c r="F1344" s="137">
        <v>42912</v>
      </c>
      <c r="G1344" s="25">
        <f t="shared" si="63"/>
        <v>20</v>
      </c>
      <c r="H1344" s="365">
        <v>5844.94</v>
      </c>
      <c r="I1344" s="122">
        <f t="shared" si="64"/>
        <v>116898.8</v>
      </c>
      <c r="J1344" s="16"/>
    </row>
    <row r="1345" spans="1:10">
      <c r="A1345" s="23">
        <f t="shared" si="65"/>
        <v>1286</v>
      </c>
      <c r="B1345" s="218"/>
      <c r="C1345" s="218"/>
      <c r="D1345" s="137">
        <v>42892</v>
      </c>
      <c r="E1345" s="137">
        <v>42912</v>
      </c>
      <c r="F1345" s="137">
        <v>42912</v>
      </c>
      <c r="G1345" s="25">
        <f t="shared" si="63"/>
        <v>20</v>
      </c>
      <c r="H1345" s="365">
        <v>5965.65</v>
      </c>
      <c r="I1345" s="122">
        <f t="shared" si="64"/>
        <v>119313</v>
      </c>
      <c r="J1345" s="16"/>
    </row>
    <row r="1346" spans="1:10">
      <c r="A1346" s="23">
        <f t="shared" si="65"/>
        <v>1287</v>
      </c>
      <c r="B1346" s="218"/>
      <c r="C1346" s="218"/>
      <c r="D1346" s="137">
        <v>42892</v>
      </c>
      <c r="E1346" s="137">
        <v>42912</v>
      </c>
      <c r="F1346" s="137">
        <v>42912</v>
      </c>
      <c r="G1346" s="25">
        <f t="shared" si="63"/>
        <v>20</v>
      </c>
      <c r="H1346" s="365">
        <v>5807.41</v>
      </c>
      <c r="I1346" s="122">
        <f t="shared" si="64"/>
        <v>116148.2</v>
      </c>
      <c r="J1346" s="16"/>
    </row>
    <row r="1347" spans="1:10">
      <c r="A1347" s="23">
        <f t="shared" si="65"/>
        <v>1288</v>
      </c>
      <c r="B1347" s="218"/>
      <c r="C1347" s="218"/>
      <c r="D1347" s="137">
        <v>42892</v>
      </c>
      <c r="E1347" s="137">
        <v>42912</v>
      </c>
      <c r="F1347" s="137">
        <v>42912</v>
      </c>
      <c r="G1347" s="25">
        <f t="shared" si="63"/>
        <v>20</v>
      </c>
      <c r="H1347" s="365">
        <v>6153.33</v>
      </c>
      <c r="I1347" s="122">
        <f t="shared" si="64"/>
        <v>123066.6</v>
      </c>
      <c r="J1347" s="16"/>
    </row>
    <row r="1348" spans="1:10">
      <c r="A1348" s="23">
        <f t="shared" si="65"/>
        <v>1289</v>
      </c>
      <c r="B1348" s="218"/>
      <c r="C1348" s="218"/>
      <c r="D1348" s="137">
        <v>42892</v>
      </c>
      <c r="E1348" s="137">
        <v>42912</v>
      </c>
      <c r="F1348" s="137">
        <v>42912</v>
      </c>
      <c r="G1348" s="25">
        <f t="shared" si="63"/>
        <v>20</v>
      </c>
      <c r="H1348" s="365">
        <v>5871.81</v>
      </c>
      <c r="I1348" s="122">
        <f t="shared" si="64"/>
        <v>117436.2</v>
      </c>
      <c r="J1348" s="16"/>
    </row>
    <row r="1349" spans="1:10">
      <c r="A1349" s="23">
        <f t="shared" si="65"/>
        <v>1290</v>
      </c>
      <c r="B1349" s="218"/>
      <c r="C1349" s="218"/>
      <c r="D1349" s="137">
        <v>42892</v>
      </c>
      <c r="E1349" s="137">
        <v>42912</v>
      </c>
      <c r="F1349" s="137">
        <v>42912</v>
      </c>
      <c r="G1349" s="25">
        <f t="shared" ref="G1349:G1396" si="66">F1349-D1349</f>
        <v>20</v>
      </c>
      <c r="H1349" s="365">
        <v>6147.81</v>
      </c>
      <c r="I1349" s="122">
        <f t="shared" ref="I1349:I1396" si="67">ROUND(G1349*H1349,2)</f>
        <v>122956.2</v>
      </c>
      <c r="J1349" s="16"/>
    </row>
    <row r="1350" spans="1:10">
      <c r="A1350" s="23">
        <f t="shared" si="65"/>
        <v>1291</v>
      </c>
      <c r="B1350" s="218"/>
      <c r="C1350" s="218"/>
      <c r="D1350" s="137">
        <v>42892</v>
      </c>
      <c r="E1350" s="137">
        <v>42912</v>
      </c>
      <c r="F1350" s="137">
        <v>42912</v>
      </c>
      <c r="G1350" s="25">
        <f t="shared" si="66"/>
        <v>20</v>
      </c>
      <c r="H1350" s="365">
        <v>6244.22</v>
      </c>
      <c r="I1350" s="122">
        <f t="shared" si="67"/>
        <v>124884.4</v>
      </c>
      <c r="J1350" s="16"/>
    </row>
    <row r="1351" spans="1:10">
      <c r="A1351" s="23">
        <f t="shared" si="65"/>
        <v>1292</v>
      </c>
      <c r="B1351" s="218"/>
      <c r="C1351" s="218"/>
      <c r="D1351" s="137">
        <v>42892</v>
      </c>
      <c r="E1351" s="137">
        <v>42912</v>
      </c>
      <c r="F1351" s="137">
        <v>42912</v>
      </c>
      <c r="G1351" s="25">
        <f t="shared" si="66"/>
        <v>20</v>
      </c>
      <c r="H1351" s="365">
        <v>6204.85</v>
      </c>
      <c r="I1351" s="122">
        <f t="shared" si="67"/>
        <v>124097</v>
      </c>
      <c r="J1351" s="16"/>
    </row>
    <row r="1352" spans="1:10">
      <c r="A1352" s="23">
        <f t="shared" si="65"/>
        <v>1293</v>
      </c>
      <c r="B1352" s="218"/>
      <c r="C1352" s="218"/>
      <c r="D1352" s="137">
        <v>42892</v>
      </c>
      <c r="E1352" s="137">
        <v>42912</v>
      </c>
      <c r="F1352" s="137">
        <v>42912</v>
      </c>
      <c r="G1352" s="25">
        <f t="shared" si="66"/>
        <v>20</v>
      </c>
      <c r="H1352" s="365">
        <v>6140.82</v>
      </c>
      <c r="I1352" s="122">
        <f t="shared" si="67"/>
        <v>122816.4</v>
      </c>
      <c r="J1352" s="16"/>
    </row>
    <row r="1353" spans="1:10">
      <c r="A1353" s="23">
        <f t="shared" si="65"/>
        <v>1294</v>
      </c>
      <c r="B1353" s="218"/>
      <c r="C1353" s="218"/>
      <c r="D1353" s="137">
        <v>42892</v>
      </c>
      <c r="E1353" s="137">
        <v>42912</v>
      </c>
      <c r="F1353" s="137">
        <v>42912</v>
      </c>
      <c r="G1353" s="25">
        <f t="shared" si="66"/>
        <v>20</v>
      </c>
      <c r="H1353" s="365">
        <v>6161.42</v>
      </c>
      <c r="I1353" s="122">
        <f t="shared" si="67"/>
        <v>123228.4</v>
      </c>
      <c r="J1353" s="16"/>
    </row>
    <row r="1354" spans="1:10">
      <c r="A1354" s="23">
        <f t="shared" si="65"/>
        <v>1295</v>
      </c>
      <c r="B1354" s="218"/>
      <c r="C1354" s="218"/>
      <c r="D1354" s="137">
        <v>42892</v>
      </c>
      <c r="E1354" s="137">
        <v>42912</v>
      </c>
      <c r="F1354" s="137">
        <v>42912</v>
      </c>
      <c r="G1354" s="25">
        <f t="shared" si="66"/>
        <v>20</v>
      </c>
      <c r="H1354" s="365">
        <v>6341.01</v>
      </c>
      <c r="I1354" s="122">
        <f t="shared" si="67"/>
        <v>126820.2</v>
      </c>
      <c r="J1354" s="16"/>
    </row>
    <row r="1355" spans="1:10">
      <c r="A1355" s="23">
        <f t="shared" si="65"/>
        <v>1296</v>
      </c>
      <c r="B1355" s="218"/>
      <c r="C1355" s="218"/>
      <c r="D1355" s="137">
        <v>42892</v>
      </c>
      <c r="E1355" s="137">
        <v>42912</v>
      </c>
      <c r="F1355" s="137">
        <v>42912</v>
      </c>
      <c r="G1355" s="25">
        <f t="shared" si="66"/>
        <v>20</v>
      </c>
      <c r="H1355" s="365">
        <v>6180.19</v>
      </c>
      <c r="I1355" s="122">
        <f t="shared" si="67"/>
        <v>123603.8</v>
      </c>
      <c r="J1355" s="16"/>
    </row>
    <row r="1356" spans="1:10">
      <c r="A1356" s="23">
        <f t="shared" si="65"/>
        <v>1297</v>
      </c>
      <c r="B1356" s="218"/>
      <c r="C1356" s="218"/>
      <c r="D1356" s="137">
        <v>42892</v>
      </c>
      <c r="E1356" s="137">
        <v>42912</v>
      </c>
      <c r="F1356" s="137">
        <v>42912</v>
      </c>
      <c r="G1356" s="25">
        <f t="shared" si="66"/>
        <v>20</v>
      </c>
      <c r="H1356" s="365">
        <v>6186.45</v>
      </c>
      <c r="I1356" s="122">
        <f t="shared" si="67"/>
        <v>123729</v>
      </c>
      <c r="J1356" s="16"/>
    </row>
    <row r="1357" spans="1:10">
      <c r="A1357" s="23">
        <f t="shared" si="65"/>
        <v>1298</v>
      </c>
      <c r="B1357" s="218"/>
      <c r="C1357" s="218"/>
      <c r="D1357" s="137">
        <v>42892</v>
      </c>
      <c r="E1357" s="137">
        <v>42912</v>
      </c>
      <c r="F1357" s="137">
        <v>42912</v>
      </c>
      <c r="G1357" s="25">
        <f t="shared" si="66"/>
        <v>20</v>
      </c>
      <c r="H1357" s="365">
        <v>5951.3</v>
      </c>
      <c r="I1357" s="122">
        <f t="shared" si="67"/>
        <v>119026</v>
      </c>
      <c r="J1357" s="16"/>
    </row>
    <row r="1358" spans="1:10">
      <c r="A1358" s="23">
        <f t="shared" si="65"/>
        <v>1299</v>
      </c>
      <c r="B1358" s="218"/>
      <c r="C1358" s="218"/>
      <c r="D1358" s="137">
        <v>42892</v>
      </c>
      <c r="E1358" s="137">
        <v>42912</v>
      </c>
      <c r="F1358" s="137">
        <v>42912</v>
      </c>
      <c r="G1358" s="25">
        <f t="shared" si="66"/>
        <v>20</v>
      </c>
      <c r="H1358" s="365">
        <v>6297.22</v>
      </c>
      <c r="I1358" s="122">
        <f t="shared" si="67"/>
        <v>125944.4</v>
      </c>
      <c r="J1358" s="16"/>
    </row>
    <row r="1359" spans="1:10">
      <c r="A1359" s="23">
        <f t="shared" si="65"/>
        <v>1300</v>
      </c>
      <c r="B1359" s="218"/>
      <c r="C1359" s="218"/>
      <c r="D1359" s="137">
        <v>42892</v>
      </c>
      <c r="E1359" s="137">
        <v>42912</v>
      </c>
      <c r="F1359" s="137">
        <v>42912</v>
      </c>
      <c r="G1359" s="25">
        <f t="shared" si="66"/>
        <v>20</v>
      </c>
      <c r="H1359" s="365">
        <v>6127.2</v>
      </c>
      <c r="I1359" s="122">
        <f t="shared" si="67"/>
        <v>122544</v>
      </c>
      <c r="J1359" s="16"/>
    </row>
    <row r="1360" spans="1:10">
      <c r="A1360" s="23">
        <f t="shared" ref="A1360:A1423" si="68">A1359+1</f>
        <v>1301</v>
      </c>
      <c r="B1360" s="218"/>
      <c r="C1360" s="218"/>
      <c r="D1360" s="137">
        <v>42892</v>
      </c>
      <c r="E1360" s="137">
        <v>42912</v>
      </c>
      <c r="F1360" s="137">
        <v>42912</v>
      </c>
      <c r="G1360" s="25">
        <f t="shared" si="66"/>
        <v>20</v>
      </c>
      <c r="H1360" s="365">
        <v>5992.29</v>
      </c>
      <c r="I1360" s="122">
        <f t="shared" si="67"/>
        <v>119845.8</v>
      </c>
      <c r="J1360" s="16"/>
    </row>
    <row r="1361" spans="1:10">
      <c r="A1361" s="23">
        <f t="shared" si="68"/>
        <v>1302</v>
      </c>
      <c r="B1361" s="218"/>
      <c r="C1361" s="218"/>
      <c r="D1361" s="137">
        <v>42892</v>
      </c>
      <c r="E1361" s="137">
        <v>42912</v>
      </c>
      <c r="F1361" s="137">
        <v>42912</v>
      </c>
      <c r="G1361" s="25">
        <f t="shared" si="66"/>
        <v>20</v>
      </c>
      <c r="H1361" s="365">
        <v>6165.47</v>
      </c>
      <c r="I1361" s="122">
        <f t="shared" si="67"/>
        <v>123309.4</v>
      </c>
      <c r="J1361" s="16"/>
    </row>
    <row r="1362" spans="1:10">
      <c r="A1362" s="23">
        <f t="shared" si="68"/>
        <v>1303</v>
      </c>
      <c r="B1362" s="218"/>
      <c r="C1362" s="218"/>
      <c r="D1362" s="137">
        <v>42892</v>
      </c>
      <c r="E1362" s="137">
        <v>42912</v>
      </c>
      <c r="F1362" s="137">
        <v>42912</v>
      </c>
      <c r="G1362" s="25">
        <f t="shared" si="66"/>
        <v>20</v>
      </c>
      <c r="H1362" s="365">
        <v>5748.97</v>
      </c>
      <c r="I1362" s="122">
        <f t="shared" si="67"/>
        <v>114979.4</v>
      </c>
      <c r="J1362" s="16"/>
    </row>
    <row r="1363" spans="1:10">
      <c r="A1363" s="23">
        <f t="shared" si="68"/>
        <v>1304</v>
      </c>
      <c r="B1363" s="218"/>
      <c r="C1363" s="218"/>
      <c r="D1363" s="137">
        <v>42892</v>
      </c>
      <c r="E1363" s="137">
        <v>42912</v>
      </c>
      <c r="F1363" s="137">
        <v>42912</v>
      </c>
      <c r="G1363" s="25">
        <f t="shared" si="66"/>
        <v>20</v>
      </c>
      <c r="H1363" s="365">
        <v>6032.26</v>
      </c>
      <c r="I1363" s="122">
        <f t="shared" si="67"/>
        <v>120645.2</v>
      </c>
      <c r="J1363" s="16"/>
    </row>
    <row r="1364" spans="1:10">
      <c r="A1364" s="23">
        <f t="shared" si="68"/>
        <v>1305</v>
      </c>
      <c r="B1364" s="218"/>
      <c r="C1364" s="218"/>
      <c r="D1364" s="137">
        <v>42892</v>
      </c>
      <c r="E1364" s="137">
        <v>42912</v>
      </c>
      <c r="F1364" s="137">
        <v>42912</v>
      </c>
      <c r="G1364" s="25">
        <f t="shared" si="66"/>
        <v>20</v>
      </c>
      <c r="H1364" s="365">
        <v>5593.31</v>
      </c>
      <c r="I1364" s="122">
        <f t="shared" si="67"/>
        <v>111866.2</v>
      </c>
      <c r="J1364" s="16"/>
    </row>
    <row r="1365" spans="1:10">
      <c r="A1365" s="23">
        <f t="shared" si="68"/>
        <v>1306</v>
      </c>
      <c r="B1365" s="218"/>
      <c r="C1365" s="218"/>
      <c r="D1365" s="137">
        <v>42892</v>
      </c>
      <c r="E1365" s="137">
        <v>42912</v>
      </c>
      <c r="F1365" s="137">
        <v>42912</v>
      </c>
      <c r="G1365" s="25">
        <f t="shared" si="66"/>
        <v>20</v>
      </c>
      <c r="H1365" s="365">
        <v>6002.67</v>
      </c>
      <c r="I1365" s="122">
        <f t="shared" si="67"/>
        <v>120053.4</v>
      </c>
      <c r="J1365" s="16"/>
    </row>
    <row r="1366" spans="1:10">
      <c r="A1366" s="23">
        <f t="shared" si="68"/>
        <v>1307</v>
      </c>
      <c r="B1366" s="218"/>
      <c r="C1366" s="218"/>
      <c r="D1366" s="137">
        <v>42893</v>
      </c>
      <c r="E1366" s="137">
        <v>42912</v>
      </c>
      <c r="F1366" s="137">
        <v>42912</v>
      </c>
      <c r="G1366" s="25">
        <f t="shared" si="66"/>
        <v>19</v>
      </c>
      <c r="H1366" s="365">
        <v>4435.6000000000004</v>
      </c>
      <c r="I1366" s="122">
        <f t="shared" si="67"/>
        <v>84276.4</v>
      </c>
      <c r="J1366" s="16"/>
    </row>
    <row r="1367" spans="1:10">
      <c r="A1367" s="23">
        <f t="shared" si="68"/>
        <v>1308</v>
      </c>
      <c r="B1367" s="218"/>
      <c r="C1367" s="218"/>
      <c r="D1367" s="137">
        <v>42894</v>
      </c>
      <c r="E1367" s="137">
        <v>42912</v>
      </c>
      <c r="F1367" s="137">
        <v>42912</v>
      </c>
      <c r="G1367" s="25">
        <f t="shared" si="66"/>
        <v>18</v>
      </c>
      <c r="H1367" s="365">
        <v>5383.79</v>
      </c>
      <c r="I1367" s="122">
        <f t="shared" si="67"/>
        <v>96908.22</v>
      </c>
      <c r="J1367" s="16"/>
    </row>
    <row r="1368" spans="1:10">
      <c r="A1368" s="23">
        <f t="shared" si="68"/>
        <v>1309</v>
      </c>
      <c r="B1368" s="218"/>
      <c r="C1368" s="218"/>
      <c r="D1368" s="137">
        <v>42894</v>
      </c>
      <c r="E1368" s="137">
        <v>42912</v>
      </c>
      <c r="F1368" s="137">
        <v>42912</v>
      </c>
      <c r="G1368" s="25">
        <f t="shared" si="66"/>
        <v>18</v>
      </c>
      <c r="H1368" s="365">
        <v>5755.3</v>
      </c>
      <c r="I1368" s="122">
        <f t="shared" si="67"/>
        <v>103595.4</v>
      </c>
      <c r="J1368" s="16"/>
    </row>
    <row r="1369" spans="1:10">
      <c r="A1369" s="23">
        <f t="shared" si="68"/>
        <v>1310</v>
      </c>
      <c r="B1369" s="218"/>
      <c r="C1369" s="218"/>
      <c r="D1369" s="137">
        <v>42898</v>
      </c>
      <c r="E1369" s="137">
        <v>42912</v>
      </c>
      <c r="F1369" s="137">
        <v>42912</v>
      </c>
      <c r="G1369" s="25">
        <f t="shared" si="66"/>
        <v>14</v>
      </c>
      <c r="H1369" s="365">
        <v>6251.95</v>
      </c>
      <c r="I1369" s="122">
        <f t="shared" si="67"/>
        <v>87527.3</v>
      </c>
      <c r="J1369" s="16"/>
    </row>
    <row r="1370" spans="1:10">
      <c r="A1370" s="23">
        <f t="shared" si="68"/>
        <v>1311</v>
      </c>
      <c r="B1370" s="218"/>
      <c r="C1370" s="218"/>
      <c r="D1370" s="137">
        <v>42898</v>
      </c>
      <c r="E1370" s="137">
        <v>42912</v>
      </c>
      <c r="F1370" s="137">
        <v>42912</v>
      </c>
      <c r="G1370" s="25">
        <f t="shared" si="66"/>
        <v>14</v>
      </c>
      <c r="H1370" s="365">
        <v>6375.23</v>
      </c>
      <c r="I1370" s="122">
        <f t="shared" si="67"/>
        <v>89253.22</v>
      </c>
      <c r="J1370" s="16"/>
    </row>
    <row r="1371" spans="1:10">
      <c r="A1371" s="23">
        <f t="shared" si="68"/>
        <v>1312</v>
      </c>
      <c r="B1371" s="218" t="s">
        <v>239</v>
      </c>
      <c r="C1371" s="218" t="s">
        <v>435</v>
      </c>
      <c r="D1371" s="137">
        <v>42891</v>
      </c>
      <c r="E1371" s="137">
        <v>42941</v>
      </c>
      <c r="F1371" s="137">
        <v>42941</v>
      </c>
      <c r="G1371" s="25">
        <f t="shared" si="66"/>
        <v>50</v>
      </c>
      <c r="H1371" s="365">
        <v>5459.97</v>
      </c>
      <c r="I1371" s="122">
        <f t="shared" si="67"/>
        <v>272998.5</v>
      </c>
      <c r="J1371" s="16"/>
    </row>
    <row r="1372" spans="1:10">
      <c r="A1372" s="23">
        <f t="shared" si="68"/>
        <v>1313</v>
      </c>
      <c r="B1372" s="218"/>
      <c r="C1372" s="218"/>
      <c r="D1372" s="137">
        <v>42892</v>
      </c>
      <c r="E1372" s="137">
        <v>42941</v>
      </c>
      <c r="F1372" s="137">
        <v>42941</v>
      </c>
      <c r="G1372" s="25">
        <f t="shared" si="66"/>
        <v>49</v>
      </c>
      <c r="H1372" s="365">
        <v>5775.02</v>
      </c>
      <c r="I1372" s="122">
        <f t="shared" si="67"/>
        <v>282975.98</v>
      </c>
      <c r="J1372" s="16"/>
    </row>
    <row r="1373" spans="1:10">
      <c r="A1373" s="23">
        <f t="shared" si="68"/>
        <v>1314</v>
      </c>
      <c r="B1373" s="218"/>
      <c r="C1373" s="218"/>
      <c r="D1373" s="137">
        <v>42892</v>
      </c>
      <c r="E1373" s="137">
        <v>42941</v>
      </c>
      <c r="F1373" s="137">
        <v>42941</v>
      </c>
      <c r="G1373" s="25">
        <f t="shared" si="66"/>
        <v>49</v>
      </c>
      <c r="H1373" s="365">
        <v>5892.78</v>
      </c>
      <c r="I1373" s="122">
        <f t="shared" si="67"/>
        <v>288746.21999999997</v>
      </c>
      <c r="J1373" s="16"/>
    </row>
    <row r="1374" spans="1:10">
      <c r="A1374" s="23">
        <f t="shared" si="68"/>
        <v>1315</v>
      </c>
      <c r="B1374" s="218"/>
      <c r="C1374" s="218"/>
      <c r="D1374" s="137">
        <v>42892</v>
      </c>
      <c r="E1374" s="137">
        <v>42941</v>
      </c>
      <c r="F1374" s="137">
        <v>42941</v>
      </c>
      <c r="G1374" s="25">
        <f t="shared" si="66"/>
        <v>49</v>
      </c>
      <c r="H1374" s="365">
        <v>6338.8</v>
      </c>
      <c r="I1374" s="122">
        <f t="shared" si="67"/>
        <v>310601.2</v>
      </c>
      <c r="J1374" s="16"/>
    </row>
    <row r="1375" spans="1:10">
      <c r="A1375" s="23">
        <f t="shared" si="68"/>
        <v>1316</v>
      </c>
      <c r="B1375" s="218"/>
      <c r="C1375" s="218"/>
      <c r="D1375" s="137">
        <v>42892</v>
      </c>
      <c r="E1375" s="137">
        <v>42941</v>
      </c>
      <c r="F1375" s="137">
        <v>42941</v>
      </c>
      <c r="G1375" s="25">
        <f t="shared" si="66"/>
        <v>49</v>
      </c>
      <c r="H1375" s="365">
        <v>6077.52</v>
      </c>
      <c r="I1375" s="122">
        <f t="shared" si="67"/>
        <v>297798.48</v>
      </c>
      <c r="J1375" s="16"/>
    </row>
    <row r="1376" spans="1:10">
      <c r="A1376" s="23">
        <f t="shared" si="68"/>
        <v>1317</v>
      </c>
      <c r="B1376" s="218"/>
      <c r="C1376" s="218"/>
      <c r="D1376" s="137">
        <v>42892</v>
      </c>
      <c r="E1376" s="137">
        <v>42941</v>
      </c>
      <c r="F1376" s="137">
        <v>42941</v>
      </c>
      <c r="G1376" s="25">
        <f t="shared" si="66"/>
        <v>49</v>
      </c>
      <c r="H1376" s="365">
        <v>6198.22</v>
      </c>
      <c r="I1376" s="122">
        <f t="shared" si="67"/>
        <v>303712.78000000003</v>
      </c>
      <c r="J1376" s="16"/>
    </row>
    <row r="1377" spans="1:10">
      <c r="A1377" s="23">
        <f t="shared" si="68"/>
        <v>1318</v>
      </c>
      <c r="B1377" s="218"/>
      <c r="C1377" s="218"/>
      <c r="D1377" s="137">
        <v>42892</v>
      </c>
      <c r="E1377" s="137">
        <v>42941</v>
      </c>
      <c r="F1377" s="137">
        <v>42941</v>
      </c>
      <c r="G1377" s="25">
        <f t="shared" si="66"/>
        <v>49</v>
      </c>
      <c r="H1377" s="365">
        <v>5693.7</v>
      </c>
      <c r="I1377" s="122">
        <f t="shared" si="67"/>
        <v>278991.3</v>
      </c>
      <c r="J1377" s="16"/>
    </row>
    <row r="1378" spans="1:10">
      <c r="A1378" s="23">
        <f t="shared" si="68"/>
        <v>1319</v>
      </c>
      <c r="B1378" s="218"/>
      <c r="C1378" s="218"/>
      <c r="D1378" s="137">
        <v>42892</v>
      </c>
      <c r="E1378" s="137">
        <v>42941</v>
      </c>
      <c r="F1378" s="137">
        <v>42941</v>
      </c>
      <c r="G1378" s="25">
        <f t="shared" si="66"/>
        <v>49</v>
      </c>
      <c r="H1378" s="365">
        <v>5932.9</v>
      </c>
      <c r="I1378" s="122">
        <f t="shared" si="67"/>
        <v>290712.09999999998</v>
      </c>
      <c r="J1378" s="16"/>
    </row>
    <row r="1379" spans="1:10">
      <c r="A1379" s="23">
        <f t="shared" si="68"/>
        <v>1320</v>
      </c>
      <c r="B1379" s="218"/>
      <c r="C1379" s="218"/>
      <c r="D1379" s="137">
        <v>42893</v>
      </c>
      <c r="E1379" s="137">
        <v>42941</v>
      </c>
      <c r="F1379" s="137">
        <v>42941</v>
      </c>
      <c r="G1379" s="25">
        <f t="shared" si="66"/>
        <v>48</v>
      </c>
      <c r="H1379" s="365">
        <v>6591.5</v>
      </c>
      <c r="I1379" s="122">
        <f t="shared" si="67"/>
        <v>316392</v>
      </c>
      <c r="J1379" s="16"/>
    </row>
    <row r="1380" spans="1:10">
      <c r="A1380" s="23">
        <f t="shared" si="68"/>
        <v>1321</v>
      </c>
      <c r="B1380" s="218"/>
      <c r="C1380" s="218"/>
      <c r="D1380" s="137">
        <v>42893</v>
      </c>
      <c r="E1380" s="137">
        <v>42941</v>
      </c>
      <c r="F1380" s="137">
        <v>42941</v>
      </c>
      <c r="G1380" s="25">
        <f t="shared" si="66"/>
        <v>48</v>
      </c>
      <c r="H1380" s="365">
        <v>6553.58</v>
      </c>
      <c r="I1380" s="122">
        <f t="shared" si="67"/>
        <v>314571.84000000003</v>
      </c>
      <c r="J1380" s="16"/>
    </row>
    <row r="1381" spans="1:10">
      <c r="A1381" s="23">
        <f t="shared" si="68"/>
        <v>1322</v>
      </c>
      <c r="B1381" s="218"/>
      <c r="C1381" s="218"/>
      <c r="D1381" s="137">
        <v>42893</v>
      </c>
      <c r="E1381" s="137">
        <v>42941</v>
      </c>
      <c r="F1381" s="137">
        <v>42941</v>
      </c>
      <c r="G1381" s="25">
        <f t="shared" si="66"/>
        <v>48</v>
      </c>
      <c r="H1381" s="365">
        <v>6733.36</v>
      </c>
      <c r="I1381" s="122">
        <f t="shared" si="67"/>
        <v>323201.28000000003</v>
      </c>
      <c r="J1381" s="16"/>
    </row>
    <row r="1382" spans="1:10">
      <c r="A1382" s="23">
        <f t="shared" si="68"/>
        <v>1323</v>
      </c>
      <c r="B1382" s="218"/>
      <c r="C1382" s="218"/>
      <c r="D1382" s="137">
        <v>42893</v>
      </c>
      <c r="E1382" s="137">
        <v>42941</v>
      </c>
      <c r="F1382" s="137">
        <v>42941</v>
      </c>
      <c r="G1382" s="25">
        <f t="shared" si="66"/>
        <v>48</v>
      </c>
      <c r="H1382" s="365">
        <v>6667.75</v>
      </c>
      <c r="I1382" s="122">
        <f t="shared" si="67"/>
        <v>320052</v>
      </c>
      <c r="J1382" s="16"/>
    </row>
    <row r="1383" spans="1:10">
      <c r="A1383" s="23">
        <f t="shared" si="68"/>
        <v>1324</v>
      </c>
      <c r="B1383" s="218"/>
      <c r="C1383" s="218"/>
      <c r="D1383" s="137">
        <v>42894</v>
      </c>
      <c r="E1383" s="137">
        <v>42941</v>
      </c>
      <c r="F1383" s="137">
        <v>42941</v>
      </c>
      <c r="G1383" s="25">
        <f t="shared" si="66"/>
        <v>47</v>
      </c>
      <c r="H1383" s="365">
        <v>5937.54</v>
      </c>
      <c r="I1383" s="122">
        <f t="shared" si="67"/>
        <v>279064.38</v>
      </c>
      <c r="J1383" s="16"/>
    </row>
    <row r="1384" spans="1:10">
      <c r="A1384" s="23">
        <f t="shared" si="68"/>
        <v>1325</v>
      </c>
      <c r="B1384" s="218"/>
      <c r="C1384" s="218"/>
      <c r="D1384" s="137">
        <v>42894</v>
      </c>
      <c r="E1384" s="137">
        <v>42941</v>
      </c>
      <c r="F1384" s="137">
        <v>42941</v>
      </c>
      <c r="G1384" s="25">
        <f t="shared" si="66"/>
        <v>47</v>
      </c>
      <c r="H1384" s="365">
        <v>5339.57</v>
      </c>
      <c r="I1384" s="122">
        <f t="shared" si="67"/>
        <v>250959.79</v>
      </c>
      <c r="J1384" s="16"/>
    </row>
    <row r="1385" spans="1:10">
      <c r="A1385" s="23">
        <f t="shared" si="68"/>
        <v>1326</v>
      </c>
      <c r="B1385" s="218"/>
      <c r="C1385" s="218"/>
      <c r="D1385" s="137">
        <v>42894</v>
      </c>
      <c r="E1385" s="137">
        <v>42941</v>
      </c>
      <c r="F1385" s="137">
        <v>42941</v>
      </c>
      <c r="G1385" s="25">
        <f t="shared" si="66"/>
        <v>47</v>
      </c>
      <c r="H1385" s="365">
        <v>5554.57</v>
      </c>
      <c r="I1385" s="122">
        <f t="shared" si="67"/>
        <v>261064.79</v>
      </c>
      <c r="J1385" s="16"/>
    </row>
    <row r="1386" spans="1:10">
      <c r="A1386" s="23">
        <f t="shared" si="68"/>
        <v>1327</v>
      </c>
      <c r="B1386" s="218"/>
      <c r="C1386" s="218"/>
      <c r="D1386" s="137">
        <v>42894</v>
      </c>
      <c r="E1386" s="137">
        <v>42941</v>
      </c>
      <c r="F1386" s="137">
        <v>42941</v>
      </c>
      <c r="G1386" s="25">
        <f t="shared" si="66"/>
        <v>47</v>
      </c>
      <c r="H1386" s="365">
        <v>6507.58</v>
      </c>
      <c r="I1386" s="122">
        <f t="shared" si="67"/>
        <v>305856.26</v>
      </c>
      <c r="J1386" s="16"/>
    </row>
    <row r="1387" spans="1:10">
      <c r="A1387" s="23">
        <f t="shared" si="68"/>
        <v>1328</v>
      </c>
      <c r="B1387" s="218"/>
      <c r="C1387" s="218"/>
      <c r="D1387" s="137">
        <v>42894</v>
      </c>
      <c r="E1387" s="137">
        <v>42941</v>
      </c>
      <c r="F1387" s="137">
        <v>42941</v>
      </c>
      <c r="G1387" s="25">
        <f t="shared" si="66"/>
        <v>47</v>
      </c>
      <c r="H1387" s="365">
        <v>6733.78</v>
      </c>
      <c r="I1387" s="122">
        <f t="shared" si="67"/>
        <v>316487.65999999997</v>
      </c>
      <c r="J1387" s="16"/>
    </row>
    <row r="1388" spans="1:10">
      <c r="A1388" s="23">
        <f t="shared" si="68"/>
        <v>1329</v>
      </c>
      <c r="B1388" s="218"/>
      <c r="C1388" s="218"/>
      <c r="D1388" s="137">
        <v>42894</v>
      </c>
      <c r="E1388" s="137">
        <v>42941</v>
      </c>
      <c r="F1388" s="137">
        <v>42941</v>
      </c>
      <c r="G1388" s="25">
        <f t="shared" si="66"/>
        <v>47</v>
      </c>
      <c r="H1388" s="365">
        <v>6723.13</v>
      </c>
      <c r="I1388" s="122">
        <f t="shared" si="67"/>
        <v>315987.11</v>
      </c>
      <c r="J1388" s="16"/>
    </row>
    <row r="1389" spans="1:10">
      <c r="A1389" s="23">
        <f t="shared" si="68"/>
        <v>1330</v>
      </c>
      <c r="B1389" s="218"/>
      <c r="C1389" s="218"/>
      <c r="D1389" s="137">
        <v>42895</v>
      </c>
      <c r="E1389" s="137">
        <v>42941</v>
      </c>
      <c r="F1389" s="137">
        <v>42941</v>
      </c>
      <c r="G1389" s="25">
        <f t="shared" si="66"/>
        <v>46</v>
      </c>
      <c r="H1389" s="365">
        <v>5036.58</v>
      </c>
      <c r="I1389" s="122">
        <f t="shared" si="67"/>
        <v>231682.68</v>
      </c>
      <c r="J1389" s="16"/>
    </row>
    <row r="1390" spans="1:10">
      <c r="A1390" s="23">
        <f t="shared" si="68"/>
        <v>1331</v>
      </c>
      <c r="B1390" s="218"/>
      <c r="C1390" s="218"/>
      <c r="D1390" s="137">
        <v>42895</v>
      </c>
      <c r="E1390" s="137">
        <v>42941</v>
      </c>
      <c r="F1390" s="137">
        <v>42941</v>
      </c>
      <c r="G1390" s="25">
        <f t="shared" si="66"/>
        <v>46</v>
      </c>
      <c r="H1390" s="365">
        <v>5097.49</v>
      </c>
      <c r="I1390" s="122">
        <f t="shared" si="67"/>
        <v>234484.54</v>
      </c>
      <c r="J1390" s="16"/>
    </row>
    <row r="1391" spans="1:10">
      <c r="A1391" s="23">
        <f t="shared" si="68"/>
        <v>1332</v>
      </c>
      <c r="B1391" s="218"/>
      <c r="C1391" s="218"/>
      <c r="D1391" s="137">
        <v>42895</v>
      </c>
      <c r="E1391" s="137">
        <v>42941</v>
      </c>
      <c r="F1391" s="137">
        <v>42941</v>
      </c>
      <c r="G1391" s="25">
        <f t="shared" si="66"/>
        <v>46</v>
      </c>
      <c r="H1391" s="365">
        <v>5034.3100000000004</v>
      </c>
      <c r="I1391" s="122">
        <f t="shared" si="67"/>
        <v>231578.26</v>
      </c>
      <c r="J1391" s="16"/>
    </row>
    <row r="1392" spans="1:10">
      <c r="A1392" s="23">
        <f t="shared" si="68"/>
        <v>1333</v>
      </c>
      <c r="B1392" s="218"/>
      <c r="C1392" s="218"/>
      <c r="D1392" s="137">
        <v>42895</v>
      </c>
      <c r="E1392" s="137">
        <v>42941</v>
      </c>
      <c r="F1392" s="137">
        <v>42941</v>
      </c>
      <c r="G1392" s="25">
        <f t="shared" si="66"/>
        <v>46</v>
      </c>
      <c r="H1392" s="365">
        <v>5037.55</v>
      </c>
      <c r="I1392" s="122">
        <f t="shared" si="67"/>
        <v>231727.3</v>
      </c>
      <c r="J1392" s="16"/>
    </row>
    <row r="1393" spans="1:10">
      <c r="A1393" s="23">
        <f t="shared" si="68"/>
        <v>1334</v>
      </c>
      <c r="B1393" s="218"/>
      <c r="C1393" s="218"/>
      <c r="D1393" s="137">
        <v>42895</v>
      </c>
      <c r="E1393" s="137">
        <v>42941</v>
      </c>
      <c r="F1393" s="137">
        <v>42941</v>
      </c>
      <c r="G1393" s="25">
        <f t="shared" si="66"/>
        <v>46</v>
      </c>
      <c r="H1393" s="365">
        <v>6657.1</v>
      </c>
      <c r="I1393" s="122">
        <f t="shared" si="67"/>
        <v>306226.59999999998</v>
      </c>
      <c r="J1393" s="16"/>
    </row>
    <row r="1394" spans="1:10">
      <c r="A1394" s="23">
        <f t="shared" si="68"/>
        <v>1335</v>
      </c>
      <c r="B1394" s="218"/>
      <c r="C1394" s="218"/>
      <c r="D1394" s="137">
        <v>42895</v>
      </c>
      <c r="E1394" s="137">
        <v>42941</v>
      </c>
      <c r="F1394" s="137">
        <v>42941</v>
      </c>
      <c r="G1394" s="25">
        <f t="shared" si="66"/>
        <v>46</v>
      </c>
      <c r="H1394" s="365">
        <v>6772.12</v>
      </c>
      <c r="I1394" s="122">
        <f t="shared" si="67"/>
        <v>311517.52</v>
      </c>
      <c r="J1394" s="16"/>
    </row>
    <row r="1395" spans="1:10">
      <c r="A1395" s="23">
        <f t="shared" si="68"/>
        <v>1336</v>
      </c>
      <c r="B1395" s="218"/>
      <c r="C1395" s="218"/>
      <c r="D1395" s="137">
        <v>42896</v>
      </c>
      <c r="E1395" s="137">
        <v>42941</v>
      </c>
      <c r="F1395" s="137">
        <v>42941</v>
      </c>
      <c r="G1395" s="25">
        <f t="shared" si="66"/>
        <v>45</v>
      </c>
      <c r="H1395" s="365">
        <v>6604.28</v>
      </c>
      <c r="I1395" s="122">
        <f t="shared" si="67"/>
        <v>297192.59999999998</v>
      </c>
      <c r="J1395" s="16"/>
    </row>
    <row r="1396" spans="1:10">
      <c r="A1396" s="23">
        <f t="shared" si="68"/>
        <v>1337</v>
      </c>
      <c r="B1396" s="218"/>
      <c r="C1396" s="218"/>
      <c r="D1396" s="137">
        <v>42896</v>
      </c>
      <c r="E1396" s="137">
        <v>42941</v>
      </c>
      <c r="F1396" s="137">
        <v>42941</v>
      </c>
      <c r="G1396" s="25">
        <f t="shared" si="66"/>
        <v>45</v>
      </c>
      <c r="H1396" s="365">
        <v>7136.78</v>
      </c>
      <c r="I1396" s="122">
        <f t="shared" si="67"/>
        <v>321155.09999999998</v>
      </c>
      <c r="J1396" s="16"/>
    </row>
    <row r="1397" spans="1:10">
      <c r="A1397" s="23">
        <f t="shared" si="68"/>
        <v>1338</v>
      </c>
      <c r="B1397" s="218"/>
      <c r="C1397" s="218"/>
      <c r="D1397" s="137">
        <v>42896</v>
      </c>
      <c r="E1397" s="137">
        <v>42941</v>
      </c>
      <c r="F1397" s="137">
        <v>42941</v>
      </c>
      <c r="G1397" s="25">
        <f t="shared" ref="G1397:G1458" si="69">F1397-D1397</f>
        <v>45</v>
      </c>
      <c r="H1397" s="365">
        <v>6610.24</v>
      </c>
      <c r="I1397" s="122">
        <f t="shared" ref="I1397:I1458" si="70">ROUND(G1397*H1397,2)</f>
        <v>297460.8</v>
      </c>
      <c r="J1397" s="16"/>
    </row>
    <row r="1398" spans="1:10">
      <c r="A1398" s="23">
        <f t="shared" si="68"/>
        <v>1339</v>
      </c>
      <c r="B1398" s="218"/>
      <c r="C1398" s="218"/>
      <c r="D1398" s="137">
        <v>42896</v>
      </c>
      <c r="E1398" s="137">
        <v>42941</v>
      </c>
      <c r="F1398" s="137">
        <v>42941</v>
      </c>
      <c r="G1398" s="25">
        <f t="shared" si="69"/>
        <v>45</v>
      </c>
      <c r="H1398" s="365">
        <v>7462.67</v>
      </c>
      <c r="I1398" s="122">
        <f t="shared" si="70"/>
        <v>335820.15</v>
      </c>
      <c r="J1398" s="16"/>
    </row>
    <row r="1399" spans="1:10">
      <c r="A1399" s="23">
        <f t="shared" si="68"/>
        <v>1340</v>
      </c>
      <c r="B1399" s="218"/>
      <c r="C1399" s="218"/>
      <c r="D1399" s="137">
        <v>42896</v>
      </c>
      <c r="E1399" s="137">
        <v>42941</v>
      </c>
      <c r="F1399" s="137">
        <v>42941</v>
      </c>
      <c r="G1399" s="25">
        <f t="shared" si="69"/>
        <v>45</v>
      </c>
      <c r="H1399" s="365">
        <v>6634.95</v>
      </c>
      <c r="I1399" s="122">
        <f t="shared" si="70"/>
        <v>298572.75</v>
      </c>
      <c r="J1399" s="16"/>
    </row>
    <row r="1400" spans="1:10">
      <c r="A1400" s="23">
        <f t="shared" si="68"/>
        <v>1341</v>
      </c>
      <c r="B1400" s="218"/>
      <c r="C1400" s="218"/>
      <c r="D1400" s="137">
        <v>42898</v>
      </c>
      <c r="E1400" s="137">
        <v>42941</v>
      </c>
      <c r="F1400" s="137">
        <v>42941</v>
      </c>
      <c r="G1400" s="25">
        <f t="shared" si="69"/>
        <v>43</v>
      </c>
      <c r="H1400" s="365">
        <v>4707.6000000000004</v>
      </c>
      <c r="I1400" s="122">
        <f t="shared" si="70"/>
        <v>202426.8</v>
      </c>
      <c r="J1400" s="16"/>
    </row>
    <row r="1401" spans="1:10">
      <c r="A1401" s="23">
        <f t="shared" si="68"/>
        <v>1342</v>
      </c>
      <c r="B1401" s="218"/>
      <c r="C1401" s="218"/>
      <c r="D1401" s="137">
        <v>42898</v>
      </c>
      <c r="E1401" s="137">
        <v>42941</v>
      </c>
      <c r="F1401" s="137">
        <v>42941</v>
      </c>
      <c r="G1401" s="25">
        <f t="shared" si="69"/>
        <v>43</v>
      </c>
      <c r="H1401" s="365">
        <v>4344.6000000000004</v>
      </c>
      <c r="I1401" s="122">
        <f t="shared" si="70"/>
        <v>186817.8</v>
      </c>
      <c r="J1401" s="16"/>
    </row>
    <row r="1402" spans="1:10">
      <c r="A1402" s="23">
        <f t="shared" si="68"/>
        <v>1343</v>
      </c>
      <c r="B1402" s="218"/>
      <c r="C1402" s="218"/>
      <c r="D1402" s="137">
        <v>42898</v>
      </c>
      <c r="E1402" s="137">
        <v>42941</v>
      </c>
      <c r="F1402" s="137">
        <v>42941</v>
      </c>
      <c r="G1402" s="25">
        <f t="shared" si="69"/>
        <v>43</v>
      </c>
      <c r="H1402" s="365">
        <v>4492.8</v>
      </c>
      <c r="I1402" s="122">
        <f t="shared" si="70"/>
        <v>193190.39999999999</v>
      </c>
      <c r="J1402" s="16"/>
    </row>
    <row r="1403" spans="1:10">
      <c r="A1403" s="23">
        <f t="shared" si="68"/>
        <v>1344</v>
      </c>
      <c r="B1403" s="218"/>
      <c r="C1403" s="218"/>
      <c r="D1403" s="137">
        <v>42898</v>
      </c>
      <c r="E1403" s="137">
        <v>42941</v>
      </c>
      <c r="F1403" s="137">
        <v>42941</v>
      </c>
      <c r="G1403" s="25">
        <f t="shared" si="69"/>
        <v>43</v>
      </c>
      <c r="H1403" s="365">
        <v>5940.62</v>
      </c>
      <c r="I1403" s="122">
        <f t="shared" si="70"/>
        <v>255446.66</v>
      </c>
      <c r="J1403" s="16"/>
    </row>
    <row r="1404" spans="1:10">
      <c r="A1404" s="23">
        <f t="shared" si="68"/>
        <v>1345</v>
      </c>
      <c r="B1404" s="218"/>
      <c r="C1404" s="218"/>
      <c r="D1404" s="137">
        <v>42898</v>
      </c>
      <c r="E1404" s="137">
        <v>42941</v>
      </c>
      <c r="F1404" s="137">
        <v>42941</v>
      </c>
      <c r="G1404" s="25">
        <f t="shared" si="69"/>
        <v>43</v>
      </c>
      <c r="H1404" s="365">
        <v>6270.35</v>
      </c>
      <c r="I1404" s="122">
        <f t="shared" si="70"/>
        <v>269625.05</v>
      </c>
      <c r="J1404" s="16"/>
    </row>
    <row r="1405" spans="1:10">
      <c r="A1405" s="23">
        <f t="shared" si="68"/>
        <v>1346</v>
      </c>
      <c r="B1405" s="218"/>
      <c r="C1405" s="218"/>
      <c r="D1405" s="137">
        <v>42898</v>
      </c>
      <c r="E1405" s="137">
        <v>42941</v>
      </c>
      <c r="F1405" s="137">
        <v>42941</v>
      </c>
      <c r="G1405" s="25">
        <f t="shared" si="69"/>
        <v>43</v>
      </c>
      <c r="H1405" s="365">
        <v>6266.3</v>
      </c>
      <c r="I1405" s="122">
        <f t="shared" si="70"/>
        <v>269450.90000000002</v>
      </c>
      <c r="J1405" s="16"/>
    </row>
    <row r="1406" spans="1:10">
      <c r="A1406" s="23">
        <f t="shared" si="68"/>
        <v>1347</v>
      </c>
      <c r="B1406" s="218"/>
      <c r="C1406" s="218"/>
      <c r="D1406" s="137">
        <v>42898</v>
      </c>
      <c r="E1406" s="137">
        <v>42941</v>
      </c>
      <c r="F1406" s="137">
        <v>42941</v>
      </c>
      <c r="G1406" s="25">
        <f t="shared" si="69"/>
        <v>43</v>
      </c>
      <c r="H1406" s="365">
        <v>6246.8</v>
      </c>
      <c r="I1406" s="122">
        <f t="shared" si="70"/>
        <v>268612.40000000002</v>
      </c>
      <c r="J1406" s="16"/>
    </row>
    <row r="1407" spans="1:10">
      <c r="A1407" s="23">
        <f t="shared" si="68"/>
        <v>1348</v>
      </c>
      <c r="B1407" s="218"/>
      <c r="C1407" s="218"/>
      <c r="D1407" s="137">
        <v>42898</v>
      </c>
      <c r="E1407" s="137">
        <v>42941</v>
      </c>
      <c r="F1407" s="137">
        <v>42941</v>
      </c>
      <c r="G1407" s="25">
        <f t="shared" si="69"/>
        <v>43</v>
      </c>
      <c r="H1407" s="365">
        <v>6235.76</v>
      </c>
      <c r="I1407" s="122">
        <f t="shared" si="70"/>
        <v>268137.68</v>
      </c>
      <c r="J1407" s="16"/>
    </row>
    <row r="1408" spans="1:10">
      <c r="A1408" s="23">
        <f t="shared" si="68"/>
        <v>1349</v>
      </c>
      <c r="B1408" s="218"/>
      <c r="C1408" s="218"/>
      <c r="D1408" s="137">
        <v>42898</v>
      </c>
      <c r="E1408" s="137">
        <v>42941</v>
      </c>
      <c r="F1408" s="137">
        <v>42941</v>
      </c>
      <c r="G1408" s="25">
        <f t="shared" si="69"/>
        <v>43</v>
      </c>
      <c r="H1408" s="365">
        <v>6140.08</v>
      </c>
      <c r="I1408" s="122">
        <f t="shared" si="70"/>
        <v>264023.44</v>
      </c>
      <c r="J1408" s="16"/>
    </row>
    <row r="1409" spans="1:10">
      <c r="A1409" s="23">
        <f t="shared" si="68"/>
        <v>1350</v>
      </c>
      <c r="B1409" s="218"/>
      <c r="C1409" s="218"/>
      <c r="D1409" s="137">
        <v>42898</v>
      </c>
      <c r="E1409" s="137">
        <v>42941</v>
      </c>
      <c r="F1409" s="137">
        <v>42941</v>
      </c>
      <c r="G1409" s="25">
        <f t="shared" si="69"/>
        <v>43</v>
      </c>
      <c r="H1409" s="365">
        <v>6187.18</v>
      </c>
      <c r="I1409" s="122">
        <f t="shared" si="70"/>
        <v>266048.74</v>
      </c>
      <c r="J1409" s="16"/>
    </row>
    <row r="1410" spans="1:10">
      <c r="A1410" s="23">
        <f t="shared" si="68"/>
        <v>1351</v>
      </c>
      <c r="B1410" s="218"/>
      <c r="C1410" s="218"/>
      <c r="D1410" s="137">
        <v>42898</v>
      </c>
      <c r="E1410" s="137">
        <v>42941</v>
      </c>
      <c r="F1410" s="137">
        <v>42941</v>
      </c>
      <c r="G1410" s="25">
        <f t="shared" si="69"/>
        <v>43</v>
      </c>
      <c r="H1410" s="365">
        <v>5902.72</v>
      </c>
      <c r="I1410" s="122">
        <f t="shared" si="70"/>
        <v>253816.95999999999</v>
      </c>
      <c r="J1410" s="16"/>
    </row>
    <row r="1411" spans="1:10">
      <c r="A1411" s="23">
        <f t="shared" si="68"/>
        <v>1352</v>
      </c>
      <c r="B1411" s="218"/>
      <c r="C1411" s="218"/>
      <c r="D1411" s="137">
        <v>42898</v>
      </c>
      <c r="E1411" s="137">
        <v>42941</v>
      </c>
      <c r="F1411" s="137">
        <v>42941</v>
      </c>
      <c r="G1411" s="25">
        <f t="shared" si="69"/>
        <v>43</v>
      </c>
      <c r="H1411" s="365">
        <v>5945.04</v>
      </c>
      <c r="I1411" s="122">
        <f t="shared" si="70"/>
        <v>255636.72</v>
      </c>
      <c r="J1411" s="16"/>
    </row>
    <row r="1412" spans="1:10">
      <c r="A1412" s="23">
        <f t="shared" si="68"/>
        <v>1353</v>
      </c>
      <c r="B1412" s="218"/>
      <c r="C1412" s="218"/>
      <c r="D1412" s="137">
        <v>42898</v>
      </c>
      <c r="E1412" s="137">
        <v>42941</v>
      </c>
      <c r="F1412" s="137">
        <v>42941</v>
      </c>
      <c r="G1412" s="25">
        <f t="shared" si="69"/>
        <v>43</v>
      </c>
      <c r="H1412" s="365">
        <v>6349.47</v>
      </c>
      <c r="I1412" s="122">
        <f t="shared" si="70"/>
        <v>273027.21000000002</v>
      </c>
      <c r="J1412" s="16"/>
    </row>
    <row r="1413" spans="1:10">
      <c r="A1413" s="23">
        <f t="shared" si="68"/>
        <v>1354</v>
      </c>
      <c r="B1413" s="218"/>
      <c r="C1413" s="218"/>
      <c r="D1413" s="137">
        <v>42898</v>
      </c>
      <c r="E1413" s="137">
        <v>42941</v>
      </c>
      <c r="F1413" s="137">
        <v>42941</v>
      </c>
      <c r="G1413" s="25">
        <f t="shared" si="69"/>
        <v>43</v>
      </c>
      <c r="H1413" s="365">
        <v>5923.33</v>
      </c>
      <c r="I1413" s="122">
        <f t="shared" si="70"/>
        <v>254703.19</v>
      </c>
      <c r="J1413" s="16"/>
    </row>
    <row r="1414" spans="1:10">
      <c r="A1414" s="23">
        <f t="shared" si="68"/>
        <v>1355</v>
      </c>
      <c r="B1414" s="218"/>
      <c r="C1414" s="218"/>
      <c r="D1414" s="137">
        <v>42898</v>
      </c>
      <c r="E1414" s="137">
        <v>42941</v>
      </c>
      <c r="F1414" s="137">
        <v>42941</v>
      </c>
      <c r="G1414" s="25">
        <f t="shared" si="69"/>
        <v>43</v>
      </c>
      <c r="H1414" s="365">
        <v>6186.08</v>
      </c>
      <c r="I1414" s="122">
        <f t="shared" si="70"/>
        <v>266001.44</v>
      </c>
      <c r="J1414" s="16"/>
    </row>
    <row r="1415" spans="1:10">
      <c r="A1415" s="23">
        <f t="shared" si="68"/>
        <v>1356</v>
      </c>
      <c r="B1415" s="218"/>
      <c r="C1415" s="218"/>
      <c r="D1415" s="137">
        <v>42898</v>
      </c>
      <c r="E1415" s="137">
        <v>42941</v>
      </c>
      <c r="F1415" s="137">
        <v>42941</v>
      </c>
      <c r="G1415" s="25">
        <f t="shared" si="69"/>
        <v>43</v>
      </c>
      <c r="H1415" s="365">
        <v>6287.65</v>
      </c>
      <c r="I1415" s="122">
        <f t="shared" si="70"/>
        <v>270368.95</v>
      </c>
      <c r="J1415" s="16"/>
    </row>
    <row r="1416" spans="1:10">
      <c r="A1416" s="23">
        <f t="shared" si="68"/>
        <v>1357</v>
      </c>
      <c r="B1416" s="218"/>
      <c r="C1416" s="218"/>
      <c r="D1416" s="137">
        <v>42898</v>
      </c>
      <c r="E1416" s="137">
        <v>42941</v>
      </c>
      <c r="F1416" s="137">
        <v>42941</v>
      </c>
      <c r="G1416" s="25">
        <f t="shared" si="69"/>
        <v>43</v>
      </c>
      <c r="H1416" s="365">
        <v>5997.3</v>
      </c>
      <c r="I1416" s="122">
        <f t="shared" si="70"/>
        <v>257883.9</v>
      </c>
      <c r="J1416" s="16"/>
    </row>
    <row r="1417" spans="1:10">
      <c r="A1417" s="23">
        <f t="shared" si="68"/>
        <v>1358</v>
      </c>
      <c r="B1417" s="218"/>
      <c r="C1417" s="218"/>
      <c r="D1417" s="137">
        <v>42898</v>
      </c>
      <c r="E1417" s="137">
        <v>42941</v>
      </c>
      <c r="F1417" s="137">
        <v>42941</v>
      </c>
      <c r="G1417" s="25">
        <f t="shared" si="69"/>
        <v>43</v>
      </c>
      <c r="H1417" s="365">
        <v>5861.87</v>
      </c>
      <c r="I1417" s="122">
        <f t="shared" si="70"/>
        <v>252060.41</v>
      </c>
      <c r="J1417" s="16"/>
    </row>
    <row r="1418" spans="1:10">
      <c r="A1418" s="23">
        <f t="shared" si="68"/>
        <v>1359</v>
      </c>
      <c r="B1418" s="218"/>
      <c r="C1418" s="218"/>
      <c r="D1418" s="137">
        <v>42898</v>
      </c>
      <c r="E1418" s="137">
        <v>42941</v>
      </c>
      <c r="F1418" s="137">
        <v>42941</v>
      </c>
      <c r="G1418" s="25">
        <f t="shared" si="69"/>
        <v>43</v>
      </c>
      <c r="H1418" s="365">
        <v>6237.97</v>
      </c>
      <c r="I1418" s="122">
        <f t="shared" si="70"/>
        <v>268232.71000000002</v>
      </c>
      <c r="J1418" s="16"/>
    </row>
    <row r="1419" spans="1:10">
      <c r="A1419" s="23">
        <f t="shared" si="68"/>
        <v>1360</v>
      </c>
      <c r="B1419" s="218"/>
      <c r="C1419" s="218"/>
      <c r="D1419" s="137">
        <v>42899</v>
      </c>
      <c r="E1419" s="137">
        <v>42941</v>
      </c>
      <c r="F1419" s="137">
        <v>42941</v>
      </c>
      <c r="G1419" s="25">
        <f t="shared" si="69"/>
        <v>42</v>
      </c>
      <c r="H1419" s="365">
        <v>6083.04</v>
      </c>
      <c r="I1419" s="122">
        <f t="shared" si="70"/>
        <v>255487.68</v>
      </c>
      <c r="J1419" s="16"/>
    </row>
    <row r="1420" spans="1:10">
      <c r="A1420" s="23">
        <f t="shared" si="68"/>
        <v>1361</v>
      </c>
      <c r="B1420" s="218"/>
      <c r="C1420" s="218"/>
      <c r="D1420" s="137">
        <v>42899</v>
      </c>
      <c r="E1420" s="137">
        <v>42941</v>
      </c>
      <c r="F1420" s="137">
        <v>42941</v>
      </c>
      <c r="G1420" s="25">
        <f t="shared" si="69"/>
        <v>42</v>
      </c>
      <c r="H1420" s="365">
        <v>5788.27</v>
      </c>
      <c r="I1420" s="122">
        <f t="shared" si="70"/>
        <v>243107.34</v>
      </c>
      <c r="J1420" s="16"/>
    </row>
    <row r="1421" spans="1:10">
      <c r="A1421" s="23">
        <f t="shared" si="68"/>
        <v>1362</v>
      </c>
      <c r="B1421" s="218"/>
      <c r="C1421" s="218"/>
      <c r="D1421" s="137">
        <v>42899</v>
      </c>
      <c r="E1421" s="137">
        <v>42941</v>
      </c>
      <c r="F1421" s="137">
        <v>42941</v>
      </c>
      <c r="G1421" s="25">
        <f t="shared" si="69"/>
        <v>42</v>
      </c>
      <c r="H1421" s="365">
        <v>5857.46</v>
      </c>
      <c r="I1421" s="122">
        <f t="shared" si="70"/>
        <v>246013.32</v>
      </c>
      <c r="J1421" s="16"/>
    </row>
    <row r="1422" spans="1:10">
      <c r="A1422" s="23">
        <f t="shared" si="68"/>
        <v>1363</v>
      </c>
      <c r="B1422" s="218"/>
      <c r="C1422" s="218"/>
      <c r="D1422" s="137">
        <v>42899</v>
      </c>
      <c r="E1422" s="137">
        <v>42941</v>
      </c>
      <c r="F1422" s="137">
        <v>42941</v>
      </c>
      <c r="G1422" s="25">
        <f t="shared" si="69"/>
        <v>42</v>
      </c>
      <c r="H1422" s="365">
        <v>6172.83</v>
      </c>
      <c r="I1422" s="122">
        <f t="shared" si="70"/>
        <v>259258.86</v>
      </c>
      <c r="J1422" s="16"/>
    </row>
    <row r="1423" spans="1:10">
      <c r="A1423" s="23">
        <f t="shared" si="68"/>
        <v>1364</v>
      </c>
      <c r="B1423" s="218"/>
      <c r="C1423" s="218"/>
      <c r="D1423" s="137">
        <v>42899</v>
      </c>
      <c r="E1423" s="137">
        <v>42941</v>
      </c>
      <c r="F1423" s="137">
        <v>42941</v>
      </c>
      <c r="G1423" s="25">
        <f t="shared" si="69"/>
        <v>42</v>
      </c>
      <c r="H1423" s="365">
        <v>6075.31</v>
      </c>
      <c r="I1423" s="122">
        <f t="shared" si="70"/>
        <v>255163.02</v>
      </c>
      <c r="J1423" s="16"/>
    </row>
    <row r="1424" spans="1:10">
      <c r="A1424" s="23">
        <f t="shared" ref="A1424:A1487" si="71">A1423+1</f>
        <v>1365</v>
      </c>
      <c r="B1424" s="218"/>
      <c r="C1424" s="218"/>
      <c r="D1424" s="137">
        <v>42899</v>
      </c>
      <c r="E1424" s="137">
        <v>42941</v>
      </c>
      <c r="F1424" s="137">
        <v>42941</v>
      </c>
      <c r="G1424" s="25">
        <f t="shared" si="69"/>
        <v>42</v>
      </c>
      <c r="H1424" s="365">
        <v>5647.33</v>
      </c>
      <c r="I1424" s="122">
        <f t="shared" si="70"/>
        <v>237187.86</v>
      </c>
      <c r="J1424" s="16"/>
    </row>
    <row r="1425" spans="1:10">
      <c r="A1425" s="23">
        <f t="shared" si="71"/>
        <v>1366</v>
      </c>
      <c r="B1425" s="218"/>
      <c r="C1425" s="218"/>
      <c r="D1425" s="137">
        <v>42899</v>
      </c>
      <c r="E1425" s="137">
        <v>42941</v>
      </c>
      <c r="F1425" s="137">
        <v>42941</v>
      </c>
      <c r="G1425" s="25">
        <f t="shared" si="69"/>
        <v>42</v>
      </c>
      <c r="H1425" s="365">
        <v>6037.41</v>
      </c>
      <c r="I1425" s="122">
        <f t="shared" si="70"/>
        <v>253571.22</v>
      </c>
      <c r="J1425" s="16"/>
    </row>
    <row r="1426" spans="1:10">
      <c r="A1426" s="23">
        <f t="shared" si="71"/>
        <v>1367</v>
      </c>
      <c r="B1426" s="218"/>
      <c r="C1426" s="218"/>
      <c r="D1426" s="137">
        <v>42899</v>
      </c>
      <c r="E1426" s="137">
        <v>42941</v>
      </c>
      <c r="F1426" s="137">
        <v>42941</v>
      </c>
      <c r="G1426" s="25">
        <f t="shared" si="69"/>
        <v>42</v>
      </c>
      <c r="H1426" s="365">
        <v>6205.96</v>
      </c>
      <c r="I1426" s="122">
        <f t="shared" si="70"/>
        <v>260650.32</v>
      </c>
      <c r="J1426" s="16"/>
    </row>
    <row r="1427" spans="1:10">
      <c r="A1427" s="23">
        <f t="shared" si="71"/>
        <v>1368</v>
      </c>
      <c r="B1427" s="218"/>
      <c r="C1427" s="218"/>
      <c r="D1427" s="137">
        <v>42899</v>
      </c>
      <c r="E1427" s="137">
        <v>42941</v>
      </c>
      <c r="F1427" s="137">
        <v>42941</v>
      </c>
      <c r="G1427" s="25">
        <f t="shared" si="69"/>
        <v>42</v>
      </c>
      <c r="H1427" s="365">
        <v>6136.4</v>
      </c>
      <c r="I1427" s="122">
        <f t="shared" si="70"/>
        <v>257728.8</v>
      </c>
      <c r="J1427" s="16"/>
    </row>
    <row r="1428" spans="1:10">
      <c r="A1428" s="23">
        <f t="shared" si="71"/>
        <v>1369</v>
      </c>
      <c r="B1428" s="218"/>
      <c r="C1428" s="218"/>
      <c r="D1428" s="137">
        <v>42900</v>
      </c>
      <c r="E1428" s="137">
        <v>42941</v>
      </c>
      <c r="F1428" s="137">
        <v>42941</v>
      </c>
      <c r="G1428" s="25">
        <f t="shared" si="69"/>
        <v>41</v>
      </c>
      <c r="H1428" s="365">
        <v>5532.6</v>
      </c>
      <c r="I1428" s="122">
        <f t="shared" si="70"/>
        <v>226836.6</v>
      </c>
      <c r="J1428" s="16"/>
    </row>
    <row r="1429" spans="1:10">
      <c r="A1429" s="23">
        <f t="shared" si="71"/>
        <v>1370</v>
      </c>
      <c r="B1429" s="218"/>
      <c r="C1429" s="218"/>
      <c r="D1429" s="137">
        <v>42900</v>
      </c>
      <c r="E1429" s="137">
        <v>42941</v>
      </c>
      <c r="F1429" s="137">
        <v>42941</v>
      </c>
      <c r="G1429" s="25">
        <f t="shared" si="69"/>
        <v>41</v>
      </c>
      <c r="H1429" s="365">
        <v>5534.38</v>
      </c>
      <c r="I1429" s="122">
        <f t="shared" si="70"/>
        <v>226909.58</v>
      </c>
      <c r="J1429" s="16"/>
    </row>
    <row r="1430" spans="1:10">
      <c r="A1430" s="23">
        <f t="shared" si="71"/>
        <v>1371</v>
      </c>
      <c r="B1430" s="218"/>
      <c r="C1430" s="218"/>
      <c r="D1430" s="137">
        <v>42900</v>
      </c>
      <c r="E1430" s="137">
        <v>42941</v>
      </c>
      <c r="F1430" s="137">
        <v>42941</v>
      </c>
      <c r="G1430" s="25">
        <f t="shared" si="69"/>
        <v>41</v>
      </c>
      <c r="H1430" s="365">
        <v>5899.69</v>
      </c>
      <c r="I1430" s="122">
        <f t="shared" si="70"/>
        <v>241887.29</v>
      </c>
      <c r="J1430" s="16"/>
    </row>
    <row r="1431" spans="1:10">
      <c r="A1431" s="23">
        <f t="shared" si="71"/>
        <v>1372</v>
      </c>
      <c r="B1431" s="218"/>
      <c r="C1431" s="218"/>
      <c r="D1431" s="137">
        <v>42900</v>
      </c>
      <c r="E1431" s="137">
        <v>42941</v>
      </c>
      <c r="F1431" s="137">
        <v>42941</v>
      </c>
      <c r="G1431" s="25">
        <f t="shared" si="69"/>
        <v>41</v>
      </c>
      <c r="H1431" s="365">
        <v>5704.05</v>
      </c>
      <c r="I1431" s="122">
        <f t="shared" si="70"/>
        <v>233866.05</v>
      </c>
      <c r="J1431" s="16"/>
    </row>
    <row r="1432" spans="1:10">
      <c r="A1432" s="23">
        <f t="shared" si="71"/>
        <v>1373</v>
      </c>
      <c r="B1432" s="218"/>
      <c r="C1432" s="218"/>
      <c r="D1432" s="137">
        <v>42900</v>
      </c>
      <c r="E1432" s="137">
        <v>42941</v>
      </c>
      <c r="F1432" s="137">
        <v>42941</v>
      </c>
      <c r="G1432" s="25">
        <f t="shared" si="69"/>
        <v>41</v>
      </c>
      <c r="H1432" s="365">
        <v>5505.96</v>
      </c>
      <c r="I1432" s="122">
        <f t="shared" si="70"/>
        <v>225744.36</v>
      </c>
      <c r="J1432" s="16"/>
    </row>
    <row r="1433" spans="1:10">
      <c r="A1433" s="23">
        <f t="shared" si="71"/>
        <v>1374</v>
      </c>
      <c r="B1433" s="218"/>
      <c r="C1433" s="218"/>
      <c r="D1433" s="137">
        <v>42900</v>
      </c>
      <c r="E1433" s="137">
        <v>42941</v>
      </c>
      <c r="F1433" s="137">
        <v>42941</v>
      </c>
      <c r="G1433" s="25">
        <f t="shared" si="69"/>
        <v>41</v>
      </c>
      <c r="H1433" s="365">
        <v>5552.63</v>
      </c>
      <c r="I1433" s="122">
        <f t="shared" si="70"/>
        <v>227657.83</v>
      </c>
      <c r="J1433" s="16"/>
    </row>
    <row r="1434" spans="1:10">
      <c r="A1434" s="23">
        <f t="shared" si="71"/>
        <v>1375</v>
      </c>
      <c r="B1434" s="218"/>
      <c r="C1434" s="218"/>
      <c r="D1434" s="137">
        <v>42900</v>
      </c>
      <c r="E1434" s="137">
        <v>42941</v>
      </c>
      <c r="F1434" s="137">
        <v>42941</v>
      </c>
      <c r="G1434" s="25">
        <f t="shared" si="69"/>
        <v>41</v>
      </c>
      <c r="H1434" s="365">
        <v>5896.83</v>
      </c>
      <c r="I1434" s="122">
        <f t="shared" si="70"/>
        <v>241770.03</v>
      </c>
      <c r="J1434" s="16"/>
    </row>
    <row r="1435" spans="1:10">
      <c r="A1435" s="23">
        <f t="shared" si="71"/>
        <v>1376</v>
      </c>
      <c r="B1435" s="218"/>
      <c r="C1435" s="218"/>
      <c r="D1435" s="137">
        <v>42900</v>
      </c>
      <c r="E1435" s="137">
        <v>42941</v>
      </c>
      <c r="F1435" s="137">
        <v>42941</v>
      </c>
      <c r="G1435" s="25">
        <f t="shared" si="69"/>
        <v>41</v>
      </c>
      <c r="H1435" s="365">
        <v>6453.62</v>
      </c>
      <c r="I1435" s="122">
        <f t="shared" si="70"/>
        <v>264598.42</v>
      </c>
      <c r="J1435" s="16"/>
    </row>
    <row r="1436" spans="1:10">
      <c r="A1436" s="23">
        <f t="shared" si="71"/>
        <v>1377</v>
      </c>
      <c r="B1436" s="218"/>
      <c r="C1436" s="218"/>
      <c r="D1436" s="137">
        <v>42900</v>
      </c>
      <c r="E1436" s="137">
        <v>42941</v>
      </c>
      <c r="F1436" s="137">
        <v>42941</v>
      </c>
      <c r="G1436" s="25">
        <f t="shared" si="69"/>
        <v>41</v>
      </c>
      <c r="H1436" s="365">
        <v>6265.94</v>
      </c>
      <c r="I1436" s="122">
        <f t="shared" si="70"/>
        <v>256903.54</v>
      </c>
      <c r="J1436" s="16"/>
    </row>
    <row r="1437" spans="1:10">
      <c r="A1437" s="23">
        <f t="shared" si="71"/>
        <v>1378</v>
      </c>
      <c r="B1437" s="218"/>
      <c r="C1437" s="218"/>
      <c r="D1437" s="137">
        <v>42901</v>
      </c>
      <c r="E1437" s="137">
        <v>42941</v>
      </c>
      <c r="F1437" s="137">
        <v>42941</v>
      </c>
      <c r="G1437" s="25">
        <f t="shared" si="69"/>
        <v>40</v>
      </c>
      <c r="H1437" s="365">
        <v>6948.06</v>
      </c>
      <c r="I1437" s="122">
        <f t="shared" si="70"/>
        <v>277922.40000000002</v>
      </c>
      <c r="J1437" s="16"/>
    </row>
    <row r="1438" spans="1:10">
      <c r="A1438" s="23">
        <f t="shared" si="71"/>
        <v>1379</v>
      </c>
      <c r="B1438" s="218"/>
      <c r="C1438" s="218"/>
      <c r="D1438" s="137">
        <v>42902</v>
      </c>
      <c r="E1438" s="137">
        <v>42941</v>
      </c>
      <c r="F1438" s="137">
        <v>42941</v>
      </c>
      <c r="G1438" s="25">
        <f t="shared" si="69"/>
        <v>39</v>
      </c>
      <c r="H1438" s="365">
        <v>5061.2</v>
      </c>
      <c r="I1438" s="122">
        <f t="shared" si="70"/>
        <v>197386.8</v>
      </c>
      <c r="J1438" s="16"/>
    </row>
    <row r="1439" spans="1:10">
      <c r="A1439" s="23">
        <f t="shared" si="71"/>
        <v>1380</v>
      </c>
      <c r="B1439" s="218"/>
      <c r="C1439" s="218"/>
      <c r="D1439" s="137">
        <v>42902</v>
      </c>
      <c r="E1439" s="137">
        <v>42941</v>
      </c>
      <c r="F1439" s="137">
        <v>42941</v>
      </c>
      <c r="G1439" s="25">
        <f t="shared" si="69"/>
        <v>39</v>
      </c>
      <c r="H1439" s="365">
        <v>5038.8500000000004</v>
      </c>
      <c r="I1439" s="122">
        <f t="shared" si="70"/>
        <v>196515.15</v>
      </c>
      <c r="J1439" s="16"/>
    </row>
    <row r="1440" spans="1:10">
      <c r="A1440" s="23">
        <f t="shared" si="71"/>
        <v>1381</v>
      </c>
      <c r="B1440" s="218"/>
      <c r="C1440" s="218"/>
      <c r="D1440" s="137">
        <v>42902</v>
      </c>
      <c r="E1440" s="137">
        <v>42941</v>
      </c>
      <c r="F1440" s="137">
        <v>42941</v>
      </c>
      <c r="G1440" s="25">
        <f t="shared" si="69"/>
        <v>39</v>
      </c>
      <c r="H1440" s="365">
        <v>5035.28</v>
      </c>
      <c r="I1440" s="122">
        <f t="shared" si="70"/>
        <v>196375.92</v>
      </c>
      <c r="J1440" s="16"/>
    </row>
    <row r="1441" spans="1:10">
      <c r="A1441" s="23">
        <f t="shared" si="71"/>
        <v>1382</v>
      </c>
      <c r="B1441" s="218"/>
      <c r="C1441" s="218"/>
      <c r="D1441" s="137">
        <v>42902</v>
      </c>
      <c r="E1441" s="137">
        <v>42941</v>
      </c>
      <c r="F1441" s="137">
        <v>42941</v>
      </c>
      <c r="G1441" s="25">
        <f t="shared" si="69"/>
        <v>39</v>
      </c>
      <c r="H1441" s="365">
        <v>5054.72</v>
      </c>
      <c r="I1441" s="122">
        <f t="shared" si="70"/>
        <v>197134.07999999999</v>
      </c>
      <c r="J1441" s="16"/>
    </row>
    <row r="1442" spans="1:10">
      <c r="A1442" s="23">
        <f t="shared" si="71"/>
        <v>1383</v>
      </c>
      <c r="B1442" s="218"/>
      <c r="C1442" s="218"/>
      <c r="D1442" s="137">
        <v>42902</v>
      </c>
      <c r="E1442" s="137">
        <v>42941</v>
      </c>
      <c r="F1442" s="137">
        <v>42941</v>
      </c>
      <c r="G1442" s="25">
        <f t="shared" si="69"/>
        <v>39</v>
      </c>
      <c r="H1442" s="365">
        <v>6809.61</v>
      </c>
      <c r="I1442" s="122">
        <f t="shared" si="70"/>
        <v>265574.78999999998</v>
      </c>
      <c r="J1442" s="16"/>
    </row>
    <row r="1443" spans="1:10">
      <c r="A1443" s="23">
        <f t="shared" si="71"/>
        <v>1384</v>
      </c>
      <c r="B1443" s="218"/>
      <c r="C1443" s="218"/>
      <c r="D1443" s="137">
        <v>42902</v>
      </c>
      <c r="E1443" s="137">
        <v>42941</v>
      </c>
      <c r="F1443" s="137">
        <v>42941</v>
      </c>
      <c r="G1443" s="25">
        <f t="shared" si="69"/>
        <v>39</v>
      </c>
      <c r="H1443" s="365">
        <v>6910.57</v>
      </c>
      <c r="I1443" s="122">
        <f t="shared" si="70"/>
        <v>269512.23</v>
      </c>
      <c r="J1443" s="16"/>
    </row>
    <row r="1444" spans="1:10">
      <c r="A1444" s="23">
        <f t="shared" si="71"/>
        <v>1385</v>
      </c>
      <c r="B1444" s="218"/>
      <c r="C1444" s="218"/>
      <c r="D1444" s="137">
        <v>42902</v>
      </c>
      <c r="E1444" s="137">
        <v>42941</v>
      </c>
      <c r="F1444" s="137">
        <v>42941</v>
      </c>
      <c r="G1444" s="25">
        <f t="shared" si="69"/>
        <v>39</v>
      </c>
      <c r="H1444" s="365">
        <v>6784.9</v>
      </c>
      <c r="I1444" s="122">
        <f t="shared" si="70"/>
        <v>264611.09999999998</v>
      </c>
      <c r="J1444" s="16"/>
    </row>
    <row r="1445" spans="1:10">
      <c r="A1445" s="23">
        <f t="shared" si="71"/>
        <v>1386</v>
      </c>
      <c r="B1445" s="218"/>
      <c r="C1445" s="218"/>
      <c r="D1445" s="137">
        <v>42902</v>
      </c>
      <c r="E1445" s="137">
        <v>42941</v>
      </c>
      <c r="F1445" s="137">
        <v>42941</v>
      </c>
      <c r="G1445" s="25">
        <f t="shared" si="69"/>
        <v>39</v>
      </c>
      <c r="H1445" s="365">
        <v>6773.4</v>
      </c>
      <c r="I1445" s="122">
        <f t="shared" si="70"/>
        <v>264162.59999999998</v>
      </c>
      <c r="J1445" s="16"/>
    </row>
    <row r="1446" spans="1:10">
      <c r="A1446" s="23">
        <f t="shared" si="71"/>
        <v>1387</v>
      </c>
      <c r="B1446" s="218"/>
      <c r="C1446" s="218"/>
      <c r="D1446" s="137">
        <v>42905</v>
      </c>
      <c r="E1446" s="137">
        <v>42941</v>
      </c>
      <c r="F1446" s="137">
        <v>42941</v>
      </c>
      <c r="G1446" s="25">
        <f t="shared" si="69"/>
        <v>36</v>
      </c>
      <c r="H1446" s="365">
        <v>6709.07</v>
      </c>
      <c r="I1446" s="122">
        <f t="shared" si="70"/>
        <v>241526.52</v>
      </c>
      <c r="J1446" s="16"/>
    </row>
    <row r="1447" spans="1:10">
      <c r="A1447" s="23">
        <f t="shared" si="71"/>
        <v>1388</v>
      </c>
      <c r="B1447" s="218"/>
      <c r="C1447" s="218"/>
      <c r="D1447" s="137">
        <v>42905</v>
      </c>
      <c r="E1447" s="137">
        <v>42941</v>
      </c>
      <c r="F1447" s="137">
        <v>42941</v>
      </c>
      <c r="G1447" s="25">
        <f t="shared" si="69"/>
        <v>36</v>
      </c>
      <c r="H1447" s="365">
        <v>6705.24</v>
      </c>
      <c r="I1447" s="122">
        <f t="shared" si="70"/>
        <v>241388.64</v>
      </c>
      <c r="J1447" s="16"/>
    </row>
    <row r="1448" spans="1:10">
      <c r="A1448" s="23">
        <f t="shared" si="71"/>
        <v>1389</v>
      </c>
      <c r="B1448" s="218"/>
      <c r="C1448" s="218"/>
      <c r="D1448" s="137">
        <v>42905</v>
      </c>
      <c r="E1448" s="137">
        <v>42941</v>
      </c>
      <c r="F1448" s="137">
        <v>42941</v>
      </c>
      <c r="G1448" s="25">
        <f t="shared" si="69"/>
        <v>36</v>
      </c>
      <c r="H1448" s="365">
        <v>6614.08</v>
      </c>
      <c r="I1448" s="122">
        <f t="shared" si="70"/>
        <v>238106.88</v>
      </c>
      <c r="J1448" s="16"/>
    </row>
    <row r="1449" spans="1:10">
      <c r="A1449" s="23">
        <f t="shared" si="71"/>
        <v>1390</v>
      </c>
      <c r="B1449" s="218"/>
      <c r="C1449" s="218"/>
      <c r="D1449" s="137">
        <v>42905</v>
      </c>
      <c r="E1449" s="137">
        <v>42941</v>
      </c>
      <c r="F1449" s="137">
        <v>42941</v>
      </c>
      <c r="G1449" s="25">
        <f t="shared" si="69"/>
        <v>36</v>
      </c>
      <c r="H1449" s="365">
        <v>6667.33</v>
      </c>
      <c r="I1449" s="122">
        <f t="shared" si="70"/>
        <v>240023.88</v>
      </c>
      <c r="J1449" s="16"/>
    </row>
    <row r="1450" spans="1:10">
      <c r="A1450" s="23">
        <f t="shared" si="71"/>
        <v>1391</v>
      </c>
      <c r="B1450" s="218"/>
      <c r="C1450" s="218"/>
      <c r="D1450" s="137">
        <v>42905</v>
      </c>
      <c r="E1450" s="137">
        <v>42941</v>
      </c>
      <c r="F1450" s="137">
        <v>42941</v>
      </c>
      <c r="G1450" s="25">
        <f t="shared" si="69"/>
        <v>36</v>
      </c>
      <c r="H1450" s="365">
        <v>5033.99</v>
      </c>
      <c r="I1450" s="122">
        <f t="shared" si="70"/>
        <v>181223.64</v>
      </c>
      <c r="J1450" s="16"/>
    </row>
    <row r="1451" spans="1:10">
      <c r="A1451" s="23">
        <f t="shared" si="71"/>
        <v>1392</v>
      </c>
      <c r="B1451" s="218"/>
      <c r="C1451" s="218"/>
      <c r="D1451" s="137">
        <v>42905</v>
      </c>
      <c r="E1451" s="137">
        <v>42941</v>
      </c>
      <c r="F1451" s="137">
        <v>42941</v>
      </c>
      <c r="G1451" s="25">
        <f t="shared" si="69"/>
        <v>36</v>
      </c>
      <c r="H1451" s="365">
        <v>5034.96</v>
      </c>
      <c r="I1451" s="122">
        <f t="shared" si="70"/>
        <v>181258.56</v>
      </c>
      <c r="J1451" s="16"/>
    </row>
    <row r="1452" spans="1:10">
      <c r="A1452" s="23">
        <f t="shared" si="71"/>
        <v>1393</v>
      </c>
      <c r="B1452" s="218"/>
      <c r="C1452" s="218"/>
      <c r="D1452" s="137">
        <v>42905</v>
      </c>
      <c r="E1452" s="137">
        <v>42941</v>
      </c>
      <c r="F1452" s="137">
        <v>42941</v>
      </c>
      <c r="G1452" s="25">
        <f t="shared" si="69"/>
        <v>36</v>
      </c>
      <c r="H1452" s="365">
        <v>4050.8</v>
      </c>
      <c r="I1452" s="122">
        <f t="shared" si="70"/>
        <v>145828.79999999999</v>
      </c>
      <c r="J1452" s="16"/>
    </row>
    <row r="1453" spans="1:10">
      <c r="A1453" s="23">
        <f t="shared" si="71"/>
        <v>1394</v>
      </c>
      <c r="B1453" s="218"/>
      <c r="C1453" s="218"/>
      <c r="D1453" s="137">
        <v>42905</v>
      </c>
      <c r="E1453" s="137">
        <v>42941</v>
      </c>
      <c r="F1453" s="137">
        <v>42941</v>
      </c>
      <c r="G1453" s="25">
        <f t="shared" si="69"/>
        <v>36</v>
      </c>
      <c r="H1453" s="365">
        <v>4167.8</v>
      </c>
      <c r="I1453" s="122">
        <f t="shared" si="70"/>
        <v>150040.79999999999</v>
      </c>
      <c r="J1453" s="16"/>
    </row>
    <row r="1454" spans="1:10">
      <c r="A1454" s="23">
        <f t="shared" si="71"/>
        <v>1395</v>
      </c>
      <c r="B1454" s="218"/>
      <c r="C1454" s="218"/>
      <c r="D1454" s="137">
        <v>42905</v>
      </c>
      <c r="E1454" s="137">
        <v>42941</v>
      </c>
      <c r="F1454" s="137">
        <v>42941</v>
      </c>
      <c r="G1454" s="25">
        <f t="shared" si="69"/>
        <v>36</v>
      </c>
      <c r="H1454" s="365">
        <v>6318.56</v>
      </c>
      <c r="I1454" s="122">
        <f t="shared" si="70"/>
        <v>227468.16</v>
      </c>
      <c r="J1454" s="16"/>
    </row>
    <row r="1455" spans="1:10">
      <c r="A1455" s="23">
        <f t="shared" si="71"/>
        <v>1396</v>
      </c>
      <c r="B1455" s="218"/>
      <c r="C1455" s="218"/>
      <c r="D1455" s="137">
        <v>42905</v>
      </c>
      <c r="E1455" s="137">
        <v>42941</v>
      </c>
      <c r="F1455" s="137">
        <v>42941</v>
      </c>
      <c r="G1455" s="25">
        <f t="shared" si="69"/>
        <v>36</v>
      </c>
      <c r="H1455" s="365">
        <v>6241.28</v>
      </c>
      <c r="I1455" s="122">
        <f t="shared" si="70"/>
        <v>224686.07999999999</v>
      </c>
      <c r="J1455" s="16"/>
    </row>
    <row r="1456" spans="1:10">
      <c r="A1456" s="23">
        <f t="shared" si="71"/>
        <v>1397</v>
      </c>
      <c r="B1456" s="218"/>
      <c r="C1456" s="218"/>
      <c r="D1456" s="137">
        <v>42905</v>
      </c>
      <c r="E1456" s="137">
        <v>42941</v>
      </c>
      <c r="F1456" s="137">
        <v>42941</v>
      </c>
      <c r="G1456" s="25">
        <f t="shared" si="69"/>
        <v>36</v>
      </c>
      <c r="H1456" s="365">
        <v>6244.96</v>
      </c>
      <c r="I1456" s="122">
        <f t="shared" si="70"/>
        <v>224818.56</v>
      </c>
      <c r="J1456" s="16"/>
    </row>
    <row r="1457" spans="1:10">
      <c r="A1457" s="23">
        <f t="shared" si="71"/>
        <v>1398</v>
      </c>
      <c r="B1457" s="218"/>
      <c r="C1457" s="218"/>
      <c r="D1457" s="137">
        <v>42905</v>
      </c>
      <c r="E1457" s="137">
        <v>42941</v>
      </c>
      <c r="F1457" s="137">
        <v>42941</v>
      </c>
      <c r="G1457" s="25">
        <f t="shared" si="69"/>
        <v>36</v>
      </c>
      <c r="H1457" s="365">
        <v>6227.3</v>
      </c>
      <c r="I1457" s="122">
        <f t="shared" si="70"/>
        <v>224182.8</v>
      </c>
      <c r="J1457" s="16"/>
    </row>
    <row r="1458" spans="1:10">
      <c r="A1458" s="23">
        <f t="shared" si="71"/>
        <v>1399</v>
      </c>
      <c r="B1458" s="218"/>
      <c r="C1458" s="218"/>
      <c r="D1458" s="137">
        <v>42905</v>
      </c>
      <c r="E1458" s="137">
        <v>42941</v>
      </c>
      <c r="F1458" s="137">
        <v>42941</v>
      </c>
      <c r="G1458" s="25">
        <f t="shared" si="69"/>
        <v>36</v>
      </c>
      <c r="H1458" s="365">
        <v>5909.34</v>
      </c>
      <c r="I1458" s="122">
        <f t="shared" si="70"/>
        <v>212736.24</v>
      </c>
      <c r="J1458" s="16"/>
    </row>
    <row r="1459" spans="1:10">
      <c r="A1459" s="23">
        <f t="shared" si="71"/>
        <v>1400</v>
      </c>
      <c r="B1459" s="218"/>
      <c r="C1459" s="218"/>
      <c r="D1459" s="137">
        <v>42905</v>
      </c>
      <c r="E1459" s="137">
        <v>42941</v>
      </c>
      <c r="F1459" s="137">
        <v>42941</v>
      </c>
      <c r="G1459" s="25">
        <f t="shared" ref="G1459:G1522" si="72">F1459-D1459</f>
        <v>36</v>
      </c>
      <c r="H1459" s="365">
        <v>6253.42</v>
      </c>
      <c r="I1459" s="122">
        <f t="shared" ref="I1459:I1522" si="73">ROUND(G1459*H1459,2)</f>
        <v>225123.12</v>
      </c>
      <c r="J1459" s="16"/>
    </row>
    <row r="1460" spans="1:10">
      <c r="A1460" s="23">
        <f t="shared" si="71"/>
        <v>1401</v>
      </c>
      <c r="B1460" s="218"/>
      <c r="C1460" s="218"/>
      <c r="D1460" s="137">
        <v>42905</v>
      </c>
      <c r="E1460" s="137">
        <v>42941</v>
      </c>
      <c r="F1460" s="137">
        <v>42941</v>
      </c>
      <c r="G1460" s="25">
        <f t="shared" si="72"/>
        <v>36</v>
      </c>
      <c r="H1460" s="365">
        <v>6296.11</v>
      </c>
      <c r="I1460" s="122">
        <f t="shared" si="73"/>
        <v>226659.96</v>
      </c>
      <c r="J1460" s="16"/>
    </row>
    <row r="1461" spans="1:10">
      <c r="A1461" s="23">
        <f t="shared" si="71"/>
        <v>1402</v>
      </c>
      <c r="B1461" s="218"/>
      <c r="C1461" s="218"/>
      <c r="D1461" s="137">
        <v>42905</v>
      </c>
      <c r="E1461" s="137">
        <v>42941</v>
      </c>
      <c r="F1461" s="137">
        <v>42941</v>
      </c>
      <c r="G1461" s="25">
        <f t="shared" si="72"/>
        <v>36</v>
      </c>
      <c r="H1461" s="365">
        <v>6250.48</v>
      </c>
      <c r="I1461" s="122">
        <f t="shared" si="73"/>
        <v>225017.28</v>
      </c>
      <c r="J1461" s="16"/>
    </row>
    <row r="1462" spans="1:10">
      <c r="A1462" s="23">
        <f t="shared" si="71"/>
        <v>1403</v>
      </c>
      <c r="B1462" s="218"/>
      <c r="C1462" s="218"/>
      <c r="D1462" s="137">
        <v>42906</v>
      </c>
      <c r="E1462" s="137">
        <v>42941</v>
      </c>
      <c r="F1462" s="137">
        <v>42941</v>
      </c>
      <c r="G1462" s="25">
        <f t="shared" si="72"/>
        <v>35</v>
      </c>
      <c r="H1462" s="365">
        <v>5993.99</v>
      </c>
      <c r="I1462" s="122">
        <f t="shared" si="73"/>
        <v>209789.65</v>
      </c>
      <c r="J1462" s="16"/>
    </row>
    <row r="1463" spans="1:10">
      <c r="A1463" s="23">
        <f t="shared" si="71"/>
        <v>1404</v>
      </c>
      <c r="B1463" s="218"/>
      <c r="C1463" s="218"/>
      <c r="D1463" s="137">
        <v>42906</v>
      </c>
      <c r="E1463" s="137">
        <v>42941</v>
      </c>
      <c r="F1463" s="137">
        <v>42941</v>
      </c>
      <c r="G1463" s="25">
        <f t="shared" si="72"/>
        <v>35</v>
      </c>
      <c r="H1463" s="365">
        <v>5624.52</v>
      </c>
      <c r="I1463" s="122">
        <f t="shared" si="73"/>
        <v>196858.2</v>
      </c>
      <c r="J1463" s="16"/>
    </row>
    <row r="1464" spans="1:10">
      <c r="A1464" s="23">
        <f t="shared" si="71"/>
        <v>1405</v>
      </c>
      <c r="B1464" s="218"/>
      <c r="C1464" s="218"/>
      <c r="D1464" s="137">
        <v>42906</v>
      </c>
      <c r="E1464" s="137">
        <v>42941</v>
      </c>
      <c r="F1464" s="137">
        <v>42941</v>
      </c>
      <c r="G1464" s="25">
        <f t="shared" si="72"/>
        <v>35</v>
      </c>
      <c r="H1464" s="365">
        <v>6030.05</v>
      </c>
      <c r="I1464" s="122">
        <f t="shared" si="73"/>
        <v>211051.75</v>
      </c>
      <c r="J1464" s="16"/>
    </row>
    <row r="1465" spans="1:10">
      <c r="A1465" s="23">
        <f t="shared" si="71"/>
        <v>1406</v>
      </c>
      <c r="B1465" s="218"/>
      <c r="C1465" s="218"/>
      <c r="D1465" s="137">
        <v>42906</v>
      </c>
      <c r="E1465" s="137">
        <v>42941</v>
      </c>
      <c r="F1465" s="137">
        <v>42941</v>
      </c>
      <c r="G1465" s="25">
        <f t="shared" si="72"/>
        <v>35</v>
      </c>
      <c r="H1465" s="365">
        <v>5837.58</v>
      </c>
      <c r="I1465" s="122">
        <f t="shared" si="73"/>
        <v>204315.3</v>
      </c>
      <c r="J1465" s="16"/>
    </row>
    <row r="1466" spans="1:10">
      <c r="A1466" s="23">
        <f t="shared" si="71"/>
        <v>1407</v>
      </c>
      <c r="B1466" s="218"/>
      <c r="C1466" s="218"/>
      <c r="D1466" s="137">
        <v>42906</v>
      </c>
      <c r="E1466" s="137">
        <v>42941</v>
      </c>
      <c r="F1466" s="137">
        <v>42941</v>
      </c>
      <c r="G1466" s="25">
        <f t="shared" si="72"/>
        <v>35</v>
      </c>
      <c r="H1466" s="365">
        <v>6000.61</v>
      </c>
      <c r="I1466" s="122">
        <f t="shared" si="73"/>
        <v>210021.35</v>
      </c>
      <c r="J1466" s="16"/>
    </row>
    <row r="1467" spans="1:10">
      <c r="A1467" s="23">
        <f t="shared" si="71"/>
        <v>1408</v>
      </c>
      <c r="B1467" s="218"/>
      <c r="C1467" s="218"/>
      <c r="D1467" s="137">
        <v>42906</v>
      </c>
      <c r="E1467" s="137">
        <v>42941</v>
      </c>
      <c r="F1467" s="137">
        <v>42941</v>
      </c>
      <c r="G1467" s="25">
        <f t="shared" si="72"/>
        <v>35</v>
      </c>
      <c r="H1467" s="365">
        <v>6104.01</v>
      </c>
      <c r="I1467" s="122">
        <f t="shared" si="73"/>
        <v>213640.35</v>
      </c>
      <c r="J1467" s="16"/>
    </row>
    <row r="1468" spans="1:10">
      <c r="A1468" s="23">
        <f t="shared" si="71"/>
        <v>1409</v>
      </c>
      <c r="B1468" s="218"/>
      <c r="C1468" s="218"/>
      <c r="D1468" s="137">
        <v>42906</v>
      </c>
      <c r="E1468" s="137">
        <v>42941</v>
      </c>
      <c r="F1468" s="137">
        <v>42941</v>
      </c>
      <c r="G1468" s="25">
        <f t="shared" si="72"/>
        <v>35</v>
      </c>
      <c r="H1468" s="365">
        <v>6079.73</v>
      </c>
      <c r="I1468" s="122">
        <f t="shared" si="73"/>
        <v>212790.55</v>
      </c>
      <c r="J1468" s="16"/>
    </row>
    <row r="1469" spans="1:10">
      <c r="A1469" s="23">
        <f t="shared" si="71"/>
        <v>1410</v>
      </c>
      <c r="B1469" s="218"/>
      <c r="C1469" s="218"/>
      <c r="D1469" s="137">
        <v>42906</v>
      </c>
      <c r="E1469" s="137">
        <v>42941</v>
      </c>
      <c r="F1469" s="137">
        <v>42941</v>
      </c>
      <c r="G1469" s="25">
        <f t="shared" si="72"/>
        <v>35</v>
      </c>
      <c r="H1469" s="365">
        <v>5773.92</v>
      </c>
      <c r="I1469" s="122">
        <f t="shared" si="73"/>
        <v>202087.2</v>
      </c>
      <c r="J1469" s="16"/>
    </row>
    <row r="1470" spans="1:10">
      <c r="A1470" s="23">
        <f t="shared" si="71"/>
        <v>1411</v>
      </c>
      <c r="B1470" s="218"/>
      <c r="C1470" s="218"/>
      <c r="D1470" s="137">
        <v>42907</v>
      </c>
      <c r="E1470" s="137">
        <v>42941</v>
      </c>
      <c r="F1470" s="137">
        <v>42941</v>
      </c>
      <c r="G1470" s="25">
        <f t="shared" si="72"/>
        <v>34</v>
      </c>
      <c r="H1470" s="365">
        <v>5080.97</v>
      </c>
      <c r="I1470" s="122">
        <f t="shared" si="73"/>
        <v>172752.98</v>
      </c>
      <c r="J1470" s="16"/>
    </row>
    <row r="1471" spans="1:10">
      <c r="A1471" s="23">
        <f t="shared" si="71"/>
        <v>1412</v>
      </c>
      <c r="B1471" s="218"/>
      <c r="C1471" s="218"/>
      <c r="D1471" s="137">
        <v>42907</v>
      </c>
      <c r="E1471" s="137">
        <v>42941</v>
      </c>
      <c r="F1471" s="137">
        <v>42941</v>
      </c>
      <c r="G1471" s="25">
        <f t="shared" si="72"/>
        <v>34</v>
      </c>
      <c r="H1471" s="365">
        <v>5081.9400000000005</v>
      </c>
      <c r="I1471" s="122">
        <f t="shared" si="73"/>
        <v>172785.96</v>
      </c>
      <c r="J1471" s="16"/>
    </row>
    <row r="1472" spans="1:10">
      <c r="A1472" s="23">
        <f t="shared" si="71"/>
        <v>1413</v>
      </c>
      <c r="B1472" s="218" t="s">
        <v>239</v>
      </c>
      <c r="C1472" s="218" t="s">
        <v>436</v>
      </c>
      <c r="D1472" s="137">
        <v>42893</v>
      </c>
      <c r="E1472" s="137">
        <v>42941</v>
      </c>
      <c r="F1472" s="137">
        <v>42941</v>
      </c>
      <c r="G1472" s="25">
        <f t="shared" si="72"/>
        <v>48</v>
      </c>
      <c r="H1472" s="365">
        <v>6805.35</v>
      </c>
      <c r="I1472" s="122">
        <f t="shared" si="73"/>
        <v>326656.8</v>
      </c>
      <c r="J1472" s="16"/>
    </row>
    <row r="1473" spans="1:10">
      <c r="A1473" s="23">
        <f t="shared" si="71"/>
        <v>1414</v>
      </c>
      <c r="B1473" s="218"/>
      <c r="C1473" s="218"/>
      <c r="D1473" s="137">
        <v>42895</v>
      </c>
      <c r="E1473" s="137">
        <v>42941</v>
      </c>
      <c r="F1473" s="137">
        <v>42941</v>
      </c>
      <c r="G1473" s="25">
        <f t="shared" si="72"/>
        <v>46</v>
      </c>
      <c r="H1473" s="365">
        <v>6841.13</v>
      </c>
      <c r="I1473" s="122">
        <f t="shared" si="73"/>
        <v>314691.98</v>
      </c>
      <c r="J1473" s="16"/>
    </row>
    <row r="1474" spans="1:10">
      <c r="A1474" s="23">
        <f t="shared" si="71"/>
        <v>1415</v>
      </c>
      <c r="B1474" s="218"/>
      <c r="C1474" s="218"/>
      <c r="D1474" s="137">
        <v>42905</v>
      </c>
      <c r="E1474" s="137">
        <v>42941</v>
      </c>
      <c r="F1474" s="137">
        <v>42941</v>
      </c>
      <c r="G1474" s="25">
        <f t="shared" si="72"/>
        <v>36</v>
      </c>
      <c r="H1474" s="365">
        <v>7354.04</v>
      </c>
      <c r="I1474" s="122">
        <f t="shared" si="73"/>
        <v>264745.44</v>
      </c>
      <c r="J1474" s="16"/>
    </row>
    <row r="1475" spans="1:10">
      <c r="A1475" s="23">
        <f t="shared" si="71"/>
        <v>1416</v>
      </c>
      <c r="B1475" s="218"/>
      <c r="C1475" s="218"/>
      <c r="D1475" s="137">
        <v>42905</v>
      </c>
      <c r="E1475" s="137">
        <v>42941</v>
      </c>
      <c r="F1475" s="137">
        <v>42941</v>
      </c>
      <c r="G1475" s="25">
        <f t="shared" si="72"/>
        <v>36</v>
      </c>
      <c r="H1475" s="365">
        <v>4653.42</v>
      </c>
      <c r="I1475" s="122">
        <f t="shared" si="73"/>
        <v>167523.12</v>
      </c>
      <c r="J1475" s="16"/>
    </row>
    <row r="1476" spans="1:10">
      <c r="A1476" s="23">
        <f t="shared" si="71"/>
        <v>1417</v>
      </c>
      <c r="B1476" s="218"/>
      <c r="C1476" s="218"/>
      <c r="D1476" s="137">
        <v>42905</v>
      </c>
      <c r="E1476" s="137">
        <v>42941</v>
      </c>
      <c r="F1476" s="137">
        <v>42941</v>
      </c>
      <c r="G1476" s="25">
        <f t="shared" si="72"/>
        <v>36</v>
      </c>
      <c r="H1476" s="365">
        <v>5913.76</v>
      </c>
      <c r="I1476" s="122">
        <f t="shared" si="73"/>
        <v>212895.35999999999</v>
      </c>
      <c r="J1476" s="16"/>
    </row>
    <row r="1477" spans="1:10">
      <c r="A1477" s="23">
        <f t="shared" si="71"/>
        <v>1418</v>
      </c>
      <c r="B1477" s="218"/>
      <c r="C1477" s="218"/>
      <c r="D1477" s="137">
        <v>42905</v>
      </c>
      <c r="E1477" s="137">
        <v>42941</v>
      </c>
      <c r="F1477" s="137">
        <v>42941</v>
      </c>
      <c r="G1477" s="25">
        <f t="shared" si="72"/>
        <v>36</v>
      </c>
      <c r="H1477" s="365">
        <v>5903.46</v>
      </c>
      <c r="I1477" s="122">
        <f t="shared" si="73"/>
        <v>212524.56</v>
      </c>
      <c r="J1477" s="16"/>
    </row>
    <row r="1478" spans="1:10">
      <c r="A1478" s="23">
        <f t="shared" si="71"/>
        <v>1419</v>
      </c>
      <c r="B1478" s="218"/>
      <c r="C1478" s="218"/>
      <c r="D1478" s="137">
        <v>42905</v>
      </c>
      <c r="E1478" s="137">
        <v>42941</v>
      </c>
      <c r="F1478" s="137">
        <v>42941</v>
      </c>
      <c r="G1478" s="25">
        <f t="shared" si="72"/>
        <v>36</v>
      </c>
      <c r="H1478" s="365">
        <v>6167.68</v>
      </c>
      <c r="I1478" s="122">
        <f t="shared" si="73"/>
        <v>222036.48000000001</v>
      </c>
      <c r="J1478" s="16"/>
    </row>
    <row r="1479" spans="1:10">
      <c r="A1479" s="23">
        <f t="shared" si="71"/>
        <v>1420</v>
      </c>
      <c r="B1479" s="218"/>
      <c r="C1479" s="218"/>
      <c r="D1479" s="137">
        <v>42905</v>
      </c>
      <c r="E1479" s="137">
        <v>42941</v>
      </c>
      <c r="F1479" s="137">
        <v>42941</v>
      </c>
      <c r="G1479" s="25">
        <f t="shared" si="72"/>
        <v>36</v>
      </c>
      <c r="H1479" s="365">
        <v>6237.23</v>
      </c>
      <c r="I1479" s="122">
        <f t="shared" si="73"/>
        <v>224540.28</v>
      </c>
      <c r="J1479" s="16"/>
    </row>
    <row r="1480" spans="1:10">
      <c r="A1480" s="23">
        <f t="shared" si="71"/>
        <v>1421</v>
      </c>
      <c r="B1480" s="218"/>
      <c r="C1480" s="218"/>
      <c r="D1480" s="137">
        <v>42905</v>
      </c>
      <c r="E1480" s="137">
        <v>42941</v>
      </c>
      <c r="F1480" s="137">
        <v>42941</v>
      </c>
      <c r="G1480" s="25">
        <f t="shared" si="72"/>
        <v>36</v>
      </c>
      <c r="H1480" s="365">
        <v>5937.31</v>
      </c>
      <c r="I1480" s="122">
        <f t="shared" si="73"/>
        <v>213743.16</v>
      </c>
      <c r="J1480" s="16"/>
    </row>
    <row r="1481" spans="1:10">
      <c r="A1481" s="23">
        <f t="shared" si="71"/>
        <v>1422</v>
      </c>
      <c r="B1481" s="218"/>
      <c r="C1481" s="218"/>
      <c r="D1481" s="137">
        <v>42905</v>
      </c>
      <c r="E1481" s="137">
        <v>42941</v>
      </c>
      <c r="F1481" s="137">
        <v>42941</v>
      </c>
      <c r="G1481" s="25">
        <f t="shared" si="72"/>
        <v>36</v>
      </c>
      <c r="H1481" s="365">
        <v>5923.7</v>
      </c>
      <c r="I1481" s="122">
        <f t="shared" si="73"/>
        <v>213253.2</v>
      </c>
      <c r="J1481" s="16"/>
    </row>
    <row r="1482" spans="1:10">
      <c r="A1482" s="23">
        <f t="shared" si="71"/>
        <v>1423</v>
      </c>
      <c r="B1482" s="218"/>
      <c r="C1482" s="218"/>
      <c r="D1482" s="137">
        <v>42905</v>
      </c>
      <c r="E1482" s="137">
        <v>42941</v>
      </c>
      <c r="F1482" s="137">
        <v>42941</v>
      </c>
      <c r="G1482" s="25">
        <f t="shared" si="72"/>
        <v>36</v>
      </c>
      <c r="H1482" s="365">
        <v>6069.79</v>
      </c>
      <c r="I1482" s="122">
        <f t="shared" si="73"/>
        <v>218512.44</v>
      </c>
      <c r="J1482" s="16"/>
    </row>
    <row r="1483" spans="1:10">
      <c r="A1483" s="23">
        <f t="shared" si="71"/>
        <v>1424</v>
      </c>
      <c r="B1483" s="218"/>
      <c r="C1483" s="218"/>
      <c r="D1483" s="137">
        <v>42905</v>
      </c>
      <c r="E1483" s="137">
        <v>42941</v>
      </c>
      <c r="F1483" s="137">
        <v>42941</v>
      </c>
      <c r="G1483" s="25">
        <f t="shared" si="72"/>
        <v>36</v>
      </c>
      <c r="H1483" s="365">
        <v>6170.26</v>
      </c>
      <c r="I1483" s="122">
        <f t="shared" si="73"/>
        <v>222129.36</v>
      </c>
      <c r="J1483" s="16"/>
    </row>
    <row r="1484" spans="1:10">
      <c r="A1484" s="23">
        <f t="shared" si="71"/>
        <v>1425</v>
      </c>
      <c r="B1484" s="218"/>
      <c r="C1484" s="218"/>
      <c r="D1484" s="137">
        <v>42905</v>
      </c>
      <c r="E1484" s="137">
        <v>42941</v>
      </c>
      <c r="F1484" s="137">
        <v>42941</v>
      </c>
      <c r="G1484" s="25">
        <f t="shared" si="72"/>
        <v>36</v>
      </c>
      <c r="H1484" s="365">
        <v>6166.21</v>
      </c>
      <c r="I1484" s="122">
        <f t="shared" si="73"/>
        <v>221983.56</v>
      </c>
      <c r="J1484" s="16"/>
    </row>
    <row r="1485" spans="1:10">
      <c r="A1485" s="23">
        <f t="shared" si="71"/>
        <v>1426</v>
      </c>
      <c r="B1485" s="218"/>
      <c r="C1485" s="218"/>
      <c r="D1485" s="137">
        <v>42906</v>
      </c>
      <c r="E1485" s="137">
        <v>42941</v>
      </c>
      <c r="F1485" s="137">
        <v>42941</v>
      </c>
      <c r="G1485" s="25">
        <f t="shared" si="72"/>
        <v>35</v>
      </c>
      <c r="H1485" s="365">
        <v>6719.3</v>
      </c>
      <c r="I1485" s="122">
        <f t="shared" si="73"/>
        <v>235175.5</v>
      </c>
      <c r="J1485" s="16"/>
    </row>
    <row r="1486" spans="1:10">
      <c r="A1486" s="23">
        <f t="shared" si="71"/>
        <v>1427</v>
      </c>
      <c r="B1486" s="218"/>
      <c r="C1486" s="218"/>
      <c r="D1486" s="137">
        <v>42906</v>
      </c>
      <c r="E1486" s="137">
        <v>42941</v>
      </c>
      <c r="F1486" s="137">
        <v>42941</v>
      </c>
      <c r="G1486" s="25">
        <f t="shared" si="72"/>
        <v>35</v>
      </c>
      <c r="H1486" s="365">
        <v>6720.58</v>
      </c>
      <c r="I1486" s="122">
        <f t="shared" si="73"/>
        <v>235220.3</v>
      </c>
      <c r="J1486" s="16"/>
    </row>
    <row r="1487" spans="1:10">
      <c r="A1487" s="23">
        <f t="shared" si="71"/>
        <v>1428</v>
      </c>
      <c r="B1487" s="218"/>
      <c r="C1487" s="218"/>
      <c r="D1487" s="137">
        <v>42906</v>
      </c>
      <c r="E1487" s="137">
        <v>42941</v>
      </c>
      <c r="F1487" s="137">
        <v>42941</v>
      </c>
      <c r="G1487" s="25">
        <f t="shared" si="72"/>
        <v>35</v>
      </c>
      <c r="H1487" s="365">
        <v>6221.41</v>
      </c>
      <c r="I1487" s="122">
        <f t="shared" si="73"/>
        <v>217749.35</v>
      </c>
      <c r="J1487" s="16"/>
    </row>
    <row r="1488" spans="1:10">
      <c r="A1488" s="23">
        <f t="shared" ref="A1488:A1551" si="74">A1487+1</f>
        <v>1429</v>
      </c>
      <c r="B1488" s="218"/>
      <c r="C1488" s="218"/>
      <c r="D1488" s="137">
        <v>42907</v>
      </c>
      <c r="E1488" s="137">
        <v>42941</v>
      </c>
      <c r="F1488" s="137">
        <v>42941</v>
      </c>
      <c r="G1488" s="25">
        <f t="shared" si="72"/>
        <v>34</v>
      </c>
      <c r="H1488" s="365">
        <v>5841.63</v>
      </c>
      <c r="I1488" s="122">
        <f t="shared" si="73"/>
        <v>198615.42</v>
      </c>
      <c r="J1488" s="16"/>
    </row>
    <row r="1489" spans="1:10">
      <c r="A1489" s="23">
        <f t="shared" si="74"/>
        <v>1430</v>
      </c>
      <c r="B1489" s="218"/>
      <c r="C1489" s="218"/>
      <c r="D1489" s="137">
        <v>42907</v>
      </c>
      <c r="E1489" s="137">
        <v>42941</v>
      </c>
      <c r="F1489" s="137">
        <v>42941</v>
      </c>
      <c r="G1489" s="25">
        <f t="shared" si="72"/>
        <v>34</v>
      </c>
      <c r="H1489" s="365">
        <v>6578.74</v>
      </c>
      <c r="I1489" s="122">
        <f t="shared" si="73"/>
        <v>223677.16</v>
      </c>
      <c r="J1489" s="16"/>
    </row>
    <row r="1490" spans="1:10">
      <c r="A1490" s="23">
        <f t="shared" si="74"/>
        <v>1431</v>
      </c>
      <c r="B1490" s="218"/>
      <c r="C1490" s="218"/>
      <c r="D1490" s="137">
        <v>42907</v>
      </c>
      <c r="E1490" s="137">
        <v>42941</v>
      </c>
      <c r="F1490" s="137">
        <v>42941</v>
      </c>
      <c r="G1490" s="25">
        <f t="shared" si="72"/>
        <v>34</v>
      </c>
      <c r="H1490" s="365">
        <v>5915.6</v>
      </c>
      <c r="I1490" s="122">
        <f t="shared" si="73"/>
        <v>201130.4</v>
      </c>
      <c r="J1490" s="16"/>
    </row>
    <row r="1491" spans="1:10">
      <c r="A1491" s="23">
        <f t="shared" si="74"/>
        <v>1432</v>
      </c>
      <c r="B1491" s="218"/>
      <c r="C1491" s="218"/>
      <c r="D1491" s="137">
        <v>42908</v>
      </c>
      <c r="E1491" s="137">
        <v>42941</v>
      </c>
      <c r="F1491" s="137">
        <v>42941</v>
      </c>
      <c r="G1491" s="25">
        <f t="shared" si="72"/>
        <v>33</v>
      </c>
      <c r="H1491" s="365">
        <v>5536.55</v>
      </c>
      <c r="I1491" s="122">
        <f t="shared" si="73"/>
        <v>182706.15</v>
      </c>
      <c r="J1491" s="16"/>
    </row>
    <row r="1492" spans="1:10">
      <c r="A1492" s="23">
        <f t="shared" si="74"/>
        <v>1433</v>
      </c>
      <c r="B1492" s="218"/>
      <c r="C1492" s="218"/>
      <c r="D1492" s="137">
        <v>42908</v>
      </c>
      <c r="E1492" s="137">
        <v>42941</v>
      </c>
      <c r="F1492" s="137">
        <v>42941</v>
      </c>
      <c r="G1492" s="25">
        <f t="shared" si="72"/>
        <v>33</v>
      </c>
      <c r="H1492" s="365">
        <v>6123.63</v>
      </c>
      <c r="I1492" s="122">
        <f t="shared" si="73"/>
        <v>202079.79</v>
      </c>
      <c r="J1492" s="16"/>
    </row>
    <row r="1493" spans="1:10">
      <c r="A1493" s="23">
        <f t="shared" si="74"/>
        <v>1434</v>
      </c>
      <c r="B1493" s="218"/>
      <c r="C1493" s="218"/>
      <c r="D1493" s="137">
        <v>42908</v>
      </c>
      <c r="E1493" s="137">
        <v>42941</v>
      </c>
      <c r="F1493" s="137">
        <v>42941</v>
      </c>
      <c r="G1493" s="25">
        <f t="shared" si="72"/>
        <v>33</v>
      </c>
      <c r="H1493" s="365">
        <v>5584.45</v>
      </c>
      <c r="I1493" s="122">
        <f t="shared" si="73"/>
        <v>184286.85</v>
      </c>
      <c r="J1493" s="16"/>
    </row>
    <row r="1494" spans="1:10">
      <c r="A1494" s="23">
        <f t="shared" si="74"/>
        <v>1435</v>
      </c>
      <c r="B1494" s="218"/>
      <c r="C1494" s="218"/>
      <c r="D1494" s="137">
        <v>42908</v>
      </c>
      <c r="E1494" s="137">
        <v>42941</v>
      </c>
      <c r="F1494" s="137">
        <v>42941</v>
      </c>
      <c r="G1494" s="25">
        <f t="shared" si="72"/>
        <v>33</v>
      </c>
      <c r="H1494" s="365">
        <v>5904.54</v>
      </c>
      <c r="I1494" s="122">
        <f t="shared" si="73"/>
        <v>194849.82</v>
      </c>
      <c r="J1494" s="16"/>
    </row>
    <row r="1495" spans="1:10">
      <c r="A1495" s="23">
        <f t="shared" si="74"/>
        <v>1436</v>
      </c>
      <c r="B1495" s="218"/>
      <c r="C1495" s="218"/>
      <c r="D1495" s="137">
        <v>42908</v>
      </c>
      <c r="E1495" s="137">
        <v>42941</v>
      </c>
      <c r="F1495" s="137">
        <v>42941</v>
      </c>
      <c r="G1495" s="25">
        <f t="shared" si="72"/>
        <v>33</v>
      </c>
      <c r="H1495" s="365">
        <v>6032.75</v>
      </c>
      <c r="I1495" s="122">
        <f t="shared" si="73"/>
        <v>199080.75</v>
      </c>
      <c r="J1495" s="16"/>
    </row>
    <row r="1496" spans="1:10">
      <c r="A1496" s="23">
        <f t="shared" si="74"/>
        <v>1437</v>
      </c>
      <c r="B1496" s="218"/>
      <c r="C1496" s="218"/>
      <c r="D1496" s="137">
        <v>42908</v>
      </c>
      <c r="E1496" s="137">
        <v>42941</v>
      </c>
      <c r="F1496" s="137">
        <v>42941</v>
      </c>
      <c r="G1496" s="25">
        <f t="shared" si="72"/>
        <v>33</v>
      </c>
      <c r="H1496" s="365">
        <v>6960.84</v>
      </c>
      <c r="I1496" s="122">
        <f t="shared" si="73"/>
        <v>229707.72</v>
      </c>
      <c r="J1496" s="16"/>
    </row>
    <row r="1497" spans="1:10">
      <c r="A1497" s="23">
        <f t="shared" si="74"/>
        <v>1438</v>
      </c>
      <c r="B1497" s="218"/>
      <c r="C1497" s="218"/>
      <c r="D1497" s="137">
        <v>42908</v>
      </c>
      <c r="E1497" s="137">
        <v>42941</v>
      </c>
      <c r="F1497" s="137">
        <v>42941</v>
      </c>
      <c r="G1497" s="25">
        <f t="shared" si="72"/>
        <v>33</v>
      </c>
      <c r="H1497" s="365">
        <v>7354.04</v>
      </c>
      <c r="I1497" s="122">
        <f t="shared" si="73"/>
        <v>242683.32</v>
      </c>
      <c r="J1497" s="16"/>
    </row>
    <row r="1498" spans="1:10">
      <c r="A1498" s="23">
        <f t="shared" si="74"/>
        <v>1439</v>
      </c>
      <c r="B1498" s="218"/>
      <c r="C1498" s="218"/>
      <c r="D1498" s="137">
        <v>42908</v>
      </c>
      <c r="E1498" s="137">
        <v>42941</v>
      </c>
      <c r="F1498" s="137">
        <v>42941</v>
      </c>
      <c r="G1498" s="25">
        <f t="shared" si="72"/>
        <v>33</v>
      </c>
      <c r="H1498" s="365">
        <v>6830.48</v>
      </c>
      <c r="I1498" s="122">
        <f t="shared" si="73"/>
        <v>225405.84</v>
      </c>
      <c r="J1498" s="16"/>
    </row>
    <row r="1499" spans="1:10">
      <c r="A1499" s="23">
        <f t="shared" si="74"/>
        <v>1440</v>
      </c>
      <c r="B1499" s="218"/>
      <c r="C1499" s="218"/>
      <c r="D1499" s="137">
        <v>42908</v>
      </c>
      <c r="E1499" s="137">
        <v>42941</v>
      </c>
      <c r="F1499" s="137">
        <v>42941</v>
      </c>
      <c r="G1499" s="25">
        <f t="shared" si="72"/>
        <v>33</v>
      </c>
      <c r="H1499" s="365">
        <v>6841.99</v>
      </c>
      <c r="I1499" s="122">
        <f t="shared" si="73"/>
        <v>225785.67</v>
      </c>
      <c r="J1499" s="16"/>
    </row>
    <row r="1500" spans="1:10">
      <c r="A1500" s="23">
        <f t="shared" si="74"/>
        <v>1441</v>
      </c>
      <c r="B1500" s="218"/>
      <c r="C1500" s="218"/>
      <c r="D1500" s="137">
        <v>42908</v>
      </c>
      <c r="E1500" s="137">
        <v>42941</v>
      </c>
      <c r="F1500" s="137">
        <v>42941</v>
      </c>
      <c r="G1500" s="25">
        <f t="shared" si="72"/>
        <v>33</v>
      </c>
      <c r="H1500" s="365">
        <v>6805.35</v>
      </c>
      <c r="I1500" s="122">
        <f t="shared" si="73"/>
        <v>224576.55</v>
      </c>
      <c r="J1500" s="16"/>
    </row>
    <row r="1501" spans="1:10">
      <c r="A1501" s="23">
        <f t="shared" si="74"/>
        <v>1442</v>
      </c>
      <c r="B1501" s="218"/>
      <c r="C1501" s="218"/>
      <c r="D1501" s="137">
        <v>42910</v>
      </c>
      <c r="E1501" s="137">
        <v>42941</v>
      </c>
      <c r="F1501" s="137">
        <v>42941</v>
      </c>
      <c r="G1501" s="25">
        <f t="shared" si="72"/>
        <v>31</v>
      </c>
      <c r="H1501" s="365">
        <v>6810.46</v>
      </c>
      <c r="I1501" s="122">
        <f t="shared" si="73"/>
        <v>211124.26</v>
      </c>
      <c r="J1501" s="16"/>
    </row>
    <row r="1502" spans="1:10">
      <c r="A1502" s="23">
        <f t="shared" si="74"/>
        <v>1443</v>
      </c>
      <c r="B1502" s="218"/>
      <c r="C1502" s="218"/>
      <c r="D1502" s="137">
        <v>42910</v>
      </c>
      <c r="E1502" s="137">
        <v>42941</v>
      </c>
      <c r="F1502" s="137">
        <v>42941</v>
      </c>
      <c r="G1502" s="25">
        <f t="shared" si="72"/>
        <v>31</v>
      </c>
      <c r="H1502" s="365">
        <v>6801.09</v>
      </c>
      <c r="I1502" s="122">
        <f t="shared" si="73"/>
        <v>210833.79</v>
      </c>
      <c r="J1502" s="16"/>
    </row>
    <row r="1503" spans="1:10">
      <c r="A1503" s="23">
        <f t="shared" si="74"/>
        <v>1444</v>
      </c>
      <c r="B1503" s="218"/>
      <c r="C1503" s="218"/>
      <c r="D1503" s="137">
        <v>42910</v>
      </c>
      <c r="E1503" s="137">
        <v>42941</v>
      </c>
      <c r="F1503" s="137">
        <v>42941</v>
      </c>
      <c r="G1503" s="25">
        <f t="shared" si="72"/>
        <v>31</v>
      </c>
      <c r="H1503" s="365">
        <v>7113.35</v>
      </c>
      <c r="I1503" s="122">
        <f t="shared" si="73"/>
        <v>220513.85</v>
      </c>
      <c r="J1503" s="16"/>
    </row>
    <row r="1504" spans="1:10">
      <c r="A1504" s="23">
        <f t="shared" si="74"/>
        <v>1445</v>
      </c>
      <c r="B1504" s="218"/>
      <c r="C1504" s="218"/>
      <c r="D1504" s="137">
        <v>42910</v>
      </c>
      <c r="E1504" s="137">
        <v>42941</v>
      </c>
      <c r="F1504" s="137">
        <v>42941</v>
      </c>
      <c r="G1504" s="25">
        <f t="shared" si="72"/>
        <v>31</v>
      </c>
      <c r="H1504" s="365">
        <v>7550</v>
      </c>
      <c r="I1504" s="122">
        <f t="shared" si="73"/>
        <v>234050</v>
      </c>
      <c r="J1504" s="16"/>
    </row>
    <row r="1505" spans="1:10">
      <c r="A1505" s="23">
        <f t="shared" si="74"/>
        <v>1446</v>
      </c>
      <c r="B1505" s="218"/>
      <c r="C1505" s="218"/>
      <c r="D1505" s="137">
        <v>42912</v>
      </c>
      <c r="E1505" s="137">
        <v>42941</v>
      </c>
      <c r="F1505" s="137">
        <v>42941</v>
      </c>
      <c r="G1505" s="25">
        <f t="shared" si="72"/>
        <v>29</v>
      </c>
      <c r="H1505" s="365">
        <v>4437.1099999999997</v>
      </c>
      <c r="I1505" s="122">
        <f t="shared" si="73"/>
        <v>128676.19</v>
      </c>
      <c r="J1505" s="16"/>
    </row>
    <row r="1506" spans="1:10">
      <c r="A1506" s="23">
        <f t="shared" si="74"/>
        <v>1447</v>
      </c>
      <c r="B1506" s="218"/>
      <c r="C1506" s="218"/>
      <c r="D1506" s="137">
        <v>42914</v>
      </c>
      <c r="E1506" s="137">
        <v>42941</v>
      </c>
      <c r="F1506" s="137">
        <v>42941</v>
      </c>
      <c r="G1506" s="25">
        <f t="shared" si="72"/>
        <v>27</v>
      </c>
      <c r="H1506" s="365">
        <v>5702.05</v>
      </c>
      <c r="I1506" s="122">
        <f t="shared" si="73"/>
        <v>153955.35</v>
      </c>
      <c r="J1506" s="16"/>
    </row>
    <row r="1507" spans="1:10">
      <c r="A1507" s="23">
        <f t="shared" si="74"/>
        <v>1448</v>
      </c>
      <c r="B1507" s="218"/>
      <c r="C1507" s="218"/>
      <c r="D1507" s="137">
        <v>42914</v>
      </c>
      <c r="E1507" s="137">
        <v>42941</v>
      </c>
      <c r="F1507" s="137">
        <v>42941</v>
      </c>
      <c r="G1507" s="25">
        <f t="shared" si="72"/>
        <v>27</v>
      </c>
      <c r="H1507" s="365">
        <v>5733.74</v>
      </c>
      <c r="I1507" s="122">
        <f t="shared" si="73"/>
        <v>154810.98000000001</v>
      </c>
      <c r="J1507" s="16"/>
    </row>
    <row r="1508" spans="1:10">
      <c r="A1508" s="23">
        <f t="shared" si="74"/>
        <v>1449</v>
      </c>
      <c r="B1508" s="218"/>
      <c r="C1508" s="218"/>
      <c r="D1508" s="137">
        <v>42914</v>
      </c>
      <c r="E1508" s="137">
        <v>42941</v>
      </c>
      <c r="F1508" s="137">
        <v>42941</v>
      </c>
      <c r="G1508" s="25">
        <f t="shared" si="72"/>
        <v>27</v>
      </c>
      <c r="H1508" s="365">
        <v>5251.96</v>
      </c>
      <c r="I1508" s="122">
        <f t="shared" si="73"/>
        <v>141802.92000000001</v>
      </c>
      <c r="J1508" s="16"/>
    </row>
    <row r="1509" spans="1:10">
      <c r="A1509" s="23">
        <f t="shared" si="74"/>
        <v>1450</v>
      </c>
      <c r="B1509" s="218"/>
      <c r="C1509" s="218"/>
      <c r="D1509" s="137">
        <v>42914</v>
      </c>
      <c r="E1509" s="137">
        <v>42941</v>
      </c>
      <c r="F1509" s="137">
        <v>42941</v>
      </c>
      <c r="G1509" s="25">
        <f t="shared" si="72"/>
        <v>27</v>
      </c>
      <c r="H1509" s="365">
        <v>6015.26</v>
      </c>
      <c r="I1509" s="122">
        <f t="shared" si="73"/>
        <v>162412.01999999999</v>
      </c>
      <c r="J1509" s="16"/>
    </row>
    <row r="1510" spans="1:10">
      <c r="A1510" s="23">
        <f t="shared" si="74"/>
        <v>1451</v>
      </c>
      <c r="B1510" s="218"/>
      <c r="C1510" s="218"/>
      <c r="D1510" s="137">
        <v>42914</v>
      </c>
      <c r="E1510" s="137">
        <v>42941</v>
      </c>
      <c r="F1510" s="137">
        <v>42941</v>
      </c>
      <c r="G1510" s="25">
        <f t="shared" si="72"/>
        <v>27</v>
      </c>
      <c r="H1510" s="365">
        <v>6737.71</v>
      </c>
      <c r="I1510" s="122">
        <f t="shared" si="73"/>
        <v>181918.17</v>
      </c>
      <c r="J1510" s="16"/>
    </row>
    <row r="1511" spans="1:10">
      <c r="A1511" s="23">
        <f t="shared" si="74"/>
        <v>1452</v>
      </c>
      <c r="B1511" s="218"/>
      <c r="C1511" s="218"/>
      <c r="D1511" s="137">
        <v>42914</v>
      </c>
      <c r="E1511" s="137">
        <v>42941</v>
      </c>
      <c r="F1511" s="137">
        <v>42941</v>
      </c>
      <c r="G1511" s="25">
        <f t="shared" si="72"/>
        <v>27</v>
      </c>
      <c r="H1511" s="365">
        <v>6290.96</v>
      </c>
      <c r="I1511" s="122">
        <f t="shared" si="73"/>
        <v>169855.92</v>
      </c>
      <c r="J1511" s="16"/>
    </row>
    <row r="1512" spans="1:10">
      <c r="A1512" s="23">
        <f t="shared" si="74"/>
        <v>1453</v>
      </c>
      <c r="B1512" s="218"/>
      <c r="C1512" s="218"/>
      <c r="D1512" s="137">
        <v>42915</v>
      </c>
      <c r="E1512" s="137">
        <v>42941</v>
      </c>
      <c r="F1512" s="137">
        <v>42941</v>
      </c>
      <c r="G1512" s="25">
        <f t="shared" si="72"/>
        <v>26</v>
      </c>
      <c r="H1512" s="365">
        <v>5651.49</v>
      </c>
      <c r="I1512" s="122">
        <f t="shared" si="73"/>
        <v>146938.74</v>
      </c>
      <c r="J1512" s="16"/>
    </row>
    <row r="1513" spans="1:10">
      <c r="A1513" s="23">
        <f t="shared" si="74"/>
        <v>1454</v>
      </c>
      <c r="B1513" s="218"/>
      <c r="C1513" s="218"/>
      <c r="D1513" s="137">
        <v>42916</v>
      </c>
      <c r="E1513" s="137">
        <v>42941</v>
      </c>
      <c r="F1513" s="137">
        <v>42941</v>
      </c>
      <c r="G1513" s="25">
        <f t="shared" si="72"/>
        <v>25</v>
      </c>
      <c r="H1513" s="365">
        <v>4160</v>
      </c>
      <c r="I1513" s="122">
        <f t="shared" si="73"/>
        <v>104000</v>
      </c>
      <c r="J1513" s="16"/>
    </row>
    <row r="1514" spans="1:10">
      <c r="A1514" s="23">
        <f t="shared" si="74"/>
        <v>1455</v>
      </c>
      <c r="B1514" s="218"/>
      <c r="C1514" s="218"/>
      <c r="D1514" s="137">
        <v>42916</v>
      </c>
      <c r="E1514" s="137">
        <v>42941</v>
      </c>
      <c r="F1514" s="137">
        <v>42941</v>
      </c>
      <c r="G1514" s="25">
        <f t="shared" si="72"/>
        <v>25</v>
      </c>
      <c r="H1514" s="365">
        <v>4222.3999999999996</v>
      </c>
      <c r="I1514" s="122">
        <f t="shared" si="73"/>
        <v>105560</v>
      </c>
      <c r="J1514" s="16"/>
    </row>
    <row r="1515" spans="1:10">
      <c r="A1515" s="23">
        <f t="shared" si="74"/>
        <v>1456</v>
      </c>
      <c r="B1515" s="218"/>
      <c r="C1515" s="218"/>
      <c r="D1515" s="137">
        <v>42916</v>
      </c>
      <c r="E1515" s="137">
        <v>42941</v>
      </c>
      <c r="F1515" s="137">
        <v>42941</v>
      </c>
      <c r="G1515" s="25">
        <f t="shared" si="72"/>
        <v>25</v>
      </c>
      <c r="H1515" s="365">
        <v>6048.96</v>
      </c>
      <c r="I1515" s="122">
        <f t="shared" si="73"/>
        <v>151224</v>
      </c>
      <c r="J1515" s="16"/>
    </row>
    <row r="1516" spans="1:10">
      <c r="A1516" s="23">
        <f t="shared" si="74"/>
        <v>1457</v>
      </c>
      <c r="B1516" s="218"/>
      <c r="C1516" s="218"/>
      <c r="D1516" s="137">
        <v>42916</v>
      </c>
      <c r="E1516" s="137">
        <v>42941</v>
      </c>
      <c r="F1516" s="137">
        <v>42941</v>
      </c>
      <c r="G1516" s="25">
        <f t="shared" si="72"/>
        <v>25</v>
      </c>
      <c r="H1516" s="365">
        <v>5423.68</v>
      </c>
      <c r="I1516" s="122">
        <f t="shared" si="73"/>
        <v>135592</v>
      </c>
      <c r="J1516" s="16"/>
    </row>
    <row r="1517" spans="1:10">
      <c r="A1517" s="23">
        <f t="shared" si="74"/>
        <v>1458</v>
      </c>
      <c r="B1517" s="218"/>
      <c r="C1517" s="218"/>
      <c r="D1517" s="137">
        <v>42916</v>
      </c>
      <c r="E1517" s="137">
        <v>42941</v>
      </c>
      <c r="F1517" s="137">
        <v>42941</v>
      </c>
      <c r="G1517" s="25">
        <f t="shared" si="72"/>
        <v>25</v>
      </c>
      <c r="H1517" s="365">
        <v>5423.68</v>
      </c>
      <c r="I1517" s="122">
        <f t="shared" si="73"/>
        <v>135592</v>
      </c>
      <c r="J1517" s="16"/>
    </row>
    <row r="1518" spans="1:10">
      <c r="A1518" s="23">
        <f t="shared" si="74"/>
        <v>1459</v>
      </c>
      <c r="B1518" s="218"/>
      <c r="C1518" s="218"/>
      <c r="D1518" s="137">
        <v>42916</v>
      </c>
      <c r="E1518" s="137">
        <v>42941</v>
      </c>
      <c r="F1518" s="137">
        <v>42941</v>
      </c>
      <c r="G1518" s="25">
        <f t="shared" si="72"/>
        <v>25</v>
      </c>
      <c r="H1518" s="365">
        <v>6048.96</v>
      </c>
      <c r="I1518" s="122">
        <f t="shared" si="73"/>
        <v>151224</v>
      </c>
      <c r="J1518" s="16"/>
    </row>
    <row r="1519" spans="1:10">
      <c r="A1519" s="23">
        <f t="shared" si="74"/>
        <v>1460</v>
      </c>
      <c r="B1519" s="218"/>
      <c r="C1519" s="218"/>
      <c r="D1519" s="137">
        <v>42916</v>
      </c>
      <c r="E1519" s="137">
        <v>42941</v>
      </c>
      <c r="F1519" s="137">
        <v>42941</v>
      </c>
      <c r="G1519" s="25">
        <f t="shared" si="72"/>
        <v>25</v>
      </c>
      <c r="H1519" s="365">
        <v>6048.96</v>
      </c>
      <c r="I1519" s="122">
        <f t="shared" si="73"/>
        <v>151224</v>
      </c>
      <c r="J1519" s="16"/>
    </row>
    <row r="1520" spans="1:10">
      <c r="A1520" s="23">
        <f t="shared" si="74"/>
        <v>1461</v>
      </c>
      <c r="B1520" s="218"/>
      <c r="C1520" s="218"/>
      <c r="D1520" s="137">
        <v>42916</v>
      </c>
      <c r="E1520" s="137">
        <v>42941</v>
      </c>
      <c r="F1520" s="137">
        <v>42941</v>
      </c>
      <c r="G1520" s="25">
        <f t="shared" si="72"/>
        <v>25</v>
      </c>
      <c r="H1520" s="365">
        <v>6078.99</v>
      </c>
      <c r="I1520" s="122">
        <f t="shared" si="73"/>
        <v>151974.75</v>
      </c>
      <c r="J1520" s="16"/>
    </row>
    <row r="1521" spans="1:10">
      <c r="A1521" s="23">
        <f t="shared" si="74"/>
        <v>1462</v>
      </c>
      <c r="B1521" s="218"/>
      <c r="C1521" s="218"/>
      <c r="D1521" s="137">
        <v>42916</v>
      </c>
      <c r="E1521" s="137">
        <v>42941</v>
      </c>
      <c r="F1521" s="137">
        <v>42941</v>
      </c>
      <c r="G1521" s="25">
        <f t="shared" si="72"/>
        <v>25</v>
      </c>
      <c r="H1521" s="365">
        <v>6695.58</v>
      </c>
      <c r="I1521" s="122">
        <f t="shared" si="73"/>
        <v>167389.5</v>
      </c>
      <c r="J1521" s="16"/>
    </row>
    <row r="1522" spans="1:10">
      <c r="A1522" s="23">
        <f t="shared" si="74"/>
        <v>1463</v>
      </c>
      <c r="B1522" s="218"/>
      <c r="C1522" s="218"/>
      <c r="D1522" s="137">
        <v>42916</v>
      </c>
      <c r="E1522" s="137">
        <v>42941</v>
      </c>
      <c r="F1522" s="137">
        <v>42941</v>
      </c>
      <c r="G1522" s="25">
        <f t="shared" si="72"/>
        <v>25</v>
      </c>
      <c r="H1522" s="365">
        <v>6822.39</v>
      </c>
      <c r="I1522" s="122">
        <f t="shared" si="73"/>
        <v>170559.75</v>
      </c>
      <c r="J1522" s="16"/>
    </row>
    <row r="1523" spans="1:10">
      <c r="A1523" s="23">
        <f t="shared" si="74"/>
        <v>1464</v>
      </c>
      <c r="B1523" s="218"/>
      <c r="C1523" s="218"/>
      <c r="D1523" s="137">
        <v>42916</v>
      </c>
      <c r="E1523" s="137">
        <v>42941</v>
      </c>
      <c r="F1523" s="137">
        <v>42941</v>
      </c>
      <c r="G1523" s="25">
        <f t="shared" ref="G1523:G1576" si="75">F1523-D1523</f>
        <v>25</v>
      </c>
      <c r="H1523" s="365">
        <v>6718.45</v>
      </c>
      <c r="I1523" s="122">
        <f t="shared" ref="I1523:I1576" si="76">ROUND(G1523*H1523,2)</f>
        <v>167961.25</v>
      </c>
      <c r="J1523" s="16"/>
    </row>
    <row r="1524" spans="1:10">
      <c r="A1524" s="23">
        <f t="shared" si="74"/>
        <v>1465</v>
      </c>
      <c r="B1524" s="218"/>
      <c r="C1524" s="218"/>
      <c r="D1524" s="137">
        <v>42916</v>
      </c>
      <c r="E1524" s="137">
        <v>42941</v>
      </c>
      <c r="F1524" s="137">
        <v>42941</v>
      </c>
      <c r="G1524" s="25">
        <f t="shared" si="75"/>
        <v>25</v>
      </c>
      <c r="H1524" s="365">
        <v>6748.27</v>
      </c>
      <c r="I1524" s="122">
        <f t="shared" si="76"/>
        <v>168706.75</v>
      </c>
      <c r="J1524" s="16"/>
    </row>
    <row r="1525" spans="1:10">
      <c r="A1525" s="23">
        <f t="shared" si="74"/>
        <v>1466</v>
      </c>
      <c r="B1525" s="218"/>
      <c r="C1525" s="218"/>
      <c r="D1525" s="137">
        <v>42916</v>
      </c>
      <c r="E1525" s="137">
        <v>42941</v>
      </c>
      <c r="F1525" s="137">
        <v>42941</v>
      </c>
      <c r="G1525" s="25">
        <f t="shared" si="75"/>
        <v>25</v>
      </c>
      <c r="H1525" s="365">
        <v>6702.26</v>
      </c>
      <c r="I1525" s="122">
        <f t="shared" si="76"/>
        <v>167556.5</v>
      </c>
      <c r="J1525" s="16"/>
    </row>
    <row r="1526" spans="1:10">
      <c r="A1526" s="23">
        <f t="shared" si="74"/>
        <v>1467</v>
      </c>
      <c r="B1526" s="218"/>
      <c r="C1526" s="218"/>
      <c r="D1526" s="137">
        <v>42916</v>
      </c>
      <c r="E1526" s="137">
        <v>42941</v>
      </c>
      <c r="F1526" s="137">
        <v>42941</v>
      </c>
      <c r="G1526" s="25">
        <f t="shared" si="75"/>
        <v>25</v>
      </c>
      <c r="H1526" s="365">
        <v>5757.22</v>
      </c>
      <c r="I1526" s="122">
        <f t="shared" si="76"/>
        <v>143930.5</v>
      </c>
      <c r="J1526" s="16"/>
    </row>
    <row r="1527" spans="1:10">
      <c r="A1527" s="23">
        <f t="shared" si="74"/>
        <v>1468</v>
      </c>
      <c r="B1527" s="218"/>
      <c r="C1527" s="218"/>
      <c r="D1527" s="137">
        <v>42916</v>
      </c>
      <c r="E1527" s="137">
        <v>42941</v>
      </c>
      <c r="F1527" s="137">
        <v>42941</v>
      </c>
      <c r="G1527" s="25">
        <f t="shared" si="75"/>
        <v>25</v>
      </c>
      <c r="H1527" s="365">
        <v>6039.25</v>
      </c>
      <c r="I1527" s="122">
        <f t="shared" si="76"/>
        <v>150981.25</v>
      </c>
      <c r="J1527" s="16"/>
    </row>
    <row r="1528" spans="1:10">
      <c r="A1528" s="23">
        <f t="shared" si="74"/>
        <v>1469</v>
      </c>
      <c r="B1528" s="218"/>
      <c r="C1528" s="218"/>
      <c r="D1528" s="137">
        <v>42916</v>
      </c>
      <c r="E1528" s="137">
        <v>42941</v>
      </c>
      <c r="F1528" s="137">
        <v>42941</v>
      </c>
      <c r="G1528" s="25">
        <f t="shared" si="75"/>
        <v>25</v>
      </c>
      <c r="H1528" s="365">
        <v>6067.62</v>
      </c>
      <c r="I1528" s="122">
        <f t="shared" si="76"/>
        <v>151690.5</v>
      </c>
      <c r="J1528" s="16"/>
    </row>
    <row r="1529" spans="1:10">
      <c r="A1529" s="23">
        <f t="shared" si="74"/>
        <v>1470</v>
      </c>
      <c r="B1529" s="218"/>
      <c r="C1529" s="218"/>
      <c r="D1529" s="137">
        <v>42916</v>
      </c>
      <c r="E1529" s="137">
        <v>42941</v>
      </c>
      <c r="F1529" s="137">
        <v>42941</v>
      </c>
      <c r="G1529" s="25">
        <f t="shared" si="75"/>
        <v>25</v>
      </c>
      <c r="H1529" s="365">
        <v>5772.04</v>
      </c>
      <c r="I1529" s="122">
        <f t="shared" si="76"/>
        <v>144301</v>
      </c>
      <c r="J1529" s="16"/>
    </row>
    <row r="1530" spans="1:10">
      <c r="A1530" s="23">
        <f t="shared" si="74"/>
        <v>1471</v>
      </c>
      <c r="B1530" s="218"/>
      <c r="C1530" s="218"/>
      <c r="D1530" s="137">
        <v>42916</v>
      </c>
      <c r="E1530" s="137">
        <v>42941</v>
      </c>
      <c r="F1530" s="137">
        <v>42941</v>
      </c>
      <c r="G1530" s="25">
        <f t="shared" si="75"/>
        <v>25</v>
      </c>
      <c r="H1530" s="365">
        <v>5610.24</v>
      </c>
      <c r="I1530" s="122">
        <f t="shared" si="76"/>
        <v>140256</v>
      </c>
      <c r="J1530" s="16"/>
    </row>
    <row r="1531" spans="1:10">
      <c r="A1531" s="23">
        <f t="shared" si="74"/>
        <v>1472</v>
      </c>
      <c r="B1531" s="218"/>
      <c r="C1531" s="218"/>
      <c r="D1531" s="137">
        <v>42916</v>
      </c>
      <c r="E1531" s="137">
        <v>42941</v>
      </c>
      <c r="F1531" s="137">
        <v>42941</v>
      </c>
      <c r="G1531" s="25">
        <f t="shared" si="75"/>
        <v>25</v>
      </c>
      <c r="H1531" s="365">
        <v>6109.69</v>
      </c>
      <c r="I1531" s="122">
        <f t="shared" si="76"/>
        <v>152742.25</v>
      </c>
      <c r="J1531" s="16"/>
    </row>
    <row r="1532" spans="1:10">
      <c r="A1532" s="23">
        <f t="shared" si="74"/>
        <v>1473</v>
      </c>
      <c r="B1532" s="218"/>
      <c r="C1532" s="218"/>
      <c r="D1532" s="137">
        <v>42916</v>
      </c>
      <c r="E1532" s="137">
        <v>42941</v>
      </c>
      <c r="F1532" s="137">
        <v>42941</v>
      </c>
      <c r="G1532" s="25">
        <f t="shared" si="75"/>
        <v>25</v>
      </c>
      <c r="H1532" s="365">
        <v>5819.52</v>
      </c>
      <c r="I1532" s="122">
        <f t="shared" si="76"/>
        <v>145488</v>
      </c>
      <c r="J1532" s="16"/>
    </row>
    <row r="1533" spans="1:10">
      <c r="A1533" s="23">
        <f t="shared" si="74"/>
        <v>1474</v>
      </c>
      <c r="B1533" s="218"/>
      <c r="C1533" s="218"/>
      <c r="D1533" s="137">
        <v>42916</v>
      </c>
      <c r="E1533" s="137">
        <v>42941</v>
      </c>
      <c r="F1533" s="137">
        <v>42941</v>
      </c>
      <c r="G1533" s="25">
        <f t="shared" si="75"/>
        <v>25</v>
      </c>
      <c r="H1533" s="365">
        <v>6079.58</v>
      </c>
      <c r="I1533" s="122">
        <f t="shared" si="76"/>
        <v>151989.5</v>
      </c>
      <c r="J1533" s="16"/>
    </row>
    <row r="1534" spans="1:10">
      <c r="A1534" s="23">
        <f t="shared" si="74"/>
        <v>1475</v>
      </c>
      <c r="B1534" s="218"/>
      <c r="C1534" s="218"/>
      <c r="D1534" s="137">
        <v>42917</v>
      </c>
      <c r="E1534" s="137">
        <v>42941</v>
      </c>
      <c r="F1534" s="137">
        <v>42941</v>
      </c>
      <c r="G1534" s="25">
        <f t="shared" si="75"/>
        <v>24</v>
      </c>
      <c r="H1534" s="365">
        <v>6122.48</v>
      </c>
      <c r="I1534" s="122">
        <f t="shared" si="76"/>
        <v>146939.51999999999</v>
      </c>
      <c r="J1534" s="16"/>
    </row>
    <row r="1535" spans="1:10">
      <c r="A1535" s="23">
        <f t="shared" si="74"/>
        <v>1476</v>
      </c>
      <c r="B1535" s="218"/>
      <c r="C1535" s="218"/>
      <c r="D1535" s="137">
        <v>42917</v>
      </c>
      <c r="E1535" s="137">
        <v>42941</v>
      </c>
      <c r="F1535" s="137">
        <v>42941</v>
      </c>
      <c r="G1535" s="25">
        <f t="shared" si="75"/>
        <v>24</v>
      </c>
      <c r="H1535" s="365">
        <v>6061.69</v>
      </c>
      <c r="I1535" s="122">
        <f t="shared" si="76"/>
        <v>145480.56</v>
      </c>
      <c r="J1535" s="16"/>
    </row>
    <row r="1536" spans="1:10">
      <c r="A1536" s="23">
        <f t="shared" si="74"/>
        <v>1477</v>
      </c>
      <c r="B1536" s="218"/>
      <c r="C1536" s="218"/>
      <c r="D1536" s="137">
        <v>42917</v>
      </c>
      <c r="E1536" s="137">
        <v>42941</v>
      </c>
      <c r="F1536" s="137">
        <v>42941</v>
      </c>
      <c r="G1536" s="25">
        <f t="shared" si="75"/>
        <v>24</v>
      </c>
      <c r="H1536" s="365">
        <v>6024.93</v>
      </c>
      <c r="I1536" s="122">
        <f t="shared" si="76"/>
        <v>144598.32</v>
      </c>
      <c r="J1536" s="16"/>
    </row>
    <row r="1537" spans="1:10">
      <c r="A1537" s="23">
        <f t="shared" si="74"/>
        <v>1478</v>
      </c>
      <c r="B1537" s="218"/>
      <c r="C1537" s="218"/>
      <c r="D1537" s="137">
        <v>42917</v>
      </c>
      <c r="E1537" s="137">
        <v>42941</v>
      </c>
      <c r="F1537" s="137">
        <v>42941</v>
      </c>
      <c r="G1537" s="25">
        <f t="shared" si="75"/>
        <v>24</v>
      </c>
      <c r="H1537" s="365">
        <v>6079.16</v>
      </c>
      <c r="I1537" s="122">
        <f t="shared" si="76"/>
        <v>145899.84</v>
      </c>
      <c r="J1537" s="16"/>
    </row>
    <row r="1538" spans="1:10">
      <c r="A1538" s="23">
        <f t="shared" si="74"/>
        <v>1479</v>
      </c>
      <c r="B1538" s="218"/>
      <c r="C1538" s="218"/>
      <c r="D1538" s="137">
        <v>42917</v>
      </c>
      <c r="E1538" s="137">
        <v>42941</v>
      </c>
      <c r="F1538" s="137">
        <v>42941</v>
      </c>
      <c r="G1538" s="25">
        <f t="shared" si="75"/>
        <v>24</v>
      </c>
      <c r="H1538" s="365">
        <v>5864.4</v>
      </c>
      <c r="I1538" s="122">
        <f t="shared" si="76"/>
        <v>140745.60000000001</v>
      </c>
      <c r="J1538" s="16"/>
    </row>
    <row r="1539" spans="1:10">
      <c r="A1539" s="23">
        <f t="shared" si="74"/>
        <v>1480</v>
      </c>
      <c r="B1539" s="218"/>
      <c r="C1539" s="218"/>
      <c r="D1539" s="137">
        <v>42917</v>
      </c>
      <c r="E1539" s="137">
        <v>42941</v>
      </c>
      <c r="F1539" s="137">
        <v>42941</v>
      </c>
      <c r="G1539" s="25">
        <f t="shared" si="75"/>
        <v>24</v>
      </c>
      <c r="H1539" s="365">
        <v>5792.33</v>
      </c>
      <c r="I1539" s="122">
        <f t="shared" si="76"/>
        <v>139015.92000000001</v>
      </c>
      <c r="J1539" s="16"/>
    </row>
    <row r="1540" spans="1:10">
      <c r="A1540" s="23">
        <f t="shared" si="74"/>
        <v>1481</v>
      </c>
      <c r="B1540" s="218"/>
      <c r="C1540" s="218"/>
      <c r="D1540" s="137">
        <v>42917</v>
      </c>
      <c r="E1540" s="137">
        <v>42941</v>
      </c>
      <c r="F1540" s="137">
        <v>42941</v>
      </c>
      <c r="G1540" s="25">
        <f t="shared" si="75"/>
        <v>24</v>
      </c>
      <c r="H1540" s="365">
        <v>6056.6</v>
      </c>
      <c r="I1540" s="122">
        <f t="shared" si="76"/>
        <v>145358.39999999999</v>
      </c>
      <c r="J1540" s="16"/>
    </row>
    <row r="1541" spans="1:10">
      <c r="A1541" s="23">
        <f t="shared" si="74"/>
        <v>1482</v>
      </c>
      <c r="B1541" s="218"/>
      <c r="C1541" s="218"/>
      <c r="D1541" s="137">
        <v>42917</v>
      </c>
      <c r="E1541" s="137">
        <v>42941</v>
      </c>
      <c r="F1541" s="137">
        <v>42941</v>
      </c>
      <c r="G1541" s="25">
        <f t="shared" si="75"/>
        <v>24</v>
      </c>
      <c r="H1541" s="365">
        <v>5646.73</v>
      </c>
      <c r="I1541" s="122">
        <f t="shared" si="76"/>
        <v>135521.51999999999</v>
      </c>
      <c r="J1541" s="16"/>
    </row>
    <row r="1542" spans="1:10">
      <c r="A1542" s="23">
        <f t="shared" si="74"/>
        <v>1483</v>
      </c>
      <c r="B1542" s="218"/>
      <c r="C1542" s="218"/>
      <c r="D1542" s="137">
        <v>42917</v>
      </c>
      <c r="E1542" s="137">
        <v>42941</v>
      </c>
      <c r="F1542" s="137">
        <v>42941</v>
      </c>
      <c r="G1542" s="25">
        <f t="shared" si="75"/>
        <v>24</v>
      </c>
      <c r="H1542" s="365">
        <v>5947.4</v>
      </c>
      <c r="I1542" s="122">
        <f t="shared" si="76"/>
        <v>142737.60000000001</v>
      </c>
      <c r="J1542" s="16"/>
    </row>
    <row r="1543" spans="1:10">
      <c r="A1543" s="23">
        <f t="shared" si="74"/>
        <v>1484</v>
      </c>
      <c r="B1543" s="218"/>
      <c r="C1543" s="218"/>
      <c r="D1543" s="137">
        <v>42917</v>
      </c>
      <c r="E1543" s="137">
        <v>42941</v>
      </c>
      <c r="F1543" s="137">
        <v>42941</v>
      </c>
      <c r="G1543" s="25">
        <f t="shared" si="75"/>
        <v>24</v>
      </c>
      <c r="H1543" s="365">
        <v>6165.07</v>
      </c>
      <c r="I1543" s="122">
        <f t="shared" si="76"/>
        <v>147961.68</v>
      </c>
      <c r="J1543" s="16"/>
    </row>
    <row r="1544" spans="1:10">
      <c r="A1544" s="23">
        <f t="shared" si="74"/>
        <v>1485</v>
      </c>
      <c r="B1544" s="218"/>
      <c r="C1544" s="218"/>
      <c r="D1544" s="137">
        <v>42917</v>
      </c>
      <c r="E1544" s="137">
        <v>42941</v>
      </c>
      <c r="F1544" s="137">
        <v>42941</v>
      </c>
      <c r="G1544" s="25">
        <f t="shared" si="75"/>
        <v>24</v>
      </c>
      <c r="H1544" s="365">
        <v>5980.16</v>
      </c>
      <c r="I1544" s="122">
        <f t="shared" si="76"/>
        <v>143523.84</v>
      </c>
      <c r="J1544" s="16"/>
    </row>
    <row r="1545" spans="1:10">
      <c r="A1545" s="23">
        <f t="shared" si="74"/>
        <v>1486</v>
      </c>
      <c r="B1545" s="218"/>
      <c r="C1545" s="218"/>
      <c r="D1545" s="137">
        <v>42917</v>
      </c>
      <c r="E1545" s="137">
        <v>42941</v>
      </c>
      <c r="F1545" s="137">
        <v>42941</v>
      </c>
      <c r="G1545" s="25">
        <f t="shared" si="75"/>
        <v>24</v>
      </c>
      <c r="H1545" s="365">
        <v>5848.39</v>
      </c>
      <c r="I1545" s="122">
        <f t="shared" si="76"/>
        <v>140361.35999999999</v>
      </c>
      <c r="J1545" s="16"/>
    </row>
    <row r="1546" spans="1:10">
      <c r="A1546" s="23">
        <f t="shared" si="74"/>
        <v>1487</v>
      </c>
      <c r="B1546" s="218"/>
      <c r="C1546" s="218"/>
      <c r="D1546" s="137">
        <v>42917</v>
      </c>
      <c r="E1546" s="137">
        <v>42941</v>
      </c>
      <c r="F1546" s="137">
        <v>42941</v>
      </c>
      <c r="G1546" s="25">
        <f t="shared" si="75"/>
        <v>24</v>
      </c>
      <c r="H1546" s="365">
        <v>6153.78</v>
      </c>
      <c r="I1546" s="122">
        <f t="shared" si="76"/>
        <v>147690.72</v>
      </c>
      <c r="J1546" s="16"/>
    </row>
    <row r="1547" spans="1:10">
      <c r="A1547" s="23">
        <f t="shared" si="74"/>
        <v>1488</v>
      </c>
      <c r="B1547" s="218"/>
      <c r="C1547" s="218"/>
      <c r="D1547" s="137">
        <v>42917</v>
      </c>
      <c r="E1547" s="137">
        <v>42941</v>
      </c>
      <c r="F1547" s="137">
        <v>42941</v>
      </c>
      <c r="G1547" s="25">
        <f t="shared" si="75"/>
        <v>24</v>
      </c>
      <c r="H1547" s="365">
        <v>5802.89</v>
      </c>
      <c r="I1547" s="122">
        <f t="shared" si="76"/>
        <v>139269.35999999999</v>
      </c>
      <c r="J1547" s="16"/>
    </row>
    <row r="1548" spans="1:10">
      <c r="A1548" s="23">
        <f t="shared" si="74"/>
        <v>1489</v>
      </c>
      <c r="B1548" s="218"/>
      <c r="C1548" s="218"/>
      <c r="D1548" s="137">
        <v>42917</v>
      </c>
      <c r="E1548" s="137">
        <v>42941</v>
      </c>
      <c r="F1548" s="137">
        <v>42941</v>
      </c>
      <c r="G1548" s="25">
        <f t="shared" si="75"/>
        <v>24</v>
      </c>
      <c r="H1548" s="365">
        <v>5718.44</v>
      </c>
      <c r="I1548" s="122">
        <f t="shared" si="76"/>
        <v>137242.56</v>
      </c>
      <c r="J1548" s="16"/>
    </row>
    <row r="1549" spans="1:10">
      <c r="A1549" s="23">
        <f t="shared" si="74"/>
        <v>1490</v>
      </c>
      <c r="B1549" s="218"/>
      <c r="C1549" s="218"/>
      <c r="D1549" s="137">
        <v>42917</v>
      </c>
      <c r="E1549" s="137">
        <v>42941</v>
      </c>
      <c r="F1549" s="137">
        <v>42941</v>
      </c>
      <c r="G1549" s="25">
        <f t="shared" si="75"/>
        <v>24</v>
      </c>
      <c r="H1549" s="365">
        <v>5874.6</v>
      </c>
      <c r="I1549" s="122">
        <f t="shared" si="76"/>
        <v>140990.39999999999</v>
      </c>
      <c r="J1549" s="16"/>
    </row>
    <row r="1550" spans="1:10">
      <c r="A1550" s="23">
        <f t="shared" si="74"/>
        <v>1491</v>
      </c>
      <c r="B1550" s="218"/>
      <c r="C1550" s="218"/>
      <c r="D1550" s="137">
        <v>42917</v>
      </c>
      <c r="E1550" s="137">
        <v>42941</v>
      </c>
      <c r="F1550" s="137">
        <v>42941</v>
      </c>
      <c r="G1550" s="25">
        <f t="shared" si="75"/>
        <v>24</v>
      </c>
      <c r="H1550" s="365">
        <v>5918.28</v>
      </c>
      <c r="I1550" s="122">
        <f t="shared" si="76"/>
        <v>142038.72</v>
      </c>
      <c r="J1550" s="16"/>
    </row>
    <row r="1551" spans="1:10">
      <c r="A1551" s="23">
        <f t="shared" si="74"/>
        <v>1492</v>
      </c>
      <c r="B1551" s="218"/>
      <c r="C1551" s="218"/>
      <c r="D1551" s="137">
        <v>42922</v>
      </c>
      <c r="E1551" s="137">
        <v>42941</v>
      </c>
      <c r="F1551" s="137">
        <v>42941</v>
      </c>
      <c r="G1551" s="25">
        <f t="shared" si="75"/>
        <v>19</v>
      </c>
      <c r="H1551" s="365">
        <v>6047.31</v>
      </c>
      <c r="I1551" s="122">
        <f t="shared" si="76"/>
        <v>114898.89</v>
      </c>
      <c r="J1551" s="16"/>
    </row>
    <row r="1552" spans="1:10">
      <c r="A1552" s="23">
        <f t="shared" ref="A1552:A1615" si="77">A1551+1</f>
        <v>1493</v>
      </c>
      <c r="B1552" s="218"/>
      <c r="C1552" s="218"/>
      <c r="D1552" s="137">
        <v>42922</v>
      </c>
      <c r="E1552" s="137">
        <v>42941</v>
      </c>
      <c r="F1552" s="137">
        <v>42941</v>
      </c>
      <c r="G1552" s="25">
        <f t="shared" si="75"/>
        <v>19</v>
      </c>
      <c r="H1552" s="365">
        <v>6315.4</v>
      </c>
      <c r="I1552" s="122">
        <f t="shared" si="76"/>
        <v>119992.6</v>
      </c>
      <c r="J1552" s="16"/>
    </row>
    <row r="1553" spans="1:10">
      <c r="A1553" s="23">
        <f t="shared" si="77"/>
        <v>1494</v>
      </c>
      <c r="B1553" s="218"/>
      <c r="C1553" s="218"/>
      <c r="D1553" s="137">
        <v>42923</v>
      </c>
      <c r="E1553" s="137">
        <v>42941</v>
      </c>
      <c r="F1553" s="137">
        <v>42941</v>
      </c>
      <c r="G1553" s="25">
        <f t="shared" si="75"/>
        <v>18</v>
      </c>
      <c r="H1553" s="365">
        <v>5962.3</v>
      </c>
      <c r="I1553" s="122">
        <f t="shared" si="76"/>
        <v>107321.4</v>
      </c>
      <c r="J1553" s="16"/>
    </row>
    <row r="1554" spans="1:10">
      <c r="A1554" s="23">
        <f t="shared" si="77"/>
        <v>1495</v>
      </c>
      <c r="B1554" s="218"/>
      <c r="C1554" s="218"/>
      <c r="D1554" s="137">
        <v>42923</v>
      </c>
      <c r="E1554" s="137">
        <v>42941</v>
      </c>
      <c r="F1554" s="137">
        <v>42941</v>
      </c>
      <c r="G1554" s="25">
        <f t="shared" si="75"/>
        <v>18</v>
      </c>
      <c r="H1554" s="365">
        <v>5383.15</v>
      </c>
      <c r="I1554" s="122">
        <f t="shared" si="76"/>
        <v>96896.7</v>
      </c>
      <c r="J1554" s="16"/>
    </row>
    <row r="1555" spans="1:10">
      <c r="A1555" s="23">
        <f t="shared" si="77"/>
        <v>1496</v>
      </c>
      <c r="B1555" s="218"/>
      <c r="C1555" s="218"/>
      <c r="D1555" s="137">
        <v>42923</v>
      </c>
      <c r="E1555" s="137">
        <v>42941</v>
      </c>
      <c r="F1555" s="137">
        <v>42941</v>
      </c>
      <c r="G1555" s="25">
        <f t="shared" si="75"/>
        <v>18</v>
      </c>
      <c r="H1555" s="365">
        <v>6102.98</v>
      </c>
      <c r="I1555" s="122">
        <f t="shared" si="76"/>
        <v>109853.64</v>
      </c>
      <c r="J1555" s="16"/>
    </row>
    <row r="1556" spans="1:10">
      <c r="A1556" s="23">
        <f t="shared" si="77"/>
        <v>1497</v>
      </c>
      <c r="B1556" s="218"/>
      <c r="C1556" s="218"/>
      <c r="D1556" s="137">
        <v>42923</v>
      </c>
      <c r="E1556" s="137">
        <v>42941</v>
      </c>
      <c r="F1556" s="137">
        <v>42941</v>
      </c>
      <c r="G1556" s="25">
        <f t="shared" si="75"/>
        <v>18</v>
      </c>
      <c r="H1556" s="365">
        <v>5391.49</v>
      </c>
      <c r="I1556" s="122">
        <f t="shared" si="76"/>
        <v>97046.82</v>
      </c>
      <c r="J1556" s="16"/>
    </row>
    <row r="1557" spans="1:10">
      <c r="A1557" s="23">
        <f t="shared" si="77"/>
        <v>1498</v>
      </c>
      <c r="B1557" s="218"/>
      <c r="C1557" s="218"/>
      <c r="D1557" s="137">
        <v>42923</v>
      </c>
      <c r="E1557" s="137">
        <v>42941</v>
      </c>
      <c r="F1557" s="137">
        <v>42941</v>
      </c>
      <c r="G1557" s="25">
        <f t="shared" si="75"/>
        <v>18</v>
      </c>
      <c r="H1557" s="365">
        <v>5952.24</v>
      </c>
      <c r="I1557" s="122">
        <f t="shared" si="76"/>
        <v>107140.32</v>
      </c>
      <c r="J1557" s="16"/>
    </row>
    <row r="1558" spans="1:10">
      <c r="A1558" s="23">
        <f t="shared" si="77"/>
        <v>1499</v>
      </c>
      <c r="B1558" s="218"/>
      <c r="C1558" s="218"/>
      <c r="D1558" s="137">
        <v>42923</v>
      </c>
      <c r="E1558" s="137">
        <v>42941</v>
      </c>
      <c r="F1558" s="137">
        <v>42941</v>
      </c>
      <c r="G1558" s="25">
        <f t="shared" si="75"/>
        <v>18</v>
      </c>
      <c r="H1558" s="365">
        <v>6158.52</v>
      </c>
      <c r="I1558" s="122">
        <f t="shared" si="76"/>
        <v>110853.36</v>
      </c>
      <c r="J1558" s="16"/>
    </row>
    <row r="1559" spans="1:10">
      <c r="A1559" s="23">
        <f t="shared" si="77"/>
        <v>1500</v>
      </c>
      <c r="B1559" s="218"/>
      <c r="C1559" s="218"/>
      <c r="D1559" s="137">
        <v>42923</v>
      </c>
      <c r="E1559" s="137">
        <v>42941</v>
      </c>
      <c r="F1559" s="137">
        <v>42941</v>
      </c>
      <c r="G1559" s="25">
        <f t="shared" si="75"/>
        <v>18</v>
      </c>
      <c r="H1559" s="365">
        <v>6307.03</v>
      </c>
      <c r="I1559" s="122">
        <f t="shared" si="76"/>
        <v>113526.54</v>
      </c>
      <c r="J1559" s="16"/>
    </row>
    <row r="1560" spans="1:10">
      <c r="A1560" s="23">
        <f t="shared" si="77"/>
        <v>1501</v>
      </c>
      <c r="B1560" s="218"/>
      <c r="C1560" s="218"/>
      <c r="D1560" s="137">
        <v>42923</v>
      </c>
      <c r="E1560" s="137">
        <v>42941</v>
      </c>
      <c r="F1560" s="137">
        <v>42941</v>
      </c>
      <c r="G1560" s="25">
        <f t="shared" si="75"/>
        <v>18</v>
      </c>
      <c r="H1560" s="365">
        <v>6092.27</v>
      </c>
      <c r="I1560" s="122">
        <f t="shared" si="76"/>
        <v>109660.86</v>
      </c>
      <c r="J1560" s="16"/>
    </row>
    <row r="1561" spans="1:10">
      <c r="A1561" s="23">
        <f t="shared" si="77"/>
        <v>1502</v>
      </c>
      <c r="B1561" s="218"/>
      <c r="C1561" s="218"/>
      <c r="D1561" s="137">
        <v>42924</v>
      </c>
      <c r="E1561" s="137">
        <v>42941</v>
      </c>
      <c r="F1561" s="137">
        <v>42941</v>
      </c>
      <c r="G1561" s="25">
        <f t="shared" si="75"/>
        <v>17</v>
      </c>
      <c r="H1561" s="365">
        <v>6701.48</v>
      </c>
      <c r="I1561" s="122">
        <f t="shared" si="76"/>
        <v>113925.16</v>
      </c>
      <c r="J1561" s="16"/>
    </row>
    <row r="1562" spans="1:10">
      <c r="A1562" s="23">
        <f t="shared" si="77"/>
        <v>1503</v>
      </c>
      <c r="B1562" s="218"/>
      <c r="C1562" s="218"/>
      <c r="D1562" s="137">
        <v>42925</v>
      </c>
      <c r="E1562" s="137">
        <v>42941</v>
      </c>
      <c r="F1562" s="137">
        <v>42941</v>
      </c>
      <c r="G1562" s="25">
        <f t="shared" si="75"/>
        <v>16</v>
      </c>
      <c r="H1562" s="365">
        <v>5770.49</v>
      </c>
      <c r="I1562" s="122">
        <f t="shared" si="76"/>
        <v>92327.84</v>
      </c>
      <c r="J1562" s="16"/>
    </row>
    <row r="1563" spans="1:10">
      <c r="A1563" s="23">
        <f t="shared" si="77"/>
        <v>1504</v>
      </c>
      <c r="B1563" s="218"/>
      <c r="C1563" s="218"/>
      <c r="D1563" s="137">
        <v>42925</v>
      </c>
      <c r="E1563" s="137">
        <v>42941</v>
      </c>
      <c r="F1563" s="137">
        <v>42941</v>
      </c>
      <c r="G1563" s="25">
        <f t="shared" si="75"/>
        <v>16</v>
      </c>
      <c r="H1563" s="365">
        <v>5778.14</v>
      </c>
      <c r="I1563" s="122">
        <f t="shared" si="76"/>
        <v>92450.240000000005</v>
      </c>
      <c r="J1563" s="16"/>
    </row>
    <row r="1564" spans="1:10">
      <c r="A1564" s="23">
        <f t="shared" si="77"/>
        <v>1505</v>
      </c>
      <c r="B1564" s="218"/>
      <c r="C1564" s="218"/>
      <c r="D1564" s="137">
        <v>42925</v>
      </c>
      <c r="E1564" s="137">
        <v>42941</v>
      </c>
      <c r="F1564" s="137">
        <v>42941</v>
      </c>
      <c r="G1564" s="25">
        <f t="shared" si="75"/>
        <v>16</v>
      </c>
      <c r="H1564" s="365">
        <v>6045.68</v>
      </c>
      <c r="I1564" s="122">
        <f t="shared" si="76"/>
        <v>96730.880000000005</v>
      </c>
      <c r="J1564" s="16"/>
    </row>
    <row r="1565" spans="1:10">
      <c r="A1565" s="23">
        <f t="shared" si="77"/>
        <v>1506</v>
      </c>
      <c r="B1565" s="218"/>
      <c r="C1565" s="218"/>
      <c r="D1565" s="137">
        <v>42925</v>
      </c>
      <c r="E1565" s="137">
        <v>42941</v>
      </c>
      <c r="F1565" s="137">
        <v>42941</v>
      </c>
      <c r="G1565" s="25">
        <f t="shared" si="75"/>
        <v>16</v>
      </c>
      <c r="H1565" s="365">
        <v>6135.22</v>
      </c>
      <c r="I1565" s="122">
        <f t="shared" si="76"/>
        <v>98163.520000000004</v>
      </c>
      <c r="J1565" s="16"/>
    </row>
    <row r="1566" spans="1:10">
      <c r="A1566" s="23">
        <f t="shared" si="77"/>
        <v>1507</v>
      </c>
      <c r="B1566" s="218"/>
      <c r="C1566" s="218"/>
      <c r="D1566" s="137">
        <v>42926</v>
      </c>
      <c r="E1566" s="137">
        <v>42941</v>
      </c>
      <c r="F1566" s="137">
        <v>42941</v>
      </c>
      <c r="G1566" s="25">
        <f t="shared" si="75"/>
        <v>15</v>
      </c>
      <c r="H1566" s="365">
        <v>6266.62</v>
      </c>
      <c r="I1566" s="122">
        <f t="shared" si="76"/>
        <v>93999.3</v>
      </c>
      <c r="J1566" s="16"/>
    </row>
    <row r="1567" spans="1:10">
      <c r="A1567" s="23">
        <f t="shared" si="77"/>
        <v>1508</v>
      </c>
      <c r="B1567" s="218"/>
      <c r="C1567" s="218"/>
      <c r="D1567" s="137">
        <v>42926</v>
      </c>
      <c r="E1567" s="137">
        <v>42941</v>
      </c>
      <c r="F1567" s="137">
        <v>42941</v>
      </c>
      <c r="G1567" s="25">
        <f t="shared" si="75"/>
        <v>15</v>
      </c>
      <c r="H1567" s="365">
        <v>6162.52</v>
      </c>
      <c r="I1567" s="122">
        <f t="shared" si="76"/>
        <v>92437.8</v>
      </c>
      <c r="J1567" s="16"/>
    </row>
    <row r="1568" spans="1:10">
      <c r="A1568" s="23">
        <f t="shared" si="77"/>
        <v>1509</v>
      </c>
      <c r="B1568" s="218"/>
      <c r="C1568" s="218"/>
      <c r="D1568" s="137">
        <v>42926</v>
      </c>
      <c r="E1568" s="137">
        <v>42941</v>
      </c>
      <c r="F1568" s="137">
        <v>42941</v>
      </c>
      <c r="G1568" s="25">
        <f t="shared" si="75"/>
        <v>15</v>
      </c>
      <c r="H1568" s="365">
        <v>5837.1</v>
      </c>
      <c r="I1568" s="122">
        <f t="shared" si="76"/>
        <v>87556.5</v>
      </c>
      <c r="J1568" s="16"/>
    </row>
    <row r="1569" spans="1:10">
      <c r="A1569" s="23">
        <f t="shared" si="77"/>
        <v>1510</v>
      </c>
      <c r="B1569" s="218"/>
      <c r="C1569" s="218"/>
      <c r="D1569" s="137">
        <v>42926</v>
      </c>
      <c r="E1569" s="137">
        <v>42941</v>
      </c>
      <c r="F1569" s="137">
        <v>42941</v>
      </c>
      <c r="G1569" s="25">
        <f t="shared" si="75"/>
        <v>15</v>
      </c>
      <c r="H1569" s="365">
        <v>5823.64</v>
      </c>
      <c r="I1569" s="122">
        <f t="shared" si="76"/>
        <v>87354.6</v>
      </c>
      <c r="J1569" s="16"/>
    </row>
    <row r="1570" spans="1:10">
      <c r="A1570" s="23">
        <f t="shared" si="77"/>
        <v>1511</v>
      </c>
      <c r="B1570" s="218"/>
      <c r="C1570" s="218"/>
      <c r="D1570" s="137">
        <v>42926</v>
      </c>
      <c r="E1570" s="137">
        <v>42941</v>
      </c>
      <c r="F1570" s="137">
        <v>42941</v>
      </c>
      <c r="G1570" s="25">
        <f t="shared" si="75"/>
        <v>15</v>
      </c>
      <c r="H1570" s="365">
        <v>5852.03</v>
      </c>
      <c r="I1570" s="122">
        <f t="shared" si="76"/>
        <v>87780.45</v>
      </c>
      <c r="J1570" s="16"/>
    </row>
    <row r="1571" spans="1:10">
      <c r="A1571" s="23">
        <f t="shared" si="77"/>
        <v>1512</v>
      </c>
      <c r="B1571" s="218"/>
      <c r="C1571" s="218"/>
      <c r="D1571" s="137">
        <v>42926</v>
      </c>
      <c r="E1571" s="137">
        <v>42941</v>
      </c>
      <c r="F1571" s="137">
        <v>42941</v>
      </c>
      <c r="G1571" s="25">
        <f t="shared" si="75"/>
        <v>15</v>
      </c>
      <c r="H1571" s="365">
        <v>6138.5</v>
      </c>
      <c r="I1571" s="122">
        <f t="shared" si="76"/>
        <v>92077.5</v>
      </c>
      <c r="J1571" s="16"/>
    </row>
    <row r="1572" spans="1:10">
      <c r="A1572" s="23">
        <f t="shared" si="77"/>
        <v>1513</v>
      </c>
      <c r="B1572" s="218"/>
      <c r="C1572" s="218"/>
      <c r="D1572" s="137">
        <v>42926</v>
      </c>
      <c r="E1572" s="137">
        <v>42941</v>
      </c>
      <c r="F1572" s="137">
        <v>42941</v>
      </c>
      <c r="G1572" s="25">
        <f t="shared" si="75"/>
        <v>15</v>
      </c>
      <c r="H1572" s="365">
        <v>6180.36</v>
      </c>
      <c r="I1572" s="122">
        <f t="shared" si="76"/>
        <v>92705.4</v>
      </c>
      <c r="J1572" s="16"/>
    </row>
    <row r="1573" spans="1:10">
      <c r="A1573" s="23">
        <f t="shared" si="77"/>
        <v>1514</v>
      </c>
      <c r="B1573" s="218"/>
      <c r="C1573" s="218"/>
      <c r="D1573" s="137">
        <v>42926</v>
      </c>
      <c r="E1573" s="137">
        <v>42941</v>
      </c>
      <c r="F1573" s="137">
        <v>42941</v>
      </c>
      <c r="G1573" s="25">
        <f t="shared" si="75"/>
        <v>15</v>
      </c>
      <c r="H1573" s="365">
        <v>6213.12</v>
      </c>
      <c r="I1573" s="122">
        <f t="shared" si="76"/>
        <v>93196.800000000003</v>
      </c>
      <c r="J1573" s="16"/>
    </row>
    <row r="1574" spans="1:10">
      <c r="A1574" s="23">
        <f t="shared" si="77"/>
        <v>1515</v>
      </c>
      <c r="B1574" s="218" t="s">
        <v>239</v>
      </c>
      <c r="C1574" s="218" t="s">
        <v>437</v>
      </c>
      <c r="D1574" s="137">
        <v>42913</v>
      </c>
      <c r="E1574" s="137">
        <v>42972</v>
      </c>
      <c r="F1574" s="137">
        <v>42972</v>
      </c>
      <c r="G1574" s="25">
        <f t="shared" si="75"/>
        <v>59</v>
      </c>
      <c r="H1574" s="365">
        <v>5209.2700000000004</v>
      </c>
      <c r="I1574" s="122">
        <f t="shared" si="76"/>
        <v>307346.93</v>
      </c>
      <c r="J1574" s="16"/>
    </row>
    <row r="1575" spans="1:10">
      <c r="A1575" s="23">
        <f t="shared" si="77"/>
        <v>1516</v>
      </c>
      <c r="B1575" s="218"/>
      <c r="C1575" s="218"/>
      <c r="D1575" s="137">
        <v>42913</v>
      </c>
      <c r="E1575" s="137">
        <v>42972</v>
      </c>
      <c r="F1575" s="137">
        <v>42972</v>
      </c>
      <c r="G1575" s="25">
        <f t="shared" si="75"/>
        <v>59</v>
      </c>
      <c r="H1575" s="365">
        <v>5169.1000000000004</v>
      </c>
      <c r="I1575" s="122">
        <f t="shared" si="76"/>
        <v>304976.90000000002</v>
      </c>
      <c r="J1575" s="16"/>
    </row>
    <row r="1576" spans="1:10">
      <c r="A1576" s="23">
        <f t="shared" si="77"/>
        <v>1517</v>
      </c>
      <c r="B1576" s="218"/>
      <c r="C1576" s="218"/>
      <c r="D1576" s="137">
        <v>42914</v>
      </c>
      <c r="E1576" s="137">
        <v>42972</v>
      </c>
      <c r="F1576" s="137">
        <v>42972</v>
      </c>
      <c r="G1576" s="25">
        <f t="shared" si="75"/>
        <v>58</v>
      </c>
      <c r="H1576" s="365">
        <v>5429.01</v>
      </c>
      <c r="I1576" s="122">
        <f t="shared" si="76"/>
        <v>314882.58</v>
      </c>
      <c r="J1576" s="16"/>
    </row>
    <row r="1577" spans="1:10">
      <c r="A1577" s="23">
        <f t="shared" si="77"/>
        <v>1518</v>
      </c>
      <c r="B1577" s="218"/>
      <c r="C1577" s="218"/>
      <c r="D1577" s="137">
        <v>42914</v>
      </c>
      <c r="E1577" s="137">
        <v>42972</v>
      </c>
      <c r="F1577" s="137">
        <v>42972</v>
      </c>
      <c r="G1577" s="25">
        <f t="shared" ref="G1577:G1640" si="78">F1577-D1577</f>
        <v>58</v>
      </c>
      <c r="H1577" s="365">
        <v>5325.16</v>
      </c>
      <c r="I1577" s="122">
        <f t="shared" ref="I1577:I1640" si="79">ROUND(G1577*H1577,2)</f>
        <v>308859.28000000003</v>
      </c>
      <c r="J1577" s="16"/>
    </row>
    <row r="1578" spans="1:10">
      <c r="A1578" s="23">
        <f t="shared" si="77"/>
        <v>1519</v>
      </c>
      <c r="B1578" s="218"/>
      <c r="C1578" s="218"/>
      <c r="D1578" s="137">
        <v>42916</v>
      </c>
      <c r="E1578" s="137">
        <v>42972</v>
      </c>
      <c r="F1578" s="137">
        <v>42972</v>
      </c>
      <c r="G1578" s="25">
        <f t="shared" si="78"/>
        <v>56</v>
      </c>
      <c r="H1578" s="365">
        <v>6917.81</v>
      </c>
      <c r="I1578" s="122">
        <f t="shared" si="79"/>
        <v>387397.36</v>
      </c>
      <c r="J1578" s="16"/>
    </row>
    <row r="1579" spans="1:10">
      <c r="A1579" s="23">
        <f t="shared" si="77"/>
        <v>1520</v>
      </c>
      <c r="B1579" s="218"/>
      <c r="C1579" s="218"/>
      <c r="D1579" s="137">
        <v>42916</v>
      </c>
      <c r="E1579" s="137">
        <v>42972</v>
      </c>
      <c r="F1579" s="137">
        <v>42972</v>
      </c>
      <c r="G1579" s="25">
        <f t="shared" si="78"/>
        <v>56</v>
      </c>
      <c r="H1579" s="365">
        <v>6467.53</v>
      </c>
      <c r="I1579" s="122">
        <f t="shared" si="79"/>
        <v>362181.68</v>
      </c>
      <c r="J1579" s="16"/>
    </row>
    <row r="1580" spans="1:10">
      <c r="A1580" s="23">
        <f t="shared" si="77"/>
        <v>1521</v>
      </c>
      <c r="B1580" s="218"/>
      <c r="C1580" s="218"/>
      <c r="D1580" s="137">
        <v>42916</v>
      </c>
      <c r="E1580" s="137">
        <v>42972</v>
      </c>
      <c r="F1580" s="137">
        <v>42972</v>
      </c>
      <c r="G1580" s="25">
        <f t="shared" si="78"/>
        <v>56</v>
      </c>
      <c r="H1580" s="365">
        <v>6672.86</v>
      </c>
      <c r="I1580" s="122">
        <f t="shared" si="79"/>
        <v>373680.16</v>
      </c>
      <c r="J1580" s="16"/>
    </row>
    <row r="1581" spans="1:10">
      <c r="A1581" s="23">
        <f t="shared" si="77"/>
        <v>1522</v>
      </c>
      <c r="B1581" s="218"/>
      <c r="C1581" s="218"/>
      <c r="D1581" s="137">
        <v>42916</v>
      </c>
      <c r="E1581" s="137">
        <v>42972</v>
      </c>
      <c r="F1581" s="137">
        <v>42972</v>
      </c>
      <c r="G1581" s="25">
        <f t="shared" si="78"/>
        <v>56</v>
      </c>
      <c r="H1581" s="365">
        <v>6685.64</v>
      </c>
      <c r="I1581" s="122">
        <f t="shared" si="79"/>
        <v>374395.84</v>
      </c>
      <c r="J1581" s="16"/>
    </row>
    <row r="1582" spans="1:10">
      <c r="A1582" s="23">
        <f t="shared" si="77"/>
        <v>1523</v>
      </c>
      <c r="B1582" s="218"/>
      <c r="C1582" s="218"/>
      <c r="D1582" s="137">
        <v>42922</v>
      </c>
      <c r="E1582" s="137">
        <v>42972</v>
      </c>
      <c r="F1582" s="137">
        <v>42972</v>
      </c>
      <c r="G1582" s="25">
        <f t="shared" si="78"/>
        <v>50</v>
      </c>
      <c r="H1582" s="365">
        <v>6545.78</v>
      </c>
      <c r="I1582" s="122">
        <f t="shared" si="79"/>
        <v>327289</v>
      </c>
      <c r="J1582" s="16"/>
    </row>
    <row r="1583" spans="1:10">
      <c r="A1583" s="23">
        <f t="shared" si="77"/>
        <v>1524</v>
      </c>
      <c r="B1583" s="218"/>
      <c r="C1583" s="218"/>
      <c r="D1583" s="137">
        <v>42922</v>
      </c>
      <c r="E1583" s="137">
        <v>42972</v>
      </c>
      <c r="F1583" s="137">
        <v>42972</v>
      </c>
      <c r="G1583" s="25">
        <f t="shared" si="78"/>
        <v>50</v>
      </c>
      <c r="H1583" s="365">
        <v>5869.17</v>
      </c>
      <c r="I1583" s="122">
        <f t="shared" si="79"/>
        <v>293458.5</v>
      </c>
      <c r="J1583" s="16"/>
    </row>
    <row r="1584" spans="1:10">
      <c r="A1584" s="23">
        <f t="shared" si="77"/>
        <v>1525</v>
      </c>
      <c r="B1584" s="218"/>
      <c r="C1584" s="218"/>
      <c r="D1584" s="137">
        <v>42923</v>
      </c>
      <c r="E1584" s="137">
        <v>42972</v>
      </c>
      <c r="F1584" s="137">
        <v>42972</v>
      </c>
      <c r="G1584" s="25">
        <f t="shared" si="78"/>
        <v>49</v>
      </c>
      <c r="H1584" s="365">
        <v>5018.84</v>
      </c>
      <c r="I1584" s="122">
        <f t="shared" si="79"/>
        <v>245923.16</v>
      </c>
      <c r="J1584" s="16"/>
    </row>
    <row r="1585" spans="1:10">
      <c r="A1585" s="23">
        <f t="shared" si="77"/>
        <v>1526</v>
      </c>
      <c r="B1585" s="218"/>
      <c r="C1585" s="218"/>
      <c r="D1585" s="137">
        <v>42923</v>
      </c>
      <c r="E1585" s="137">
        <v>42972</v>
      </c>
      <c r="F1585" s="137">
        <v>42972</v>
      </c>
      <c r="G1585" s="25">
        <f t="shared" si="78"/>
        <v>49</v>
      </c>
      <c r="H1585" s="365">
        <v>5014.34</v>
      </c>
      <c r="I1585" s="122">
        <f t="shared" si="79"/>
        <v>245702.66</v>
      </c>
      <c r="J1585" s="16"/>
    </row>
    <row r="1586" spans="1:10">
      <c r="A1586" s="23">
        <f t="shared" si="77"/>
        <v>1527</v>
      </c>
      <c r="B1586" s="218"/>
      <c r="C1586" s="218"/>
      <c r="D1586" s="137">
        <v>42923</v>
      </c>
      <c r="E1586" s="137">
        <v>42972</v>
      </c>
      <c r="F1586" s="137">
        <v>42972</v>
      </c>
      <c r="G1586" s="25">
        <f t="shared" si="78"/>
        <v>49</v>
      </c>
      <c r="H1586" s="365">
        <v>5034.24</v>
      </c>
      <c r="I1586" s="122">
        <f t="shared" si="79"/>
        <v>246677.76000000001</v>
      </c>
      <c r="J1586" s="16"/>
    </row>
    <row r="1587" spans="1:10">
      <c r="A1587" s="23">
        <f t="shared" si="77"/>
        <v>1528</v>
      </c>
      <c r="B1587" s="218"/>
      <c r="C1587" s="218"/>
      <c r="D1587" s="137">
        <v>42923</v>
      </c>
      <c r="E1587" s="137">
        <v>42972</v>
      </c>
      <c r="F1587" s="137">
        <v>42972</v>
      </c>
      <c r="G1587" s="25">
        <f t="shared" si="78"/>
        <v>49</v>
      </c>
      <c r="H1587" s="365">
        <v>5556.67</v>
      </c>
      <c r="I1587" s="122">
        <f t="shared" si="79"/>
        <v>272276.83</v>
      </c>
      <c r="J1587" s="16"/>
    </row>
    <row r="1588" spans="1:10">
      <c r="A1588" s="23">
        <f t="shared" si="77"/>
        <v>1529</v>
      </c>
      <c r="B1588" s="218"/>
      <c r="C1588" s="218"/>
      <c r="D1588" s="137">
        <v>42923</v>
      </c>
      <c r="E1588" s="137">
        <v>42972</v>
      </c>
      <c r="F1588" s="137">
        <v>42972</v>
      </c>
      <c r="G1588" s="25">
        <f t="shared" si="78"/>
        <v>49</v>
      </c>
      <c r="H1588" s="365">
        <v>4474.37</v>
      </c>
      <c r="I1588" s="122">
        <f t="shared" si="79"/>
        <v>219244.13</v>
      </c>
      <c r="J1588" s="16"/>
    </row>
    <row r="1589" spans="1:10">
      <c r="A1589" s="23">
        <f t="shared" si="77"/>
        <v>1530</v>
      </c>
      <c r="B1589" s="218"/>
      <c r="C1589" s="218"/>
      <c r="D1589" s="137">
        <v>42923</v>
      </c>
      <c r="E1589" s="137">
        <v>42972</v>
      </c>
      <c r="F1589" s="137">
        <v>42972</v>
      </c>
      <c r="G1589" s="25">
        <f t="shared" si="78"/>
        <v>49</v>
      </c>
      <c r="H1589" s="365">
        <v>6791.15</v>
      </c>
      <c r="I1589" s="122">
        <f t="shared" si="79"/>
        <v>332766.34999999998</v>
      </c>
      <c r="J1589" s="16"/>
    </row>
    <row r="1590" spans="1:10">
      <c r="A1590" s="23">
        <f t="shared" si="77"/>
        <v>1531</v>
      </c>
      <c r="B1590" s="218"/>
      <c r="C1590" s="218"/>
      <c r="D1590" s="137">
        <v>42923</v>
      </c>
      <c r="E1590" s="137">
        <v>42972</v>
      </c>
      <c r="F1590" s="137">
        <v>42972</v>
      </c>
      <c r="G1590" s="25">
        <f t="shared" si="78"/>
        <v>49</v>
      </c>
      <c r="H1590" s="365">
        <v>6564.65</v>
      </c>
      <c r="I1590" s="122">
        <f t="shared" si="79"/>
        <v>321667.84999999998</v>
      </c>
      <c r="J1590" s="16"/>
    </row>
    <row r="1591" spans="1:10">
      <c r="A1591" s="23">
        <f t="shared" si="77"/>
        <v>1532</v>
      </c>
      <c r="B1591" s="218"/>
      <c r="C1591" s="218"/>
      <c r="D1591" s="137">
        <v>42924</v>
      </c>
      <c r="E1591" s="137">
        <v>42972</v>
      </c>
      <c r="F1591" s="137">
        <v>42972</v>
      </c>
      <c r="G1591" s="25">
        <f t="shared" si="78"/>
        <v>48</v>
      </c>
      <c r="H1591" s="365">
        <v>5230.12</v>
      </c>
      <c r="I1591" s="122">
        <f t="shared" si="79"/>
        <v>251045.76000000001</v>
      </c>
      <c r="J1591" s="16"/>
    </row>
    <row r="1592" spans="1:10">
      <c r="A1592" s="23">
        <f t="shared" si="77"/>
        <v>1533</v>
      </c>
      <c r="B1592" s="218"/>
      <c r="C1592" s="218"/>
      <c r="D1592" s="137">
        <v>42924</v>
      </c>
      <c r="E1592" s="137">
        <v>42972</v>
      </c>
      <c r="F1592" s="137">
        <v>42972</v>
      </c>
      <c r="G1592" s="25">
        <f t="shared" si="78"/>
        <v>48</v>
      </c>
      <c r="H1592" s="365">
        <v>4659.74</v>
      </c>
      <c r="I1592" s="122">
        <f t="shared" si="79"/>
        <v>223667.52</v>
      </c>
      <c r="J1592" s="16"/>
    </row>
    <row r="1593" spans="1:10">
      <c r="A1593" s="23">
        <f t="shared" si="77"/>
        <v>1534</v>
      </c>
      <c r="B1593" s="218"/>
      <c r="C1593" s="218"/>
      <c r="D1593" s="137">
        <v>42924</v>
      </c>
      <c r="E1593" s="137">
        <v>42972</v>
      </c>
      <c r="F1593" s="137">
        <v>42972</v>
      </c>
      <c r="G1593" s="25">
        <f t="shared" si="78"/>
        <v>48</v>
      </c>
      <c r="H1593" s="365">
        <v>6861.46</v>
      </c>
      <c r="I1593" s="122">
        <f t="shared" si="79"/>
        <v>329350.08</v>
      </c>
      <c r="J1593" s="16"/>
    </row>
    <row r="1594" spans="1:10">
      <c r="A1594" s="23">
        <f t="shared" si="77"/>
        <v>1535</v>
      </c>
      <c r="B1594" s="218"/>
      <c r="C1594" s="218"/>
      <c r="D1594" s="137">
        <v>42924</v>
      </c>
      <c r="E1594" s="137">
        <v>42972</v>
      </c>
      <c r="F1594" s="137">
        <v>42972</v>
      </c>
      <c r="G1594" s="25">
        <f t="shared" si="78"/>
        <v>48</v>
      </c>
      <c r="H1594" s="365">
        <v>6828.2</v>
      </c>
      <c r="I1594" s="122">
        <f t="shared" si="79"/>
        <v>327753.59999999998</v>
      </c>
      <c r="J1594" s="16"/>
    </row>
    <row r="1595" spans="1:10">
      <c r="A1595" s="23">
        <f t="shared" si="77"/>
        <v>1536</v>
      </c>
      <c r="B1595" s="218"/>
      <c r="C1595" s="218"/>
      <c r="D1595" s="137">
        <v>42924</v>
      </c>
      <c r="E1595" s="137">
        <v>42972</v>
      </c>
      <c r="F1595" s="137">
        <v>42972</v>
      </c>
      <c r="G1595" s="25">
        <f t="shared" si="78"/>
        <v>48</v>
      </c>
      <c r="H1595" s="365">
        <v>6618.96</v>
      </c>
      <c r="I1595" s="122">
        <f t="shared" si="79"/>
        <v>317710.08000000002</v>
      </c>
      <c r="J1595" s="16"/>
    </row>
    <row r="1596" spans="1:10">
      <c r="A1596" s="23">
        <f t="shared" si="77"/>
        <v>1537</v>
      </c>
      <c r="B1596" s="218"/>
      <c r="C1596" s="218"/>
      <c r="D1596" s="137">
        <v>42924</v>
      </c>
      <c r="E1596" s="137">
        <v>42972</v>
      </c>
      <c r="F1596" s="137">
        <v>42972</v>
      </c>
      <c r="G1596" s="25">
        <f t="shared" si="78"/>
        <v>48</v>
      </c>
      <c r="H1596" s="365">
        <v>6704</v>
      </c>
      <c r="I1596" s="122">
        <f t="shared" si="79"/>
        <v>321792</v>
      </c>
      <c r="J1596" s="16"/>
    </row>
    <row r="1597" spans="1:10">
      <c r="A1597" s="23">
        <f t="shared" si="77"/>
        <v>1538</v>
      </c>
      <c r="B1597" s="218"/>
      <c r="C1597" s="218"/>
      <c r="D1597" s="137">
        <v>42924</v>
      </c>
      <c r="E1597" s="137">
        <v>42972</v>
      </c>
      <c r="F1597" s="137">
        <v>42972</v>
      </c>
      <c r="G1597" s="25">
        <f t="shared" si="78"/>
        <v>48</v>
      </c>
      <c r="H1597" s="365">
        <v>6504.87</v>
      </c>
      <c r="I1597" s="122">
        <f t="shared" si="79"/>
        <v>312233.76</v>
      </c>
      <c r="J1597" s="16"/>
    </row>
    <row r="1598" spans="1:10">
      <c r="A1598" s="23">
        <f t="shared" si="77"/>
        <v>1539</v>
      </c>
      <c r="B1598" s="218"/>
      <c r="C1598" s="218"/>
      <c r="D1598" s="137">
        <v>42925</v>
      </c>
      <c r="E1598" s="137">
        <v>42972</v>
      </c>
      <c r="F1598" s="137">
        <v>42972</v>
      </c>
      <c r="G1598" s="25">
        <f t="shared" si="78"/>
        <v>47</v>
      </c>
      <c r="H1598" s="365">
        <v>6014.01</v>
      </c>
      <c r="I1598" s="122">
        <f t="shared" si="79"/>
        <v>282658.46999999997</v>
      </c>
      <c r="J1598" s="16"/>
    </row>
    <row r="1599" spans="1:10">
      <c r="A1599" s="23">
        <f t="shared" si="77"/>
        <v>1540</v>
      </c>
      <c r="B1599" s="218"/>
      <c r="C1599" s="218"/>
      <c r="D1599" s="137">
        <v>42926</v>
      </c>
      <c r="E1599" s="137">
        <v>42972</v>
      </c>
      <c r="F1599" s="137">
        <v>42972</v>
      </c>
      <c r="G1599" s="25">
        <f t="shared" si="78"/>
        <v>46</v>
      </c>
      <c r="H1599" s="365">
        <v>5387.32</v>
      </c>
      <c r="I1599" s="122">
        <f t="shared" si="79"/>
        <v>247816.72</v>
      </c>
      <c r="J1599" s="16"/>
    </row>
    <row r="1600" spans="1:10">
      <c r="A1600" s="23">
        <f t="shared" si="77"/>
        <v>1541</v>
      </c>
      <c r="B1600" s="218"/>
      <c r="C1600" s="218"/>
      <c r="D1600" s="137">
        <v>42926</v>
      </c>
      <c r="E1600" s="137">
        <v>42972</v>
      </c>
      <c r="F1600" s="137">
        <v>42972</v>
      </c>
      <c r="G1600" s="25">
        <f t="shared" si="78"/>
        <v>46</v>
      </c>
      <c r="H1600" s="365">
        <v>6008.41</v>
      </c>
      <c r="I1600" s="122">
        <f t="shared" si="79"/>
        <v>276386.86</v>
      </c>
      <c r="J1600" s="16"/>
    </row>
    <row r="1601" spans="1:10">
      <c r="A1601" s="23">
        <f t="shared" si="77"/>
        <v>1542</v>
      </c>
      <c r="B1601" s="218"/>
      <c r="C1601" s="218"/>
      <c r="D1601" s="137">
        <v>42926</v>
      </c>
      <c r="E1601" s="137">
        <v>42972</v>
      </c>
      <c r="F1601" s="137">
        <v>42972</v>
      </c>
      <c r="G1601" s="25">
        <f t="shared" si="78"/>
        <v>46</v>
      </c>
      <c r="H1601" s="365">
        <v>6152.69</v>
      </c>
      <c r="I1601" s="122">
        <f t="shared" si="79"/>
        <v>283023.74</v>
      </c>
      <c r="J1601" s="16"/>
    </row>
    <row r="1602" spans="1:10">
      <c r="A1602" s="23">
        <f t="shared" si="77"/>
        <v>1543</v>
      </c>
      <c r="B1602" s="218"/>
      <c r="C1602" s="218"/>
      <c r="D1602" s="137">
        <v>42926</v>
      </c>
      <c r="E1602" s="137">
        <v>42972</v>
      </c>
      <c r="F1602" s="137">
        <v>42972</v>
      </c>
      <c r="G1602" s="25">
        <f t="shared" si="78"/>
        <v>46</v>
      </c>
      <c r="H1602" s="365">
        <v>5924.43</v>
      </c>
      <c r="I1602" s="122">
        <f t="shared" si="79"/>
        <v>272523.78000000003</v>
      </c>
      <c r="J1602" s="16"/>
    </row>
    <row r="1603" spans="1:10">
      <c r="A1603" s="23">
        <f t="shared" si="77"/>
        <v>1544</v>
      </c>
      <c r="B1603" s="218"/>
      <c r="C1603" s="218"/>
      <c r="D1603" s="137">
        <v>42926</v>
      </c>
      <c r="E1603" s="137">
        <v>42972</v>
      </c>
      <c r="F1603" s="137">
        <v>42972</v>
      </c>
      <c r="G1603" s="25">
        <f t="shared" si="78"/>
        <v>46</v>
      </c>
      <c r="H1603" s="365">
        <v>5842.93</v>
      </c>
      <c r="I1603" s="122">
        <f t="shared" si="79"/>
        <v>268774.78000000003</v>
      </c>
      <c r="J1603" s="16"/>
    </row>
    <row r="1604" spans="1:10">
      <c r="A1604" s="23">
        <f t="shared" si="77"/>
        <v>1545</v>
      </c>
      <c r="B1604" s="218"/>
      <c r="C1604" s="218"/>
      <c r="D1604" s="137">
        <v>42926</v>
      </c>
      <c r="E1604" s="137">
        <v>42972</v>
      </c>
      <c r="F1604" s="137">
        <v>42972</v>
      </c>
      <c r="G1604" s="25">
        <f t="shared" si="78"/>
        <v>46</v>
      </c>
      <c r="H1604" s="365">
        <v>6180.72</v>
      </c>
      <c r="I1604" s="122">
        <f t="shared" si="79"/>
        <v>284313.12</v>
      </c>
      <c r="J1604" s="16"/>
    </row>
    <row r="1605" spans="1:10">
      <c r="A1605" s="23">
        <f t="shared" si="77"/>
        <v>1546</v>
      </c>
      <c r="B1605" s="218"/>
      <c r="C1605" s="218"/>
      <c r="D1605" s="137">
        <v>42926</v>
      </c>
      <c r="E1605" s="137">
        <v>42972</v>
      </c>
      <c r="F1605" s="137">
        <v>42972</v>
      </c>
      <c r="G1605" s="25">
        <f t="shared" si="78"/>
        <v>46</v>
      </c>
      <c r="H1605" s="365">
        <v>6607.44</v>
      </c>
      <c r="I1605" s="122">
        <f t="shared" si="79"/>
        <v>303942.24</v>
      </c>
      <c r="J1605" s="16"/>
    </row>
    <row r="1606" spans="1:10">
      <c r="A1606" s="23">
        <f t="shared" si="77"/>
        <v>1547</v>
      </c>
      <c r="B1606" s="218"/>
      <c r="C1606" s="218"/>
      <c r="D1606" s="137">
        <v>42926</v>
      </c>
      <c r="E1606" s="137">
        <v>42972</v>
      </c>
      <c r="F1606" s="137">
        <v>42972</v>
      </c>
      <c r="G1606" s="25">
        <f t="shared" si="78"/>
        <v>46</v>
      </c>
      <c r="H1606" s="365">
        <v>6084.99</v>
      </c>
      <c r="I1606" s="122">
        <f t="shared" si="79"/>
        <v>279909.53999999998</v>
      </c>
      <c r="J1606" s="16"/>
    </row>
    <row r="1607" spans="1:10">
      <c r="A1607" s="23">
        <f t="shared" si="77"/>
        <v>1548</v>
      </c>
      <c r="B1607" s="218"/>
      <c r="C1607" s="218"/>
      <c r="D1607" s="137">
        <v>42926</v>
      </c>
      <c r="E1607" s="137">
        <v>42972</v>
      </c>
      <c r="F1607" s="137">
        <v>42972</v>
      </c>
      <c r="G1607" s="25">
        <f t="shared" si="78"/>
        <v>46</v>
      </c>
      <c r="H1607" s="365">
        <v>5732.27</v>
      </c>
      <c r="I1607" s="122">
        <f t="shared" si="79"/>
        <v>263684.42</v>
      </c>
      <c r="J1607" s="16"/>
    </row>
    <row r="1608" spans="1:10">
      <c r="A1608" s="23">
        <f t="shared" si="77"/>
        <v>1549</v>
      </c>
      <c r="B1608" s="218"/>
      <c r="C1608" s="218"/>
      <c r="D1608" s="137">
        <v>42926</v>
      </c>
      <c r="E1608" s="137">
        <v>42972</v>
      </c>
      <c r="F1608" s="137">
        <v>42972</v>
      </c>
      <c r="G1608" s="25">
        <f t="shared" si="78"/>
        <v>46</v>
      </c>
      <c r="H1608" s="365">
        <v>6073.01</v>
      </c>
      <c r="I1608" s="122">
        <f t="shared" si="79"/>
        <v>279358.46000000002</v>
      </c>
      <c r="J1608" s="16"/>
    </row>
    <row r="1609" spans="1:10">
      <c r="A1609" s="23">
        <f t="shared" si="77"/>
        <v>1550</v>
      </c>
      <c r="B1609" s="218"/>
      <c r="C1609" s="218"/>
      <c r="D1609" s="137">
        <v>42926</v>
      </c>
      <c r="E1609" s="137">
        <v>42972</v>
      </c>
      <c r="F1609" s="137">
        <v>42972</v>
      </c>
      <c r="G1609" s="25">
        <f t="shared" si="78"/>
        <v>46</v>
      </c>
      <c r="H1609" s="365">
        <v>5964.75</v>
      </c>
      <c r="I1609" s="122">
        <f t="shared" si="79"/>
        <v>274378.5</v>
      </c>
      <c r="J1609" s="16"/>
    </row>
    <row r="1610" spans="1:10">
      <c r="A1610" s="23">
        <f t="shared" si="77"/>
        <v>1551</v>
      </c>
      <c r="B1610" s="218"/>
      <c r="C1610" s="218"/>
      <c r="D1610" s="137">
        <v>42926</v>
      </c>
      <c r="E1610" s="137">
        <v>42972</v>
      </c>
      <c r="F1610" s="137">
        <v>42972</v>
      </c>
      <c r="G1610" s="25">
        <f t="shared" si="78"/>
        <v>46</v>
      </c>
      <c r="H1610" s="365">
        <v>6133.62</v>
      </c>
      <c r="I1610" s="122">
        <f t="shared" si="79"/>
        <v>282146.52</v>
      </c>
      <c r="J1610" s="16"/>
    </row>
    <row r="1611" spans="1:10">
      <c r="A1611" s="23">
        <f t="shared" si="77"/>
        <v>1552</v>
      </c>
      <c r="B1611" s="218"/>
      <c r="C1611" s="218"/>
      <c r="D1611" s="137">
        <v>42926</v>
      </c>
      <c r="E1611" s="137">
        <v>42972</v>
      </c>
      <c r="F1611" s="137">
        <v>42972</v>
      </c>
      <c r="G1611" s="25">
        <f t="shared" si="78"/>
        <v>46</v>
      </c>
      <c r="H1611" s="365">
        <v>6170.16</v>
      </c>
      <c r="I1611" s="122">
        <f t="shared" si="79"/>
        <v>283827.36</v>
      </c>
      <c r="J1611" s="16"/>
    </row>
    <row r="1612" spans="1:10">
      <c r="A1612" s="23">
        <f t="shared" si="77"/>
        <v>1553</v>
      </c>
      <c r="B1612" s="218"/>
      <c r="C1612" s="218"/>
      <c r="D1612" s="137">
        <v>42926</v>
      </c>
      <c r="E1612" s="137">
        <v>42972</v>
      </c>
      <c r="F1612" s="137">
        <v>42972</v>
      </c>
      <c r="G1612" s="25">
        <f t="shared" si="78"/>
        <v>46</v>
      </c>
      <c r="H1612" s="365">
        <v>6086.88</v>
      </c>
      <c r="I1612" s="122">
        <f t="shared" si="79"/>
        <v>279996.48</v>
      </c>
      <c r="J1612" s="16"/>
    </row>
    <row r="1613" spans="1:10">
      <c r="A1613" s="23">
        <f t="shared" si="77"/>
        <v>1554</v>
      </c>
      <c r="B1613" s="218"/>
      <c r="C1613" s="218"/>
      <c r="D1613" s="137">
        <v>42928</v>
      </c>
      <c r="E1613" s="137">
        <v>42972</v>
      </c>
      <c r="F1613" s="137">
        <v>42972</v>
      </c>
      <c r="G1613" s="25">
        <f t="shared" si="78"/>
        <v>44</v>
      </c>
      <c r="H1613" s="365">
        <v>5101.97</v>
      </c>
      <c r="I1613" s="122">
        <f t="shared" si="79"/>
        <v>224486.68</v>
      </c>
      <c r="J1613" s="16"/>
    </row>
    <row r="1614" spans="1:10">
      <c r="A1614" s="23">
        <f t="shared" si="77"/>
        <v>1555</v>
      </c>
      <c r="B1614" s="218"/>
      <c r="C1614" s="218"/>
      <c r="D1614" s="137">
        <v>42928</v>
      </c>
      <c r="E1614" s="137">
        <v>42972</v>
      </c>
      <c r="F1614" s="137">
        <v>42972</v>
      </c>
      <c r="G1614" s="25">
        <f t="shared" si="78"/>
        <v>44</v>
      </c>
      <c r="H1614" s="365">
        <v>5022.37</v>
      </c>
      <c r="I1614" s="122">
        <f t="shared" si="79"/>
        <v>220984.28</v>
      </c>
      <c r="J1614" s="16"/>
    </row>
    <row r="1615" spans="1:10">
      <c r="A1615" s="23">
        <f t="shared" si="77"/>
        <v>1556</v>
      </c>
      <c r="B1615" s="218"/>
      <c r="C1615" s="218"/>
      <c r="D1615" s="137">
        <v>42928</v>
      </c>
      <c r="E1615" s="137">
        <v>42972</v>
      </c>
      <c r="F1615" s="137">
        <v>42972</v>
      </c>
      <c r="G1615" s="25">
        <f t="shared" si="78"/>
        <v>44</v>
      </c>
      <c r="H1615" s="365">
        <v>5084.96</v>
      </c>
      <c r="I1615" s="122">
        <f t="shared" si="79"/>
        <v>223738.23999999999</v>
      </c>
      <c r="J1615" s="16"/>
    </row>
    <row r="1616" spans="1:10">
      <c r="A1616" s="23">
        <f t="shared" ref="A1616:A1679" si="80">A1615+1</f>
        <v>1557</v>
      </c>
      <c r="B1616" s="218"/>
      <c r="C1616" s="218"/>
      <c r="D1616" s="137">
        <v>42928</v>
      </c>
      <c r="E1616" s="137">
        <v>42972</v>
      </c>
      <c r="F1616" s="137">
        <v>42972</v>
      </c>
      <c r="G1616" s="25">
        <f t="shared" si="78"/>
        <v>44</v>
      </c>
      <c r="H1616" s="365">
        <v>5547.87</v>
      </c>
      <c r="I1616" s="122">
        <f t="shared" si="79"/>
        <v>244106.28</v>
      </c>
      <c r="J1616" s="16"/>
    </row>
    <row r="1617" spans="1:10">
      <c r="A1617" s="23">
        <f t="shared" si="80"/>
        <v>1558</v>
      </c>
      <c r="B1617" s="218"/>
      <c r="C1617" s="218"/>
      <c r="D1617" s="137">
        <v>42928</v>
      </c>
      <c r="E1617" s="137">
        <v>42972</v>
      </c>
      <c r="F1617" s="137">
        <v>42972</v>
      </c>
      <c r="G1617" s="25">
        <f t="shared" si="78"/>
        <v>44</v>
      </c>
      <c r="H1617" s="365">
        <v>4114.57</v>
      </c>
      <c r="I1617" s="122">
        <f t="shared" si="79"/>
        <v>181041.08</v>
      </c>
      <c r="J1617" s="16"/>
    </row>
    <row r="1618" spans="1:10">
      <c r="A1618" s="23">
        <f t="shared" si="80"/>
        <v>1559</v>
      </c>
      <c r="B1618" s="218"/>
      <c r="C1618" s="218"/>
      <c r="D1618" s="137">
        <v>42928</v>
      </c>
      <c r="E1618" s="137">
        <v>42972</v>
      </c>
      <c r="F1618" s="137">
        <v>42972</v>
      </c>
      <c r="G1618" s="25">
        <f t="shared" si="78"/>
        <v>44</v>
      </c>
      <c r="H1618" s="365">
        <v>6037.3</v>
      </c>
      <c r="I1618" s="122">
        <f t="shared" si="79"/>
        <v>265641.2</v>
      </c>
      <c r="J1618" s="16"/>
    </row>
    <row r="1619" spans="1:10">
      <c r="A1619" s="23">
        <f t="shared" si="80"/>
        <v>1560</v>
      </c>
      <c r="B1619" s="218"/>
      <c r="C1619" s="218"/>
      <c r="D1619" s="137">
        <v>42928</v>
      </c>
      <c r="E1619" s="137">
        <v>42972</v>
      </c>
      <c r="F1619" s="137">
        <v>42972</v>
      </c>
      <c r="G1619" s="25">
        <f t="shared" si="78"/>
        <v>44</v>
      </c>
      <c r="H1619" s="365">
        <v>6117.02</v>
      </c>
      <c r="I1619" s="122">
        <f t="shared" si="79"/>
        <v>269148.88</v>
      </c>
      <c r="J1619" s="16"/>
    </row>
    <row r="1620" spans="1:10">
      <c r="A1620" s="23">
        <f t="shared" si="80"/>
        <v>1561</v>
      </c>
      <c r="B1620" s="218"/>
      <c r="C1620" s="218"/>
      <c r="D1620" s="137">
        <v>42928</v>
      </c>
      <c r="E1620" s="137">
        <v>42972</v>
      </c>
      <c r="F1620" s="137">
        <v>42972</v>
      </c>
      <c r="G1620" s="25">
        <f t="shared" si="78"/>
        <v>44</v>
      </c>
      <c r="H1620" s="365">
        <v>6531.98</v>
      </c>
      <c r="I1620" s="122">
        <f t="shared" si="79"/>
        <v>287407.12</v>
      </c>
      <c r="J1620" s="16"/>
    </row>
    <row r="1621" spans="1:10">
      <c r="A1621" s="23">
        <f t="shared" si="80"/>
        <v>1562</v>
      </c>
      <c r="B1621" s="218"/>
      <c r="C1621" s="218"/>
      <c r="D1621" s="137">
        <v>42928</v>
      </c>
      <c r="E1621" s="137">
        <v>42972</v>
      </c>
      <c r="F1621" s="137">
        <v>42972</v>
      </c>
      <c r="G1621" s="25">
        <f t="shared" si="78"/>
        <v>44</v>
      </c>
      <c r="H1621" s="365">
        <v>6001.63</v>
      </c>
      <c r="I1621" s="122">
        <f t="shared" si="79"/>
        <v>264071.71999999997</v>
      </c>
      <c r="J1621" s="16"/>
    </row>
    <row r="1622" spans="1:10">
      <c r="A1622" s="23">
        <f t="shared" si="80"/>
        <v>1563</v>
      </c>
      <c r="B1622" s="218"/>
      <c r="C1622" s="218"/>
      <c r="D1622" s="137">
        <v>42929</v>
      </c>
      <c r="E1622" s="137">
        <v>42972</v>
      </c>
      <c r="F1622" s="137">
        <v>42972</v>
      </c>
      <c r="G1622" s="25">
        <f t="shared" si="78"/>
        <v>43</v>
      </c>
      <c r="H1622" s="365">
        <v>5842.56</v>
      </c>
      <c r="I1622" s="122">
        <f t="shared" si="79"/>
        <v>251230.07999999999</v>
      </c>
      <c r="J1622" s="16"/>
    </row>
    <row r="1623" spans="1:10">
      <c r="A1623" s="23">
        <f t="shared" si="80"/>
        <v>1564</v>
      </c>
      <c r="B1623" s="218"/>
      <c r="C1623" s="218"/>
      <c r="D1623" s="137">
        <v>42929</v>
      </c>
      <c r="E1623" s="137">
        <v>42972</v>
      </c>
      <c r="F1623" s="137">
        <v>42972</v>
      </c>
      <c r="G1623" s="25">
        <f t="shared" si="78"/>
        <v>43</v>
      </c>
      <c r="H1623" s="365">
        <v>6108.28</v>
      </c>
      <c r="I1623" s="122">
        <f t="shared" si="79"/>
        <v>262656.03999999998</v>
      </c>
      <c r="J1623" s="16"/>
    </row>
    <row r="1624" spans="1:10">
      <c r="A1624" s="23">
        <f t="shared" si="80"/>
        <v>1565</v>
      </c>
      <c r="B1624" s="218"/>
      <c r="C1624" s="218"/>
      <c r="D1624" s="137">
        <v>42929</v>
      </c>
      <c r="E1624" s="137">
        <v>42972</v>
      </c>
      <c r="F1624" s="137">
        <v>42972</v>
      </c>
      <c r="G1624" s="25">
        <f t="shared" si="78"/>
        <v>43</v>
      </c>
      <c r="H1624" s="365">
        <v>5809.44</v>
      </c>
      <c r="I1624" s="122">
        <f t="shared" si="79"/>
        <v>249805.92</v>
      </c>
      <c r="J1624" s="16"/>
    </row>
    <row r="1625" spans="1:10">
      <c r="A1625" s="23">
        <f t="shared" si="80"/>
        <v>1566</v>
      </c>
      <c r="B1625" s="218"/>
      <c r="C1625" s="218"/>
      <c r="D1625" s="137">
        <v>42929</v>
      </c>
      <c r="E1625" s="137">
        <v>42972</v>
      </c>
      <c r="F1625" s="137">
        <v>42972</v>
      </c>
      <c r="G1625" s="25">
        <f t="shared" si="78"/>
        <v>43</v>
      </c>
      <c r="H1625" s="365">
        <v>6267.72</v>
      </c>
      <c r="I1625" s="122">
        <f t="shared" si="79"/>
        <v>269511.96000000002</v>
      </c>
      <c r="J1625" s="16"/>
    </row>
    <row r="1626" spans="1:10">
      <c r="A1626" s="23">
        <f t="shared" si="80"/>
        <v>1567</v>
      </c>
      <c r="B1626" s="218"/>
      <c r="C1626" s="218"/>
      <c r="D1626" s="137">
        <v>42929</v>
      </c>
      <c r="E1626" s="137">
        <v>42972</v>
      </c>
      <c r="F1626" s="137">
        <v>42972</v>
      </c>
      <c r="G1626" s="25">
        <f t="shared" si="78"/>
        <v>43</v>
      </c>
      <c r="H1626" s="365">
        <v>5823.27</v>
      </c>
      <c r="I1626" s="122">
        <f t="shared" si="79"/>
        <v>250400.61</v>
      </c>
      <c r="J1626" s="16"/>
    </row>
    <row r="1627" spans="1:10">
      <c r="A1627" s="23">
        <f t="shared" si="80"/>
        <v>1568</v>
      </c>
      <c r="B1627" s="218"/>
      <c r="C1627" s="218"/>
      <c r="D1627" s="137">
        <v>42929</v>
      </c>
      <c r="E1627" s="137">
        <v>42972</v>
      </c>
      <c r="F1627" s="137">
        <v>42972</v>
      </c>
      <c r="G1627" s="25">
        <f t="shared" si="78"/>
        <v>43</v>
      </c>
      <c r="H1627" s="365">
        <v>5802.52</v>
      </c>
      <c r="I1627" s="122">
        <f t="shared" si="79"/>
        <v>249508.36</v>
      </c>
      <c r="J1627" s="16"/>
    </row>
    <row r="1628" spans="1:10">
      <c r="A1628" s="23">
        <f t="shared" si="80"/>
        <v>1569</v>
      </c>
      <c r="B1628" s="218"/>
      <c r="C1628" s="218"/>
      <c r="D1628" s="137">
        <v>42929</v>
      </c>
      <c r="E1628" s="137">
        <v>42972</v>
      </c>
      <c r="F1628" s="137">
        <v>42972</v>
      </c>
      <c r="G1628" s="25">
        <f t="shared" si="78"/>
        <v>43</v>
      </c>
      <c r="H1628" s="365">
        <v>5775.95</v>
      </c>
      <c r="I1628" s="122">
        <f t="shared" si="79"/>
        <v>248365.85</v>
      </c>
      <c r="J1628" s="16"/>
    </row>
    <row r="1629" spans="1:10">
      <c r="A1629" s="23">
        <f t="shared" si="80"/>
        <v>1570</v>
      </c>
      <c r="B1629" s="218"/>
      <c r="C1629" s="218"/>
      <c r="D1629" s="137">
        <v>42929</v>
      </c>
      <c r="E1629" s="137">
        <v>42972</v>
      </c>
      <c r="F1629" s="137">
        <v>42972</v>
      </c>
      <c r="G1629" s="25">
        <f t="shared" si="78"/>
        <v>43</v>
      </c>
      <c r="H1629" s="365">
        <v>6129.4</v>
      </c>
      <c r="I1629" s="122">
        <f t="shared" si="79"/>
        <v>263564.2</v>
      </c>
      <c r="J1629" s="16"/>
    </row>
    <row r="1630" spans="1:10">
      <c r="A1630" s="23">
        <f t="shared" si="80"/>
        <v>1571</v>
      </c>
      <c r="B1630" s="218"/>
      <c r="C1630" s="218"/>
      <c r="D1630" s="137">
        <v>42929</v>
      </c>
      <c r="E1630" s="137">
        <v>42972</v>
      </c>
      <c r="F1630" s="137">
        <v>42972</v>
      </c>
      <c r="G1630" s="25">
        <f t="shared" si="78"/>
        <v>43</v>
      </c>
      <c r="H1630" s="365">
        <v>5856.03</v>
      </c>
      <c r="I1630" s="122">
        <f t="shared" si="79"/>
        <v>251809.29</v>
      </c>
      <c r="J1630" s="16"/>
    </row>
    <row r="1631" spans="1:10">
      <c r="A1631" s="23">
        <f t="shared" si="80"/>
        <v>1572</v>
      </c>
      <c r="B1631" s="218"/>
      <c r="C1631" s="218"/>
      <c r="D1631" s="137">
        <v>42929</v>
      </c>
      <c r="E1631" s="137">
        <v>42972</v>
      </c>
      <c r="F1631" s="137">
        <v>42972</v>
      </c>
      <c r="G1631" s="25">
        <f t="shared" si="78"/>
        <v>43</v>
      </c>
      <c r="H1631" s="365">
        <v>6140.32</v>
      </c>
      <c r="I1631" s="122">
        <f t="shared" si="79"/>
        <v>264033.76</v>
      </c>
      <c r="J1631" s="16"/>
    </row>
    <row r="1632" spans="1:10">
      <c r="A1632" s="23">
        <f t="shared" si="80"/>
        <v>1573</v>
      </c>
      <c r="B1632" s="218"/>
      <c r="C1632" s="218"/>
      <c r="D1632" s="137">
        <v>42929</v>
      </c>
      <c r="E1632" s="137">
        <v>42972</v>
      </c>
      <c r="F1632" s="137">
        <v>42972</v>
      </c>
      <c r="G1632" s="25">
        <f t="shared" si="78"/>
        <v>43</v>
      </c>
      <c r="H1632" s="365">
        <v>6084.62</v>
      </c>
      <c r="I1632" s="122">
        <f t="shared" si="79"/>
        <v>261638.66</v>
      </c>
      <c r="J1632" s="16"/>
    </row>
    <row r="1633" spans="1:10">
      <c r="A1633" s="23">
        <f t="shared" si="80"/>
        <v>1574</v>
      </c>
      <c r="B1633" s="218"/>
      <c r="C1633" s="218"/>
      <c r="D1633" s="137">
        <v>42929</v>
      </c>
      <c r="E1633" s="137">
        <v>42972</v>
      </c>
      <c r="F1633" s="137">
        <v>42972</v>
      </c>
      <c r="G1633" s="25">
        <f t="shared" si="78"/>
        <v>43</v>
      </c>
      <c r="H1633" s="365">
        <v>6246.97</v>
      </c>
      <c r="I1633" s="122">
        <f t="shared" si="79"/>
        <v>268619.71000000002</v>
      </c>
      <c r="J1633" s="16"/>
    </row>
    <row r="1634" spans="1:10">
      <c r="A1634" s="23">
        <f t="shared" si="80"/>
        <v>1575</v>
      </c>
      <c r="B1634" s="218"/>
      <c r="C1634" s="218"/>
      <c r="D1634" s="137">
        <v>42929</v>
      </c>
      <c r="E1634" s="137">
        <v>42972</v>
      </c>
      <c r="F1634" s="137">
        <v>42972</v>
      </c>
      <c r="G1634" s="25">
        <f t="shared" si="78"/>
        <v>43</v>
      </c>
      <c r="H1634" s="365">
        <v>6093.36</v>
      </c>
      <c r="I1634" s="122">
        <f t="shared" si="79"/>
        <v>262014.48</v>
      </c>
      <c r="J1634" s="16"/>
    </row>
    <row r="1635" spans="1:10">
      <c r="A1635" s="23">
        <f t="shared" si="80"/>
        <v>1576</v>
      </c>
      <c r="B1635" s="218"/>
      <c r="C1635" s="218"/>
      <c r="D1635" s="137">
        <v>42929</v>
      </c>
      <c r="E1635" s="137">
        <v>42972</v>
      </c>
      <c r="F1635" s="137">
        <v>42972</v>
      </c>
      <c r="G1635" s="25">
        <f t="shared" si="78"/>
        <v>43</v>
      </c>
      <c r="H1635" s="365">
        <v>6049.68</v>
      </c>
      <c r="I1635" s="122">
        <f t="shared" si="79"/>
        <v>260136.24</v>
      </c>
      <c r="J1635" s="16"/>
    </row>
    <row r="1636" spans="1:10">
      <c r="A1636" s="23">
        <f t="shared" si="80"/>
        <v>1577</v>
      </c>
      <c r="B1636" s="218"/>
      <c r="C1636" s="218"/>
      <c r="D1636" s="137">
        <v>42929</v>
      </c>
      <c r="E1636" s="137">
        <v>42972</v>
      </c>
      <c r="F1636" s="137">
        <v>42972</v>
      </c>
      <c r="G1636" s="25">
        <f t="shared" si="78"/>
        <v>43</v>
      </c>
      <c r="H1636" s="365">
        <v>6111.56</v>
      </c>
      <c r="I1636" s="122">
        <f t="shared" si="79"/>
        <v>262797.08</v>
      </c>
      <c r="J1636" s="16"/>
    </row>
    <row r="1637" spans="1:10">
      <c r="A1637" s="23">
        <f t="shared" si="80"/>
        <v>1578</v>
      </c>
      <c r="B1637" s="218"/>
      <c r="C1637" s="218"/>
      <c r="D1637" s="137">
        <v>42929</v>
      </c>
      <c r="E1637" s="137">
        <v>42972</v>
      </c>
      <c r="F1637" s="137">
        <v>42972</v>
      </c>
      <c r="G1637" s="25">
        <f t="shared" si="78"/>
        <v>43</v>
      </c>
      <c r="H1637" s="365">
        <v>6251.34</v>
      </c>
      <c r="I1637" s="122">
        <f t="shared" si="79"/>
        <v>268807.62</v>
      </c>
      <c r="J1637" s="16"/>
    </row>
    <row r="1638" spans="1:10">
      <c r="A1638" s="23">
        <f t="shared" si="80"/>
        <v>1579</v>
      </c>
      <c r="B1638" s="218"/>
      <c r="C1638" s="218"/>
      <c r="D1638" s="137">
        <v>42929</v>
      </c>
      <c r="E1638" s="137">
        <v>42972</v>
      </c>
      <c r="F1638" s="137">
        <v>42972</v>
      </c>
      <c r="G1638" s="25">
        <f t="shared" si="78"/>
        <v>43</v>
      </c>
      <c r="H1638" s="365">
        <v>6149.05</v>
      </c>
      <c r="I1638" s="122">
        <f t="shared" si="79"/>
        <v>264409.15000000002</v>
      </c>
      <c r="J1638" s="16"/>
    </row>
    <row r="1639" spans="1:10">
      <c r="A1639" s="23">
        <f t="shared" si="80"/>
        <v>1580</v>
      </c>
      <c r="B1639" s="218"/>
      <c r="C1639" s="218"/>
      <c r="D1639" s="137">
        <v>42929</v>
      </c>
      <c r="E1639" s="137">
        <v>42972</v>
      </c>
      <c r="F1639" s="137">
        <v>42972</v>
      </c>
      <c r="G1639" s="25">
        <f t="shared" si="78"/>
        <v>43</v>
      </c>
      <c r="H1639" s="365">
        <v>5384.4</v>
      </c>
      <c r="I1639" s="122">
        <f t="shared" si="79"/>
        <v>231529.2</v>
      </c>
      <c r="J1639" s="16"/>
    </row>
    <row r="1640" spans="1:10">
      <c r="A1640" s="23">
        <f t="shared" si="80"/>
        <v>1581</v>
      </c>
      <c r="B1640" s="218"/>
      <c r="C1640" s="218"/>
      <c r="D1640" s="137">
        <v>42929</v>
      </c>
      <c r="E1640" s="137">
        <v>42972</v>
      </c>
      <c r="F1640" s="137">
        <v>42972</v>
      </c>
      <c r="G1640" s="25">
        <f t="shared" si="78"/>
        <v>43</v>
      </c>
      <c r="H1640" s="365">
        <v>6072.65</v>
      </c>
      <c r="I1640" s="122">
        <f t="shared" si="79"/>
        <v>261123.95</v>
      </c>
      <c r="J1640" s="16"/>
    </row>
    <row r="1641" spans="1:10">
      <c r="A1641" s="23">
        <f t="shared" si="80"/>
        <v>1582</v>
      </c>
      <c r="B1641" s="218"/>
      <c r="C1641" s="218"/>
      <c r="D1641" s="137">
        <v>42929</v>
      </c>
      <c r="E1641" s="137">
        <v>42972</v>
      </c>
      <c r="F1641" s="137">
        <v>42972</v>
      </c>
      <c r="G1641" s="25">
        <f t="shared" ref="G1641:G1695" si="81">F1641-D1641</f>
        <v>43</v>
      </c>
      <c r="H1641" s="365">
        <v>5676.91</v>
      </c>
      <c r="I1641" s="122">
        <f t="shared" ref="I1641:I1695" si="82">ROUND(G1641*H1641,2)</f>
        <v>244107.13</v>
      </c>
      <c r="J1641" s="16"/>
    </row>
    <row r="1642" spans="1:10">
      <c r="A1642" s="23">
        <f t="shared" si="80"/>
        <v>1583</v>
      </c>
      <c r="B1642" s="218"/>
      <c r="C1642" s="218"/>
      <c r="D1642" s="137">
        <v>42929</v>
      </c>
      <c r="E1642" s="137">
        <v>42972</v>
      </c>
      <c r="F1642" s="137">
        <v>42972</v>
      </c>
      <c r="G1642" s="25">
        <f t="shared" si="81"/>
        <v>43</v>
      </c>
      <c r="H1642" s="365">
        <v>6020.59</v>
      </c>
      <c r="I1642" s="122">
        <f t="shared" si="82"/>
        <v>258885.37</v>
      </c>
      <c r="J1642" s="16"/>
    </row>
    <row r="1643" spans="1:10">
      <c r="A1643" s="23">
        <f t="shared" si="80"/>
        <v>1584</v>
      </c>
      <c r="B1643" s="218"/>
      <c r="C1643" s="218"/>
      <c r="D1643" s="137">
        <v>42929</v>
      </c>
      <c r="E1643" s="137">
        <v>42972</v>
      </c>
      <c r="F1643" s="137">
        <v>42972</v>
      </c>
      <c r="G1643" s="25">
        <f t="shared" si="81"/>
        <v>43</v>
      </c>
      <c r="H1643" s="365">
        <v>5840.02</v>
      </c>
      <c r="I1643" s="122">
        <f t="shared" si="82"/>
        <v>251120.86</v>
      </c>
      <c r="J1643" s="16"/>
    </row>
    <row r="1644" spans="1:10">
      <c r="A1644" s="23">
        <f t="shared" si="80"/>
        <v>1585</v>
      </c>
      <c r="B1644" s="218"/>
      <c r="C1644" s="218"/>
      <c r="D1644" s="137">
        <v>42930</v>
      </c>
      <c r="E1644" s="137">
        <v>42972</v>
      </c>
      <c r="F1644" s="137">
        <v>42972</v>
      </c>
      <c r="G1644" s="25">
        <f t="shared" si="81"/>
        <v>42</v>
      </c>
      <c r="H1644" s="365">
        <v>6125.49</v>
      </c>
      <c r="I1644" s="122">
        <f t="shared" si="82"/>
        <v>257270.58</v>
      </c>
      <c r="J1644" s="16"/>
    </row>
    <row r="1645" spans="1:10">
      <c r="A1645" s="23">
        <f t="shared" si="80"/>
        <v>1586</v>
      </c>
      <c r="B1645" s="218"/>
      <c r="C1645" s="218"/>
      <c r="D1645" s="137">
        <v>42930</v>
      </c>
      <c r="E1645" s="137">
        <v>42972</v>
      </c>
      <c r="F1645" s="137">
        <v>42972</v>
      </c>
      <c r="G1645" s="25">
        <f t="shared" si="81"/>
        <v>42</v>
      </c>
      <c r="H1645" s="365">
        <v>6125.65</v>
      </c>
      <c r="I1645" s="122">
        <f t="shared" si="82"/>
        <v>257277.3</v>
      </c>
      <c r="J1645" s="16"/>
    </row>
    <row r="1646" spans="1:10">
      <c r="A1646" s="23">
        <f t="shared" si="80"/>
        <v>1587</v>
      </c>
      <c r="B1646" s="218"/>
      <c r="C1646" s="218"/>
      <c r="D1646" s="137">
        <v>42930</v>
      </c>
      <c r="E1646" s="137">
        <v>42972</v>
      </c>
      <c r="F1646" s="137">
        <v>42972</v>
      </c>
      <c r="G1646" s="25">
        <f t="shared" si="81"/>
        <v>42</v>
      </c>
      <c r="H1646" s="365">
        <v>5770.99</v>
      </c>
      <c r="I1646" s="122">
        <f t="shared" si="82"/>
        <v>242381.58</v>
      </c>
      <c r="J1646" s="16"/>
    </row>
    <row r="1647" spans="1:10">
      <c r="A1647" s="23">
        <f t="shared" si="80"/>
        <v>1588</v>
      </c>
      <c r="B1647" s="218"/>
      <c r="C1647" s="218"/>
      <c r="D1647" s="137">
        <v>42930</v>
      </c>
      <c r="E1647" s="137">
        <v>42972</v>
      </c>
      <c r="F1647" s="137">
        <v>42972</v>
      </c>
      <c r="G1647" s="25">
        <f t="shared" si="81"/>
        <v>42</v>
      </c>
      <c r="H1647" s="365">
        <v>5635.94</v>
      </c>
      <c r="I1647" s="122">
        <f t="shared" si="82"/>
        <v>236709.48</v>
      </c>
      <c r="J1647" s="16"/>
    </row>
    <row r="1648" spans="1:10">
      <c r="A1648" s="23">
        <f t="shared" si="80"/>
        <v>1589</v>
      </c>
      <c r="B1648" s="218"/>
      <c r="C1648" s="218"/>
      <c r="D1648" s="137">
        <v>42930</v>
      </c>
      <c r="E1648" s="137">
        <v>42972</v>
      </c>
      <c r="F1648" s="137">
        <v>42972</v>
      </c>
      <c r="G1648" s="25">
        <f t="shared" si="81"/>
        <v>42</v>
      </c>
      <c r="H1648" s="365">
        <v>6136.74</v>
      </c>
      <c r="I1648" s="122">
        <f t="shared" si="82"/>
        <v>257743.08</v>
      </c>
      <c r="J1648" s="16"/>
    </row>
    <row r="1649" spans="1:10">
      <c r="A1649" s="23">
        <f t="shared" si="80"/>
        <v>1590</v>
      </c>
      <c r="B1649" s="218"/>
      <c r="C1649" s="218"/>
      <c r="D1649" s="137">
        <v>42930</v>
      </c>
      <c r="E1649" s="137">
        <v>42972</v>
      </c>
      <c r="F1649" s="137">
        <v>42972</v>
      </c>
      <c r="G1649" s="25">
        <f t="shared" si="81"/>
        <v>42</v>
      </c>
      <c r="H1649" s="365">
        <v>6666.3</v>
      </c>
      <c r="I1649" s="122">
        <f t="shared" si="82"/>
        <v>279984.59999999998</v>
      </c>
      <c r="J1649" s="16"/>
    </row>
    <row r="1650" spans="1:10">
      <c r="A1650" s="23">
        <f t="shared" si="80"/>
        <v>1591</v>
      </c>
      <c r="B1650" s="218"/>
      <c r="C1650" s="218"/>
      <c r="D1650" s="137">
        <v>42930</v>
      </c>
      <c r="E1650" s="137">
        <v>42972</v>
      </c>
      <c r="F1650" s="137">
        <v>42972</v>
      </c>
      <c r="G1650" s="25">
        <f t="shared" si="81"/>
        <v>42</v>
      </c>
      <c r="H1650" s="365">
        <v>6634.96</v>
      </c>
      <c r="I1650" s="122">
        <f t="shared" si="82"/>
        <v>278668.32</v>
      </c>
      <c r="J1650" s="16"/>
    </row>
    <row r="1651" spans="1:10">
      <c r="A1651" s="23">
        <f t="shared" si="80"/>
        <v>1592</v>
      </c>
      <c r="B1651" s="218"/>
      <c r="C1651" s="218"/>
      <c r="D1651" s="137">
        <v>42930</v>
      </c>
      <c r="E1651" s="137">
        <v>42972</v>
      </c>
      <c r="F1651" s="137">
        <v>42972</v>
      </c>
      <c r="G1651" s="25">
        <f t="shared" si="81"/>
        <v>42</v>
      </c>
      <c r="H1651" s="365">
        <v>5839.65</v>
      </c>
      <c r="I1651" s="122">
        <f t="shared" si="82"/>
        <v>245265.3</v>
      </c>
      <c r="J1651" s="16"/>
    </row>
    <row r="1652" spans="1:10">
      <c r="A1652" s="23">
        <f t="shared" si="80"/>
        <v>1593</v>
      </c>
      <c r="B1652" s="218"/>
      <c r="C1652" s="218"/>
      <c r="D1652" s="137">
        <v>42930</v>
      </c>
      <c r="E1652" s="137">
        <v>42972</v>
      </c>
      <c r="F1652" s="137">
        <v>42972</v>
      </c>
      <c r="G1652" s="25">
        <f t="shared" si="81"/>
        <v>42</v>
      </c>
      <c r="H1652" s="365">
        <v>5879.33</v>
      </c>
      <c r="I1652" s="122">
        <f t="shared" si="82"/>
        <v>246931.86</v>
      </c>
      <c r="J1652" s="16"/>
    </row>
    <row r="1653" spans="1:10">
      <c r="A1653" s="23">
        <f t="shared" si="80"/>
        <v>1594</v>
      </c>
      <c r="B1653" s="218"/>
      <c r="C1653" s="218"/>
      <c r="D1653" s="137">
        <v>42932</v>
      </c>
      <c r="E1653" s="137">
        <v>42972</v>
      </c>
      <c r="F1653" s="137">
        <v>42972</v>
      </c>
      <c r="G1653" s="25">
        <f t="shared" si="81"/>
        <v>40</v>
      </c>
      <c r="H1653" s="365">
        <v>6763.79</v>
      </c>
      <c r="I1653" s="122">
        <f t="shared" si="82"/>
        <v>270551.59999999998</v>
      </c>
      <c r="J1653" s="16"/>
    </row>
    <row r="1654" spans="1:10">
      <c r="A1654" s="23">
        <f t="shared" si="80"/>
        <v>1595</v>
      </c>
      <c r="B1654" s="218"/>
      <c r="C1654" s="218"/>
      <c r="D1654" s="137">
        <v>42932</v>
      </c>
      <c r="E1654" s="137">
        <v>42972</v>
      </c>
      <c r="F1654" s="137">
        <v>42972</v>
      </c>
      <c r="G1654" s="25">
        <f t="shared" si="81"/>
        <v>40</v>
      </c>
      <c r="H1654" s="365">
        <v>6811.78</v>
      </c>
      <c r="I1654" s="122">
        <f t="shared" si="82"/>
        <v>272471.2</v>
      </c>
      <c r="J1654" s="16"/>
    </row>
    <row r="1655" spans="1:10">
      <c r="A1655" s="23">
        <f t="shared" si="80"/>
        <v>1596</v>
      </c>
      <c r="B1655" s="218"/>
      <c r="C1655" s="218"/>
      <c r="D1655" s="137">
        <v>42932</v>
      </c>
      <c r="E1655" s="137">
        <v>42972</v>
      </c>
      <c r="F1655" s="137">
        <v>42972</v>
      </c>
      <c r="G1655" s="25">
        <f t="shared" si="81"/>
        <v>40</v>
      </c>
      <c r="H1655" s="365">
        <v>6702.32</v>
      </c>
      <c r="I1655" s="122">
        <f t="shared" si="82"/>
        <v>268092.79999999999</v>
      </c>
      <c r="J1655" s="16"/>
    </row>
    <row r="1656" spans="1:10">
      <c r="A1656" s="23">
        <f t="shared" si="80"/>
        <v>1597</v>
      </c>
      <c r="B1656" s="218"/>
      <c r="C1656" s="218"/>
      <c r="D1656" s="137">
        <v>42932</v>
      </c>
      <c r="E1656" s="137">
        <v>42972</v>
      </c>
      <c r="F1656" s="137">
        <v>42972</v>
      </c>
      <c r="G1656" s="25">
        <f t="shared" si="81"/>
        <v>40</v>
      </c>
      <c r="H1656" s="365">
        <v>6626.96</v>
      </c>
      <c r="I1656" s="122">
        <f t="shared" si="82"/>
        <v>265078.40000000002</v>
      </c>
      <c r="J1656" s="16"/>
    </row>
    <row r="1657" spans="1:10">
      <c r="A1657" s="23">
        <f t="shared" si="80"/>
        <v>1598</v>
      </c>
      <c r="B1657" s="218"/>
      <c r="C1657" s="218"/>
      <c r="D1657" s="137">
        <v>42932</v>
      </c>
      <c r="E1657" s="137">
        <v>42972</v>
      </c>
      <c r="F1657" s="137">
        <v>42972</v>
      </c>
      <c r="G1657" s="25">
        <f t="shared" si="81"/>
        <v>40</v>
      </c>
      <c r="H1657" s="365">
        <v>6770.52</v>
      </c>
      <c r="I1657" s="122">
        <f t="shared" si="82"/>
        <v>270820.8</v>
      </c>
      <c r="J1657" s="16"/>
    </row>
    <row r="1658" spans="1:10">
      <c r="A1658" s="23">
        <f t="shared" si="80"/>
        <v>1599</v>
      </c>
      <c r="B1658" s="218"/>
      <c r="C1658" s="218"/>
      <c r="D1658" s="137">
        <v>42932</v>
      </c>
      <c r="E1658" s="137">
        <v>42972</v>
      </c>
      <c r="F1658" s="137">
        <v>42972</v>
      </c>
      <c r="G1658" s="25">
        <f t="shared" si="81"/>
        <v>40</v>
      </c>
      <c r="H1658" s="365">
        <v>6805.89</v>
      </c>
      <c r="I1658" s="122">
        <f t="shared" si="82"/>
        <v>272235.59999999998</v>
      </c>
      <c r="J1658" s="16"/>
    </row>
    <row r="1659" spans="1:10">
      <c r="A1659" s="23">
        <f t="shared" si="80"/>
        <v>1600</v>
      </c>
      <c r="B1659" s="218"/>
      <c r="C1659" s="218"/>
      <c r="D1659" s="137">
        <v>42933</v>
      </c>
      <c r="E1659" s="137">
        <v>42972</v>
      </c>
      <c r="F1659" s="137">
        <v>42972</v>
      </c>
      <c r="G1659" s="25">
        <f t="shared" si="81"/>
        <v>39</v>
      </c>
      <c r="H1659" s="365">
        <v>6066.06</v>
      </c>
      <c r="I1659" s="122">
        <f t="shared" si="82"/>
        <v>236576.34</v>
      </c>
      <c r="J1659" s="16"/>
    </row>
    <row r="1660" spans="1:10">
      <c r="A1660" s="23">
        <f t="shared" si="80"/>
        <v>1601</v>
      </c>
      <c r="B1660" s="218"/>
      <c r="C1660" s="218"/>
      <c r="D1660" s="137">
        <v>42933</v>
      </c>
      <c r="E1660" s="137">
        <v>42972</v>
      </c>
      <c r="F1660" s="137">
        <v>42972</v>
      </c>
      <c r="G1660" s="25">
        <f t="shared" si="81"/>
        <v>39</v>
      </c>
      <c r="H1660" s="365">
        <v>5698.78</v>
      </c>
      <c r="I1660" s="122">
        <f t="shared" si="82"/>
        <v>222252.42</v>
      </c>
      <c r="J1660" s="16"/>
    </row>
    <row r="1661" spans="1:10">
      <c r="A1661" s="23">
        <f t="shared" si="80"/>
        <v>1602</v>
      </c>
      <c r="B1661" s="218"/>
      <c r="C1661" s="218"/>
      <c r="D1661" s="137">
        <v>42933</v>
      </c>
      <c r="E1661" s="137">
        <v>42972</v>
      </c>
      <c r="F1661" s="137">
        <v>42972</v>
      </c>
      <c r="G1661" s="25">
        <f t="shared" si="81"/>
        <v>39</v>
      </c>
      <c r="H1661" s="365">
        <v>5731.91</v>
      </c>
      <c r="I1661" s="122">
        <f t="shared" si="82"/>
        <v>223544.49</v>
      </c>
      <c r="J1661" s="16"/>
    </row>
    <row r="1662" spans="1:10">
      <c r="A1662" s="23">
        <f t="shared" si="80"/>
        <v>1603</v>
      </c>
      <c r="B1662" s="218"/>
      <c r="C1662" s="218"/>
      <c r="D1662" s="137">
        <v>42933</v>
      </c>
      <c r="E1662" s="137">
        <v>42972</v>
      </c>
      <c r="F1662" s="137">
        <v>42972</v>
      </c>
      <c r="G1662" s="25">
        <f t="shared" si="81"/>
        <v>39</v>
      </c>
      <c r="H1662" s="365">
        <v>5968.51</v>
      </c>
      <c r="I1662" s="122">
        <f t="shared" si="82"/>
        <v>232771.89</v>
      </c>
      <c r="J1662" s="16"/>
    </row>
    <row r="1663" spans="1:10">
      <c r="A1663" s="23">
        <f t="shared" si="80"/>
        <v>1604</v>
      </c>
      <c r="B1663" s="218"/>
      <c r="C1663" s="218"/>
      <c r="D1663" s="137">
        <v>42933</v>
      </c>
      <c r="E1663" s="137">
        <v>42972</v>
      </c>
      <c r="F1663" s="137">
        <v>42972</v>
      </c>
      <c r="G1663" s="25">
        <f t="shared" si="81"/>
        <v>39</v>
      </c>
      <c r="H1663" s="365">
        <v>6047.89</v>
      </c>
      <c r="I1663" s="122">
        <f t="shared" si="82"/>
        <v>235867.71</v>
      </c>
      <c r="J1663" s="16"/>
    </row>
    <row r="1664" spans="1:10">
      <c r="A1664" s="23">
        <f t="shared" si="80"/>
        <v>1605</v>
      </c>
      <c r="B1664" s="218"/>
      <c r="C1664" s="218"/>
      <c r="D1664" s="137">
        <v>42933</v>
      </c>
      <c r="E1664" s="137">
        <v>42972</v>
      </c>
      <c r="F1664" s="137">
        <v>42972</v>
      </c>
      <c r="G1664" s="25">
        <f t="shared" si="81"/>
        <v>39</v>
      </c>
      <c r="H1664" s="365">
        <v>5948.82</v>
      </c>
      <c r="I1664" s="122">
        <f t="shared" si="82"/>
        <v>232003.98</v>
      </c>
      <c r="J1664" s="16"/>
    </row>
    <row r="1665" spans="1:10">
      <c r="A1665" s="23">
        <f t="shared" si="80"/>
        <v>1606</v>
      </c>
      <c r="B1665" s="218"/>
      <c r="C1665" s="218"/>
      <c r="D1665" s="137">
        <v>42933</v>
      </c>
      <c r="E1665" s="137">
        <v>42972</v>
      </c>
      <c r="F1665" s="137">
        <v>42972</v>
      </c>
      <c r="G1665" s="25">
        <f t="shared" si="81"/>
        <v>39</v>
      </c>
      <c r="H1665" s="365">
        <v>5940.84</v>
      </c>
      <c r="I1665" s="122">
        <f t="shared" si="82"/>
        <v>231692.76</v>
      </c>
      <c r="J1665" s="16"/>
    </row>
    <row r="1666" spans="1:10">
      <c r="A1666" s="23">
        <f t="shared" si="80"/>
        <v>1607</v>
      </c>
      <c r="B1666" s="218"/>
      <c r="C1666" s="218"/>
      <c r="D1666" s="137">
        <v>42933</v>
      </c>
      <c r="E1666" s="137">
        <v>42972</v>
      </c>
      <c r="F1666" s="137">
        <v>42972</v>
      </c>
      <c r="G1666" s="25">
        <f t="shared" si="81"/>
        <v>39</v>
      </c>
      <c r="H1666" s="365">
        <v>5963.41</v>
      </c>
      <c r="I1666" s="122">
        <f t="shared" si="82"/>
        <v>232572.99</v>
      </c>
      <c r="J1666" s="16"/>
    </row>
    <row r="1667" spans="1:10">
      <c r="A1667" s="23">
        <f t="shared" si="80"/>
        <v>1608</v>
      </c>
      <c r="B1667" s="218"/>
      <c r="C1667" s="218"/>
      <c r="D1667" s="137">
        <v>42934</v>
      </c>
      <c r="E1667" s="137">
        <v>42972</v>
      </c>
      <c r="F1667" s="137">
        <v>42972</v>
      </c>
      <c r="G1667" s="25">
        <f t="shared" si="81"/>
        <v>38</v>
      </c>
      <c r="H1667" s="365">
        <v>5844.75</v>
      </c>
      <c r="I1667" s="122">
        <f t="shared" si="82"/>
        <v>222100.5</v>
      </c>
      <c r="J1667" s="16"/>
    </row>
    <row r="1668" spans="1:10">
      <c r="A1668" s="23">
        <f t="shared" si="80"/>
        <v>1609</v>
      </c>
      <c r="B1668" s="218"/>
      <c r="C1668" s="218"/>
      <c r="D1668" s="137">
        <v>42934</v>
      </c>
      <c r="E1668" s="137">
        <v>42972</v>
      </c>
      <c r="F1668" s="137">
        <v>42972</v>
      </c>
      <c r="G1668" s="25">
        <f t="shared" si="81"/>
        <v>38</v>
      </c>
      <c r="H1668" s="365">
        <v>5656.2</v>
      </c>
      <c r="I1668" s="122">
        <f t="shared" si="82"/>
        <v>214935.6</v>
      </c>
      <c r="J1668" s="16"/>
    </row>
    <row r="1669" spans="1:10">
      <c r="A1669" s="23">
        <f t="shared" si="80"/>
        <v>1610</v>
      </c>
      <c r="B1669" s="218"/>
      <c r="C1669" s="218"/>
      <c r="D1669" s="137">
        <v>42934</v>
      </c>
      <c r="E1669" s="137">
        <v>42972</v>
      </c>
      <c r="F1669" s="137">
        <v>42972</v>
      </c>
      <c r="G1669" s="25">
        <f t="shared" si="81"/>
        <v>38</v>
      </c>
      <c r="H1669" s="365">
        <v>5836.38</v>
      </c>
      <c r="I1669" s="122">
        <f t="shared" si="82"/>
        <v>221782.44</v>
      </c>
      <c r="J1669" s="16"/>
    </row>
    <row r="1670" spans="1:10">
      <c r="A1670" s="23">
        <f t="shared" si="80"/>
        <v>1611</v>
      </c>
      <c r="B1670" s="218"/>
      <c r="C1670" s="218"/>
      <c r="D1670" s="137">
        <v>42934</v>
      </c>
      <c r="E1670" s="137">
        <v>42972</v>
      </c>
      <c r="F1670" s="137">
        <v>42972</v>
      </c>
      <c r="G1670" s="25">
        <f t="shared" si="81"/>
        <v>38</v>
      </c>
      <c r="H1670" s="365">
        <v>6031.48</v>
      </c>
      <c r="I1670" s="122">
        <f t="shared" si="82"/>
        <v>229196.24</v>
      </c>
      <c r="J1670" s="16"/>
    </row>
    <row r="1671" spans="1:10">
      <c r="A1671" s="23">
        <f t="shared" si="80"/>
        <v>1612</v>
      </c>
      <c r="B1671" s="218"/>
      <c r="C1671" s="218"/>
      <c r="D1671" s="137">
        <v>42934</v>
      </c>
      <c r="E1671" s="137">
        <v>42972</v>
      </c>
      <c r="F1671" s="137">
        <v>42972</v>
      </c>
      <c r="G1671" s="25">
        <f t="shared" si="81"/>
        <v>38</v>
      </c>
      <c r="H1671" s="365">
        <v>5848.39</v>
      </c>
      <c r="I1671" s="122">
        <f t="shared" si="82"/>
        <v>222238.82</v>
      </c>
      <c r="J1671" s="16"/>
    </row>
    <row r="1672" spans="1:10">
      <c r="A1672" s="23">
        <f t="shared" si="80"/>
        <v>1613</v>
      </c>
      <c r="B1672" s="218"/>
      <c r="C1672" s="218"/>
      <c r="D1672" s="137">
        <v>42934</v>
      </c>
      <c r="E1672" s="137">
        <v>42972</v>
      </c>
      <c r="F1672" s="137">
        <v>42972</v>
      </c>
      <c r="G1672" s="25">
        <f t="shared" si="81"/>
        <v>38</v>
      </c>
      <c r="H1672" s="365">
        <v>5710.8</v>
      </c>
      <c r="I1672" s="122">
        <f t="shared" si="82"/>
        <v>217010.4</v>
      </c>
      <c r="J1672" s="16"/>
    </row>
    <row r="1673" spans="1:10">
      <c r="A1673" s="23">
        <f t="shared" si="80"/>
        <v>1614</v>
      </c>
      <c r="B1673" s="218"/>
      <c r="C1673" s="218"/>
      <c r="D1673" s="137">
        <v>42934</v>
      </c>
      <c r="E1673" s="137">
        <v>42972</v>
      </c>
      <c r="F1673" s="137">
        <v>42972</v>
      </c>
      <c r="G1673" s="25">
        <f t="shared" si="81"/>
        <v>38</v>
      </c>
      <c r="H1673" s="365">
        <v>6153.78</v>
      </c>
      <c r="I1673" s="122">
        <f t="shared" si="82"/>
        <v>233843.64</v>
      </c>
      <c r="J1673" s="16"/>
    </row>
    <row r="1674" spans="1:10">
      <c r="A1674" s="23">
        <f t="shared" si="80"/>
        <v>1615</v>
      </c>
      <c r="B1674" s="218"/>
      <c r="C1674" s="218"/>
      <c r="D1674" s="137">
        <v>42934</v>
      </c>
      <c r="E1674" s="137">
        <v>42972</v>
      </c>
      <c r="F1674" s="137">
        <v>42972</v>
      </c>
      <c r="G1674" s="25">
        <f t="shared" si="81"/>
        <v>38</v>
      </c>
      <c r="H1674" s="365">
        <v>5789.06</v>
      </c>
      <c r="I1674" s="122">
        <f t="shared" si="82"/>
        <v>219984.28</v>
      </c>
      <c r="J1674" s="16"/>
    </row>
    <row r="1675" spans="1:10">
      <c r="A1675" s="23">
        <f t="shared" si="80"/>
        <v>1616</v>
      </c>
      <c r="B1675" s="218"/>
      <c r="C1675" s="218"/>
      <c r="D1675" s="137">
        <v>42937</v>
      </c>
      <c r="E1675" s="137">
        <v>42972</v>
      </c>
      <c r="F1675" s="137">
        <v>42972</v>
      </c>
      <c r="G1675" s="25">
        <f t="shared" si="81"/>
        <v>35</v>
      </c>
      <c r="H1675" s="365">
        <v>6420.6</v>
      </c>
      <c r="I1675" s="122">
        <f t="shared" si="82"/>
        <v>224721</v>
      </c>
      <c r="J1675" s="16"/>
    </row>
    <row r="1676" spans="1:10">
      <c r="A1676" s="23">
        <f t="shared" si="80"/>
        <v>1617</v>
      </c>
      <c r="B1676" s="218"/>
      <c r="C1676" s="218"/>
      <c r="D1676" s="137">
        <v>42937</v>
      </c>
      <c r="E1676" s="137">
        <v>42972</v>
      </c>
      <c r="F1676" s="137">
        <v>42972</v>
      </c>
      <c r="G1676" s="25">
        <f t="shared" si="81"/>
        <v>35</v>
      </c>
      <c r="H1676" s="365">
        <v>6241.87</v>
      </c>
      <c r="I1676" s="122">
        <f t="shared" si="82"/>
        <v>218465.45</v>
      </c>
      <c r="J1676" s="16"/>
    </row>
    <row r="1677" spans="1:10">
      <c r="A1677" s="23">
        <f t="shared" si="80"/>
        <v>1618</v>
      </c>
      <c r="B1677" s="218"/>
      <c r="C1677" s="218"/>
      <c r="D1677" s="137">
        <v>42937</v>
      </c>
      <c r="E1677" s="137">
        <v>42972</v>
      </c>
      <c r="F1677" s="137">
        <v>42972</v>
      </c>
      <c r="G1677" s="25">
        <f t="shared" si="81"/>
        <v>35</v>
      </c>
      <c r="H1677" s="365">
        <v>6096.64</v>
      </c>
      <c r="I1677" s="122">
        <f t="shared" si="82"/>
        <v>213382.39999999999</v>
      </c>
      <c r="J1677" s="16"/>
    </row>
    <row r="1678" spans="1:10">
      <c r="A1678" s="23">
        <f t="shared" si="80"/>
        <v>1619</v>
      </c>
      <c r="B1678" s="218"/>
      <c r="C1678" s="218"/>
      <c r="D1678" s="137">
        <v>42937</v>
      </c>
      <c r="E1678" s="137">
        <v>42972</v>
      </c>
      <c r="F1678" s="137">
        <v>42972</v>
      </c>
      <c r="G1678" s="25">
        <f t="shared" si="81"/>
        <v>35</v>
      </c>
      <c r="H1678" s="365">
        <v>5781.78</v>
      </c>
      <c r="I1678" s="122">
        <f t="shared" si="82"/>
        <v>202362.3</v>
      </c>
      <c r="J1678" s="16"/>
    </row>
    <row r="1679" spans="1:10">
      <c r="A1679" s="23">
        <f t="shared" si="80"/>
        <v>1620</v>
      </c>
      <c r="B1679" s="218"/>
      <c r="C1679" s="218"/>
      <c r="D1679" s="137">
        <v>42937</v>
      </c>
      <c r="E1679" s="137">
        <v>42972</v>
      </c>
      <c r="F1679" s="137">
        <v>42972</v>
      </c>
      <c r="G1679" s="25">
        <f t="shared" si="81"/>
        <v>35</v>
      </c>
      <c r="H1679" s="365">
        <v>5890.61</v>
      </c>
      <c r="I1679" s="122">
        <f t="shared" si="82"/>
        <v>206171.35</v>
      </c>
      <c r="J1679" s="16"/>
    </row>
    <row r="1680" spans="1:10">
      <c r="A1680" s="23">
        <f t="shared" ref="A1680:A1743" si="83">A1679+1</f>
        <v>1621</v>
      </c>
      <c r="B1680" s="218"/>
      <c r="C1680" s="218"/>
      <c r="D1680" s="137">
        <v>42937</v>
      </c>
      <c r="E1680" s="137">
        <v>42972</v>
      </c>
      <c r="F1680" s="137">
        <v>42972</v>
      </c>
      <c r="G1680" s="25">
        <f t="shared" si="81"/>
        <v>35</v>
      </c>
      <c r="H1680" s="365">
        <v>6275.36</v>
      </c>
      <c r="I1680" s="122">
        <f t="shared" si="82"/>
        <v>219637.6</v>
      </c>
      <c r="J1680" s="16"/>
    </row>
    <row r="1681" spans="1:10">
      <c r="A1681" s="23">
        <f t="shared" si="83"/>
        <v>1622</v>
      </c>
      <c r="B1681" s="218"/>
      <c r="C1681" s="218"/>
      <c r="D1681" s="137">
        <v>42937</v>
      </c>
      <c r="E1681" s="137">
        <v>42972</v>
      </c>
      <c r="F1681" s="137">
        <v>42972</v>
      </c>
      <c r="G1681" s="25">
        <f t="shared" si="81"/>
        <v>35</v>
      </c>
      <c r="H1681" s="365">
        <v>6061.33</v>
      </c>
      <c r="I1681" s="122">
        <f t="shared" si="82"/>
        <v>212146.55</v>
      </c>
      <c r="J1681" s="16"/>
    </row>
    <row r="1682" spans="1:10">
      <c r="A1682" s="23">
        <f t="shared" si="83"/>
        <v>1623</v>
      </c>
      <c r="B1682" s="218"/>
      <c r="C1682" s="218"/>
      <c r="D1682" s="137">
        <v>42937</v>
      </c>
      <c r="E1682" s="137">
        <v>42972</v>
      </c>
      <c r="F1682" s="137">
        <v>42972</v>
      </c>
      <c r="G1682" s="25">
        <f t="shared" si="81"/>
        <v>35</v>
      </c>
      <c r="H1682" s="365">
        <v>6168.71</v>
      </c>
      <c r="I1682" s="122">
        <f t="shared" si="82"/>
        <v>215904.85</v>
      </c>
      <c r="J1682" s="16"/>
    </row>
    <row r="1683" spans="1:10">
      <c r="A1683" s="23">
        <f t="shared" si="83"/>
        <v>1624</v>
      </c>
      <c r="B1683" s="218"/>
      <c r="C1683" s="218"/>
      <c r="D1683" s="137">
        <v>42937</v>
      </c>
      <c r="E1683" s="137">
        <v>42972</v>
      </c>
      <c r="F1683" s="137">
        <v>42972</v>
      </c>
      <c r="G1683" s="25">
        <f t="shared" si="81"/>
        <v>35</v>
      </c>
      <c r="H1683" s="365">
        <v>6096.27</v>
      </c>
      <c r="I1683" s="122">
        <f t="shared" si="82"/>
        <v>213369.45</v>
      </c>
      <c r="J1683" s="16"/>
    </row>
    <row r="1684" spans="1:10">
      <c r="A1684" s="23">
        <f t="shared" si="83"/>
        <v>1625</v>
      </c>
      <c r="B1684" s="218"/>
      <c r="C1684" s="218"/>
      <c r="D1684" s="137">
        <v>42937</v>
      </c>
      <c r="E1684" s="137">
        <v>42972</v>
      </c>
      <c r="F1684" s="137">
        <v>42972</v>
      </c>
      <c r="G1684" s="25">
        <f t="shared" si="81"/>
        <v>35</v>
      </c>
      <c r="H1684" s="365">
        <v>6206.2</v>
      </c>
      <c r="I1684" s="122">
        <f t="shared" si="82"/>
        <v>217217</v>
      </c>
      <c r="J1684" s="16"/>
    </row>
    <row r="1685" spans="1:10">
      <c r="A1685" s="23">
        <f t="shared" si="83"/>
        <v>1626</v>
      </c>
      <c r="B1685" s="218"/>
      <c r="C1685" s="218"/>
      <c r="D1685" s="137">
        <v>42937</v>
      </c>
      <c r="E1685" s="137">
        <v>42972</v>
      </c>
      <c r="F1685" s="137">
        <v>42972</v>
      </c>
      <c r="G1685" s="25">
        <f t="shared" si="81"/>
        <v>35</v>
      </c>
      <c r="H1685" s="365">
        <v>6283</v>
      </c>
      <c r="I1685" s="122">
        <f t="shared" si="82"/>
        <v>219905</v>
      </c>
      <c r="J1685" s="16"/>
    </row>
    <row r="1686" spans="1:10">
      <c r="A1686" s="23">
        <f t="shared" si="83"/>
        <v>1627</v>
      </c>
      <c r="B1686" s="218"/>
      <c r="C1686" s="218"/>
      <c r="D1686" s="137">
        <v>42937</v>
      </c>
      <c r="E1686" s="137">
        <v>42972</v>
      </c>
      <c r="F1686" s="137">
        <v>42972</v>
      </c>
      <c r="G1686" s="25">
        <f t="shared" si="81"/>
        <v>35</v>
      </c>
      <c r="H1686" s="365">
        <v>6141.41</v>
      </c>
      <c r="I1686" s="122">
        <f t="shared" si="82"/>
        <v>214949.35</v>
      </c>
      <c r="J1686" s="16"/>
    </row>
    <row r="1687" spans="1:10">
      <c r="A1687" s="23">
        <f t="shared" si="83"/>
        <v>1628</v>
      </c>
      <c r="B1687" s="218"/>
      <c r="C1687" s="218"/>
      <c r="D1687" s="137">
        <v>42938</v>
      </c>
      <c r="E1687" s="137">
        <v>42972</v>
      </c>
      <c r="F1687" s="137">
        <v>42972</v>
      </c>
      <c r="G1687" s="25">
        <f t="shared" si="81"/>
        <v>34</v>
      </c>
      <c r="H1687" s="365">
        <v>5458.19</v>
      </c>
      <c r="I1687" s="122">
        <f t="shared" si="82"/>
        <v>185578.46</v>
      </c>
      <c r="J1687" s="16"/>
    </row>
    <row r="1688" spans="1:10">
      <c r="A1688" s="23">
        <f t="shared" si="83"/>
        <v>1629</v>
      </c>
      <c r="B1688" s="218"/>
      <c r="C1688" s="218"/>
      <c r="D1688" s="137">
        <v>42938</v>
      </c>
      <c r="E1688" s="137">
        <v>42972</v>
      </c>
      <c r="F1688" s="137">
        <v>42972</v>
      </c>
      <c r="G1688" s="25">
        <f t="shared" si="81"/>
        <v>34</v>
      </c>
      <c r="H1688" s="365">
        <v>6246.04</v>
      </c>
      <c r="I1688" s="122">
        <f t="shared" si="82"/>
        <v>212365.36</v>
      </c>
      <c r="J1688" s="16"/>
    </row>
    <row r="1689" spans="1:10">
      <c r="A1689" s="23">
        <f t="shared" si="83"/>
        <v>1630</v>
      </c>
      <c r="B1689" s="218"/>
      <c r="C1689" s="218"/>
      <c r="D1689" s="137">
        <v>42938</v>
      </c>
      <c r="E1689" s="137">
        <v>42972</v>
      </c>
      <c r="F1689" s="137">
        <v>42972</v>
      </c>
      <c r="G1689" s="25">
        <f t="shared" si="81"/>
        <v>34</v>
      </c>
      <c r="H1689" s="365">
        <v>5579.93</v>
      </c>
      <c r="I1689" s="122">
        <f t="shared" si="82"/>
        <v>189717.62</v>
      </c>
      <c r="J1689" s="16"/>
    </row>
    <row r="1690" spans="1:10">
      <c r="A1690" s="23">
        <f t="shared" si="83"/>
        <v>1631</v>
      </c>
      <c r="B1690" s="218"/>
      <c r="C1690" s="218"/>
      <c r="D1690" s="137">
        <v>42938</v>
      </c>
      <c r="E1690" s="137">
        <v>42972</v>
      </c>
      <c r="F1690" s="137">
        <v>42972</v>
      </c>
      <c r="G1690" s="25">
        <f t="shared" si="81"/>
        <v>34</v>
      </c>
      <c r="H1690" s="365">
        <v>5423.44</v>
      </c>
      <c r="I1690" s="122">
        <f t="shared" si="82"/>
        <v>184396.96</v>
      </c>
      <c r="J1690" s="16"/>
    </row>
    <row r="1691" spans="1:10">
      <c r="A1691" s="23">
        <f t="shared" si="83"/>
        <v>1632</v>
      </c>
      <c r="B1691" s="218"/>
      <c r="C1691" s="218"/>
      <c r="D1691" s="137">
        <v>42938</v>
      </c>
      <c r="E1691" s="137">
        <v>42972</v>
      </c>
      <c r="F1691" s="137">
        <v>42972</v>
      </c>
      <c r="G1691" s="25">
        <f t="shared" si="81"/>
        <v>34</v>
      </c>
      <c r="H1691" s="365">
        <v>5590.92</v>
      </c>
      <c r="I1691" s="122">
        <f t="shared" si="82"/>
        <v>190091.28</v>
      </c>
      <c r="J1691" s="16"/>
    </row>
    <row r="1692" spans="1:10">
      <c r="A1692" s="23">
        <f t="shared" si="83"/>
        <v>1633</v>
      </c>
      <c r="B1692" s="218"/>
      <c r="C1692" s="218"/>
      <c r="D1692" s="137">
        <v>42938</v>
      </c>
      <c r="E1692" s="137">
        <v>42972</v>
      </c>
      <c r="F1692" s="137">
        <v>42972</v>
      </c>
      <c r="G1692" s="25">
        <f t="shared" si="81"/>
        <v>34</v>
      </c>
      <c r="H1692" s="365">
        <v>6244.67</v>
      </c>
      <c r="I1692" s="122">
        <f t="shared" si="82"/>
        <v>212318.78</v>
      </c>
      <c r="J1692" s="16"/>
    </row>
    <row r="1693" spans="1:10">
      <c r="A1693" s="23">
        <f t="shared" si="83"/>
        <v>1634</v>
      </c>
      <c r="B1693" s="218" t="s">
        <v>239</v>
      </c>
      <c r="C1693" s="218" t="s">
        <v>438</v>
      </c>
      <c r="D1693" s="137">
        <v>42928</v>
      </c>
      <c r="E1693" s="137">
        <v>42972</v>
      </c>
      <c r="F1693" s="137">
        <v>42972</v>
      </c>
      <c r="G1693" s="25">
        <f t="shared" si="81"/>
        <v>44</v>
      </c>
      <c r="H1693" s="365">
        <v>7204.88</v>
      </c>
      <c r="I1693" s="122">
        <f t="shared" si="82"/>
        <v>317014.71999999997</v>
      </c>
      <c r="J1693" s="16"/>
    </row>
    <row r="1694" spans="1:10">
      <c r="A1694" s="23">
        <f t="shared" si="83"/>
        <v>1635</v>
      </c>
      <c r="B1694" s="218"/>
      <c r="C1694" s="218"/>
      <c r="D1694" s="137">
        <v>42928</v>
      </c>
      <c r="E1694" s="137">
        <v>42972</v>
      </c>
      <c r="F1694" s="137">
        <v>42972</v>
      </c>
      <c r="G1694" s="25">
        <f t="shared" si="81"/>
        <v>44</v>
      </c>
      <c r="H1694" s="365">
        <v>7265.45</v>
      </c>
      <c r="I1694" s="122">
        <f t="shared" si="82"/>
        <v>319679.8</v>
      </c>
      <c r="J1694" s="16"/>
    </row>
    <row r="1695" spans="1:10">
      <c r="A1695" s="23">
        <f t="shared" si="83"/>
        <v>1636</v>
      </c>
      <c r="B1695" s="218"/>
      <c r="C1695" s="218"/>
      <c r="D1695" s="137">
        <v>42928</v>
      </c>
      <c r="E1695" s="137">
        <v>42972</v>
      </c>
      <c r="F1695" s="137">
        <v>42972</v>
      </c>
      <c r="G1695" s="25">
        <f t="shared" si="81"/>
        <v>44</v>
      </c>
      <c r="H1695" s="365">
        <v>7321.04</v>
      </c>
      <c r="I1695" s="122">
        <f t="shared" si="82"/>
        <v>322125.76</v>
      </c>
      <c r="J1695" s="16"/>
    </row>
    <row r="1696" spans="1:10">
      <c r="A1696" s="23">
        <f t="shared" si="83"/>
        <v>1637</v>
      </c>
      <c r="B1696" s="218"/>
      <c r="C1696" s="218"/>
      <c r="D1696" s="137">
        <v>42928</v>
      </c>
      <c r="E1696" s="137">
        <v>42972</v>
      </c>
      <c r="F1696" s="137">
        <v>42972</v>
      </c>
      <c r="G1696" s="25">
        <f t="shared" ref="G1696:G1759" si="84">F1696-D1696</f>
        <v>44</v>
      </c>
      <c r="H1696" s="365">
        <v>7201.26</v>
      </c>
      <c r="I1696" s="122">
        <f t="shared" ref="I1696:I1759" si="85">ROUND(G1696*H1696,2)</f>
        <v>316855.44</v>
      </c>
      <c r="J1696" s="16"/>
    </row>
    <row r="1697" spans="1:10">
      <c r="A1697" s="23">
        <f t="shared" si="83"/>
        <v>1638</v>
      </c>
      <c r="B1697" s="218"/>
      <c r="C1697" s="218"/>
      <c r="D1697" s="137">
        <v>42929</v>
      </c>
      <c r="E1697" s="137">
        <v>42972</v>
      </c>
      <c r="F1697" s="137">
        <v>42972</v>
      </c>
      <c r="G1697" s="25">
        <f t="shared" si="84"/>
        <v>43</v>
      </c>
      <c r="H1697" s="365">
        <v>7346.4</v>
      </c>
      <c r="I1697" s="122">
        <f t="shared" si="85"/>
        <v>315895.2</v>
      </c>
      <c r="J1697" s="16"/>
    </row>
    <row r="1698" spans="1:10">
      <c r="A1698" s="23">
        <f t="shared" si="83"/>
        <v>1639</v>
      </c>
      <c r="B1698" s="218"/>
      <c r="C1698" s="218"/>
      <c r="D1698" s="137">
        <v>42929</v>
      </c>
      <c r="E1698" s="137">
        <v>42972</v>
      </c>
      <c r="F1698" s="137">
        <v>42972</v>
      </c>
      <c r="G1698" s="25">
        <f t="shared" si="84"/>
        <v>43</v>
      </c>
      <c r="H1698" s="365">
        <v>7219.25</v>
      </c>
      <c r="I1698" s="122">
        <f t="shared" si="85"/>
        <v>310427.75</v>
      </c>
      <c r="J1698" s="16"/>
    </row>
    <row r="1699" spans="1:10">
      <c r="A1699" s="23">
        <f t="shared" si="83"/>
        <v>1640</v>
      </c>
      <c r="B1699" s="218"/>
      <c r="C1699" s="218"/>
      <c r="D1699" s="137">
        <v>42929</v>
      </c>
      <c r="E1699" s="137">
        <v>42972</v>
      </c>
      <c r="F1699" s="137">
        <v>42972</v>
      </c>
      <c r="G1699" s="25">
        <f t="shared" si="84"/>
        <v>43</v>
      </c>
      <c r="H1699" s="365">
        <v>7171.43</v>
      </c>
      <c r="I1699" s="122">
        <f t="shared" si="85"/>
        <v>308371.49</v>
      </c>
      <c r="J1699" s="16"/>
    </row>
    <row r="1700" spans="1:10">
      <c r="A1700" s="23">
        <f t="shared" si="83"/>
        <v>1641</v>
      </c>
      <c r="B1700" s="218"/>
      <c r="C1700" s="218"/>
      <c r="D1700" s="137">
        <v>42929</v>
      </c>
      <c r="E1700" s="137">
        <v>42972</v>
      </c>
      <c r="F1700" s="137">
        <v>42972</v>
      </c>
      <c r="G1700" s="25">
        <f t="shared" si="84"/>
        <v>43</v>
      </c>
      <c r="H1700" s="365">
        <v>7337.32</v>
      </c>
      <c r="I1700" s="122">
        <f t="shared" si="85"/>
        <v>315504.76</v>
      </c>
      <c r="J1700" s="16"/>
    </row>
    <row r="1701" spans="1:10">
      <c r="A1701" s="23">
        <f t="shared" si="83"/>
        <v>1642</v>
      </c>
      <c r="B1701" s="218"/>
      <c r="C1701" s="218"/>
      <c r="D1701" s="137">
        <v>42929</v>
      </c>
      <c r="E1701" s="137">
        <v>42972</v>
      </c>
      <c r="F1701" s="137">
        <v>42972</v>
      </c>
      <c r="G1701" s="25">
        <f t="shared" si="84"/>
        <v>43</v>
      </c>
      <c r="H1701" s="365">
        <v>7210.17</v>
      </c>
      <c r="I1701" s="122">
        <f t="shared" si="85"/>
        <v>310037.31</v>
      </c>
      <c r="J1701" s="16"/>
    </row>
    <row r="1702" spans="1:10">
      <c r="A1702" s="23">
        <f t="shared" si="83"/>
        <v>1643</v>
      </c>
      <c r="B1702" s="218"/>
      <c r="C1702" s="218"/>
      <c r="D1702" s="137">
        <v>42930</v>
      </c>
      <c r="E1702" s="137">
        <v>42972</v>
      </c>
      <c r="F1702" s="137">
        <v>42972</v>
      </c>
      <c r="G1702" s="25">
        <f t="shared" si="84"/>
        <v>42</v>
      </c>
      <c r="H1702" s="365">
        <v>7282.8</v>
      </c>
      <c r="I1702" s="122">
        <f t="shared" si="85"/>
        <v>305877.59999999998</v>
      </c>
      <c r="J1702" s="16"/>
    </row>
    <row r="1703" spans="1:10">
      <c r="A1703" s="23">
        <f t="shared" si="83"/>
        <v>1644</v>
      </c>
      <c r="B1703" s="218"/>
      <c r="C1703" s="218"/>
      <c r="D1703" s="137">
        <v>42932</v>
      </c>
      <c r="E1703" s="137">
        <v>42972</v>
      </c>
      <c r="F1703" s="137">
        <v>42972</v>
      </c>
      <c r="G1703" s="25">
        <f t="shared" si="84"/>
        <v>40</v>
      </c>
      <c r="H1703" s="365">
        <v>6879.14</v>
      </c>
      <c r="I1703" s="122">
        <f t="shared" si="85"/>
        <v>275165.59999999998</v>
      </c>
      <c r="J1703" s="16"/>
    </row>
    <row r="1704" spans="1:10">
      <c r="A1704" s="23">
        <f t="shared" si="83"/>
        <v>1645</v>
      </c>
      <c r="B1704" s="218"/>
      <c r="C1704" s="218"/>
      <c r="D1704" s="137">
        <v>42933</v>
      </c>
      <c r="E1704" s="137">
        <v>42972</v>
      </c>
      <c r="F1704" s="137">
        <v>42972</v>
      </c>
      <c r="G1704" s="25">
        <f t="shared" si="84"/>
        <v>39</v>
      </c>
      <c r="H1704" s="365">
        <v>5576.38</v>
      </c>
      <c r="I1704" s="122">
        <f t="shared" si="85"/>
        <v>217478.82</v>
      </c>
      <c r="J1704" s="16"/>
    </row>
    <row r="1705" spans="1:10">
      <c r="A1705" s="23">
        <f t="shared" si="83"/>
        <v>1646</v>
      </c>
      <c r="B1705" s="218"/>
      <c r="C1705" s="218"/>
      <c r="D1705" s="137">
        <v>42933</v>
      </c>
      <c r="E1705" s="137">
        <v>42972</v>
      </c>
      <c r="F1705" s="137">
        <v>42972</v>
      </c>
      <c r="G1705" s="25">
        <f t="shared" si="84"/>
        <v>39</v>
      </c>
      <c r="H1705" s="365">
        <v>5561.6</v>
      </c>
      <c r="I1705" s="122">
        <f t="shared" si="85"/>
        <v>216902.39999999999</v>
      </c>
      <c r="J1705" s="16"/>
    </row>
    <row r="1706" spans="1:10">
      <c r="A1706" s="23">
        <f t="shared" si="83"/>
        <v>1647</v>
      </c>
      <c r="B1706" s="218"/>
      <c r="C1706" s="218"/>
      <c r="D1706" s="137">
        <v>42933</v>
      </c>
      <c r="E1706" s="137">
        <v>42972</v>
      </c>
      <c r="F1706" s="137">
        <v>42972</v>
      </c>
      <c r="G1706" s="25">
        <f t="shared" si="84"/>
        <v>39</v>
      </c>
      <c r="H1706" s="365">
        <v>5569.34</v>
      </c>
      <c r="I1706" s="122">
        <f t="shared" si="85"/>
        <v>217204.26</v>
      </c>
      <c r="J1706" s="16"/>
    </row>
    <row r="1707" spans="1:10">
      <c r="A1707" s="23">
        <f t="shared" si="83"/>
        <v>1648</v>
      </c>
      <c r="B1707" s="218"/>
      <c r="C1707" s="218"/>
      <c r="D1707" s="137">
        <v>42933</v>
      </c>
      <c r="E1707" s="137">
        <v>42972</v>
      </c>
      <c r="F1707" s="137">
        <v>42972</v>
      </c>
      <c r="G1707" s="25">
        <f t="shared" si="84"/>
        <v>39</v>
      </c>
      <c r="H1707" s="365">
        <v>5508.45</v>
      </c>
      <c r="I1707" s="122">
        <f t="shared" si="85"/>
        <v>214829.55</v>
      </c>
      <c r="J1707" s="16"/>
    </row>
    <row r="1708" spans="1:10">
      <c r="A1708" s="23">
        <f t="shared" si="83"/>
        <v>1649</v>
      </c>
      <c r="B1708" s="218"/>
      <c r="C1708" s="218"/>
      <c r="D1708" s="137">
        <v>42933</v>
      </c>
      <c r="E1708" s="137">
        <v>42972</v>
      </c>
      <c r="F1708" s="137">
        <v>42972</v>
      </c>
      <c r="G1708" s="25">
        <f t="shared" si="84"/>
        <v>39</v>
      </c>
      <c r="H1708" s="365">
        <v>5621.09</v>
      </c>
      <c r="I1708" s="122">
        <f t="shared" si="85"/>
        <v>219222.51</v>
      </c>
      <c r="J1708" s="16"/>
    </row>
    <row r="1709" spans="1:10">
      <c r="A1709" s="23">
        <f t="shared" si="83"/>
        <v>1650</v>
      </c>
      <c r="B1709" s="218"/>
      <c r="C1709" s="218"/>
      <c r="D1709" s="137">
        <v>42933</v>
      </c>
      <c r="E1709" s="137">
        <v>42972</v>
      </c>
      <c r="F1709" s="137">
        <v>42972</v>
      </c>
      <c r="G1709" s="25">
        <f t="shared" si="84"/>
        <v>39</v>
      </c>
      <c r="H1709" s="365">
        <v>5538.37</v>
      </c>
      <c r="I1709" s="122">
        <f t="shared" si="85"/>
        <v>215996.43</v>
      </c>
      <c r="J1709" s="16"/>
    </row>
    <row r="1710" spans="1:10">
      <c r="A1710" s="23">
        <f t="shared" si="83"/>
        <v>1651</v>
      </c>
      <c r="B1710" s="218"/>
      <c r="C1710" s="218"/>
      <c r="D1710" s="137">
        <v>42937</v>
      </c>
      <c r="E1710" s="137">
        <v>42972</v>
      </c>
      <c r="F1710" s="137">
        <v>42972</v>
      </c>
      <c r="G1710" s="25">
        <f t="shared" si="84"/>
        <v>35</v>
      </c>
      <c r="H1710" s="365">
        <v>5036.8100000000004</v>
      </c>
      <c r="I1710" s="122">
        <f t="shared" si="85"/>
        <v>176288.35</v>
      </c>
      <c r="J1710" s="16"/>
    </row>
    <row r="1711" spans="1:10">
      <c r="A1711" s="23">
        <f t="shared" si="83"/>
        <v>1652</v>
      </c>
      <c r="B1711" s="218"/>
      <c r="C1711" s="218"/>
      <c r="D1711" s="137">
        <v>42937</v>
      </c>
      <c r="E1711" s="137">
        <v>42972</v>
      </c>
      <c r="F1711" s="137">
        <v>42972</v>
      </c>
      <c r="G1711" s="25">
        <f t="shared" si="84"/>
        <v>35</v>
      </c>
      <c r="H1711" s="365">
        <v>5029.72</v>
      </c>
      <c r="I1711" s="122">
        <f t="shared" si="85"/>
        <v>176040.2</v>
      </c>
      <c r="J1711" s="16"/>
    </row>
    <row r="1712" spans="1:10">
      <c r="A1712" s="23">
        <f t="shared" si="83"/>
        <v>1653</v>
      </c>
      <c r="B1712" s="218"/>
      <c r="C1712" s="218"/>
      <c r="D1712" s="137">
        <v>42937</v>
      </c>
      <c r="E1712" s="137">
        <v>42972</v>
      </c>
      <c r="F1712" s="137">
        <v>42972</v>
      </c>
      <c r="G1712" s="25">
        <f t="shared" si="84"/>
        <v>35</v>
      </c>
      <c r="H1712" s="365">
        <v>5046.4400000000005</v>
      </c>
      <c r="I1712" s="122">
        <f t="shared" si="85"/>
        <v>176625.4</v>
      </c>
      <c r="J1712" s="16"/>
    </row>
    <row r="1713" spans="1:10">
      <c r="A1713" s="23">
        <f t="shared" si="83"/>
        <v>1654</v>
      </c>
      <c r="B1713" s="218"/>
      <c r="C1713" s="218"/>
      <c r="D1713" s="137">
        <v>42937</v>
      </c>
      <c r="E1713" s="137">
        <v>42972</v>
      </c>
      <c r="F1713" s="137">
        <v>42972</v>
      </c>
      <c r="G1713" s="25">
        <f t="shared" si="84"/>
        <v>35</v>
      </c>
      <c r="H1713" s="365">
        <v>5505.98</v>
      </c>
      <c r="I1713" s="122">
        <f t="shared" si="85"/>
        <v>192709.3</v>
      </c>
      <c r="J1713" s="16"/>
    </row>
    <row r="1714" spans="1:10">
      <c r="A1714" s="23">
        <f t="shared" si="83"/>
        <v>1655</v>
      </c>
      <c r="B1714" s="218"/>
      <c r="C1714" s="218"/>
      <c r="D1714" s="137">
        <v>42937</v>
      </c>
      <c r="E1714" s="137">
        <v>42972</v>
      </c>
      <c r="F1714" s="137">
        <v>42972</v>
      </c>
      <c r="G1714" s="25">
        <f t="shared" si="84"/>
        <v>35</v>
      </c>
      <c r="H1714" s="365">
        <v>3983.5</v>
      </c>
      <c r="I1714" s="122">
        <f t="shared" si="85"/>
        <v>139422.5</v>
      </c>
      <c r="J1714" s="16"/>
    </row>
    <row r="1715" spans="1:10">
      <c r="A1715" s="23">
        <f t="shared" si="83"/>
        <v>1656</v>
      </c>
      <c r="B1715" s="218"/>
      <c r="C1715" s="218"/>
      <c r="D1715" s="137">
        <v>42937</v>
      </c>
      <c r="E1715" s="137">
        <v>42972</v>
      </c>
      <c r="F1715" s="137">
        <v>42972</v>
      </c>
      <c r="G1715" s="25">
        <f t="shared" si="84"/>
        <v>35</v>
      </c>
      <c r="H1715" s="365">
        <v>5798.88</v>
      </c>
      <c r="I1715" s="122">
        <f t="shared" si="85"/>
        <v>202960.8</v>
      </c>
      <c r="J1715" s="16"/>
    </row>
    <row r="1716" spans="1:10">
      <c r="A1716" s="23">
        <f t="shared" si="83"/>
        <v>1657</v>
      </c>
      <c r="B1716" s="218"/>
      <c r="C1716" s="218"/>
      <c r="D1716" s="137">
        <v>42938</v>
      </c>
      <c r="E1716" s="137">
        <v>42972</v>
      </c>
      <c r="F1716" s="137">
        <v>42972</v>
      </c>
      <c r="G1716" s="25">
        <f t="shared" si="84"/>
        <v>34</v>
      </c>
      <c r="H1716" s="365">
        <v>5804.75</v>
      </c>
      <c r="I1716" s="122">
        <f t="shared" si="85"/>
        <v>197361.5</v>
      </c>
      <c r="J1716" s="16"/>
    </row>
    <row r="1717" spans="1:10">
      <c r="A1717" s="23">
        <f t="shared" si="83"/>
        <v>1658</v>
      </c>
      <c r="B1717" s="218"/>
      <c r="C1717" s="218"/>
      <c r="D1717" s="137">
        <v>42938</v>
      </c>
      <c r="E1717" s="137">
        <v>42972</v>
      </c>
      <c r="F1717" s="137">
        <v>42972</v>
      </c>
      <c r="G1717" s="25">
        <f t="shared" si="84"/>
        <v>34</v>
      </c>
      <c r="H1717" s="365">
        <v>5505.19</v>
      </c>
      <c r="I1717" s="122">
        <f t="shared" si="85"/>
        <v>187176.46</v>
      </c>
      <c r="J1717" s="16"/>
    </row>
    <row r="1718" spans="1:10">
      <c r="A1718" s="23">
        <f t="shared" si="83"/>
        <v>1659</v>
      </c>
      <c r="B1718" s="218"/>
      <c r="C1718" s="218"/>
      <c r="D1718" s="137">
        <v>42938</v>
      </c>
      <c r="E1718" s="137">
        <v>42972</v>
      </c>
      <c r="F1718" s="137">
        <v>42972</v>
      </c>
      <c r="G1718" s="25">
        <f t="shared" si="84"/>
        <v>34</v>
      </c>
      <c r="H1718" s="365">
        <v>6668.64</v>
      </c>
      <c r="I1718" s="122">
        <f t="shared" si="85"/>
        <v>226733.76</v>
      </c>
      <c r="J1718" s="16"/>
    </row>
    <row r="1719" spans="1:10">
      <c r="A1719" s="23">
        <f t="shared" si="83"/>
        <v>1660</v>
      </c>
      <c r="B1719" s="218"/>
      <c r="C1719" s="218"/>
      <c r="D1719" s="137">
        <v>42938</v>
      </c>
      <c r="E1719" s="137">
        <v>42972</v>
      </c>
      <c r="F1719" s="137">
        <v>42972</v>
      </c>
      <c r="G1719" s="25">
        <f t="shared" si="84"/>
        <v>34</v>
      </c>
      <c r="H1719" s="365">
        <v>6769.68</v>
      </c>
      <c r="I1719" s="122">
        <f t="shared" si="85"/>
        <v>230169.12</v>
      </c>
      <c r="J1719" s="16"/>
    </row>
    <row r="1720" spans="1:10">
      <c r="A1720" s="23">
        <f t="shared" si="83"/>
        <v>1661</v>
      </c>
      <c r="B1720" s="218"/>
      <c r="C1720" s="218"/>
      <c r="D1720" s="137">
        <v>42939</v>
      </c>
      <c r="E1720" s="137">
        <v>42972</v>
      </c>
      <c r="F1720" s="137">
        <v>42972</v>
      </c>
      <c r="G1720" s="25">
        <f t="shared" si="84"/>
        <v>33</v>
      </c>
      <c r="H1720" s="365">
        <v>6803.36</v>
      </c>
      <c r="I1720" s="122">
        <f t="shared" si="85"/>
        <v>224510.88</v>
      </c>
      <c r="J1720" s="16"/>
    </row>
    <row r="1721" spans="1:10">
      <c r="A1721" s="23">
        <f t="shared" si="83"/>
        <v>1662</v>
      </c>
      <c r="B1721" s="218"/>
      <c r="C1721" s="218"/>
      <c r="D1721" s="137">
        <v>42939</v>
      </c>
      <c r="E1721" s="137">
        <v>42972</v>
      </c>
      <c r="F1721" s="137">
        <v>42972</v>
      </c>
      <c r="G1721" s="25">
        <f t="shared" si="84"/>
        <v>33</v>
      </c>
      <c r="H1721" s="365">
        <v>6559.18</v>
      </c>
      <c r="I1721" s="122">
        <f t="shared" si="85"/>
        <v>216452.94</v>
      </c>
      <c r="J1721" s="16"/>
    </row>
    <row r="1722" spans="1:10">
      <c r="A1722" s="23">
        <f t="shared" si="83"/>
        <v>1663</v>
      </c>
      <c r="B1722" s="218"/>
      <c r="C1722" s="218"/>
      <c r="D1722" s="137">
        <v>42939</v>
      </c>
      <c r="E1722" s="137">
        <v>42972</v>
      </c>
      <c r="F1722" s="137">
        <v>42972</v>
      </c>
      <c r="G1722" s="25">
        <f t="shared" si="84"/>
        <v>33</v>
      </c>
      <c r="H1722" s="365">
        <v>6811.78</v>
      </c>
      <c r="I1722" s="122">
        <f t="shared" si="85"/>
        <v>224788.74</v>
      </c>
      <c r="J1722" s="16"/>
    </row>
    <row r="1723" spans="1:10">
      <c r="A1723" s="23">
        <f t="shared" si="83"/>
        <v>1664</v>
      </c>
      <c r="B1723" s="218"/>
      <c r="C1723" s="218"/>
      <c r="D1723" s="137">
        <v>42939</v>
      </c>
      <c r="E1723" s="137">
        <v>42972</v>
      </c>
      <c r="F1723" s="137">
        <v>42972</v>
      </c>
      <c r="G1723" s="25">
        <f t="shared" si="84"/>
        <v>33</v>
      </c>
      <c r="H1723" s="365">
        <v>6525.5</v>
      </c>
      <c r="I1723" s="122">
        <f t="shared" si="85"/>
        <v>215341.5</v>
      </c>
      <c r="J1723" s="16"/>
    </row>
    <row r="1724" spans="1:10">
      <c r="A1724" s="23">
        <f t="shared" si="83"/>
        <v>1665</v>
      </c>
      <c r="B1724" s="218"/>
      <c r="C1724" s="218"/>
      <c r="D1724" s="137">
        <v>42939</v>
      </c>
      <c r="E1724" s="137">
        <v>42972</v>
      </c>
      <c r="F1724" s="137">
        <v>42972</v>
      </c>
      <c r="G1724" s="25">
        <f t="shared" si="84"/>
        <v>33</v>
      </c>
      <c r="H1724" s="365">
        <v>6668.64</v>
      </c>
      <c r="I1724" s="122">
        <f t="shared" si="85"/>
        <v>220065.12</v>
      </c>
      <c r="J1724" s="16"/>
    </row>
    <row r="1725" spans="1:10">
      <c r="A1725" s="23">
        <f t="shared" si="83"/>
        <v>1666</v>
      </c>
      <c r="B1725" s="218"/>
      <c r="C1725" s="218"/>
      <c r="D1725" s="137">
        <v>42939</v>
      </c>
      <c r="E1725" s="137">
        <v>42972</v>
      </c>
      <c r="F1725" s="137">
        <v>42972</v>
      </c>
      <c r="G1725" s="25">
        <f t="shared" si="84"/>
        <v>33</v>
      </c>
      <c r="H1725" s="365">
        <v>6685.48</v>
      </c>
      <c r="I1725" s="122">
        <f t="shared" si="85"/>
        <v>220620.84</v>
      </c>
      <c r="J1725" s="16"/>
    </row>
    <row r="1726" spans="1:10">
      <c r="A1726" s="23">
        <f t="shared" si="83"/>
        <v>1667</v>
      </c>
      <c r="B1726" s="218"/>
      <c r="C1726" s="218"/>
      <c r="D1726" s="137">
        <v>42940</v>
      </c>
      <c r="E1726" s="137">
        <v>42972</v>
      </c>
      <c r="F1726" s="137">
        <v>42972</v>
      </c>
      <c r="G1726" s="25">
        <f t="shared" si="84"/>
        <v>32</v>
      </c>
      <c r="H1726" s="365">
        <v>6204.02</v>
      </c>
      <c r="I1726" s="122">
        <f t="shared" si="85"/>
        <v>198528.64000000001</v>
      </c>
      <c r="J1726" s="16"/>
    </row>
    <row r="1727" spans="1:10">
      <c r="A1727" s="23">
        <f t="shared" si="83"/>
        <v>1668</v>
      </c>
      <c r="B1727" s="218"/>
      <c r="C1727" s="218"/>
      <c r="D1727" s="137">
        <v>42940</v>
      </c>
      <c r="E1727" s="137">
        <v>42972</v>
      </c>
      <c r="F1727" s="137">
        <v>42972</v>
      </c>
      <c r="G1727" s="25">
        <f t="shared" si="84"/>
        <v>32</v>
      </c>
      <c r="H1727" s="365">
        <v>6340.15</v>
      </c>
      <c r="I1727" s="122">
        <f t="shared" si="85"/>
        <v>202884.8</v>
      </c>
      <c r="J1727" s="16"/>
    </row>
    <row r="1728" spans="1:10">
      <c r="A1728" s="23">
        <f t="shared" si="83"/>
        <v>1669</v>
      </c>
      <c r="B1728" s="218"/>
      <c r="C1728" s="218"/>
      <c r="D1728" s="137">
        <v>42940</v>
      </c>
      <c r="E1728" s="137">
        <v>42972</v>
      </c>
      <c r="F1728" s="137">
        <v>42972</v>
      </c>
      <c r="G1728" s="25">
        <f t="shared" si="84"/>
        <v>32</v>
      </c>
      <c r="H1728" s="365">
        <v>5956.79</v>
      </c>
      <c r="I1728" s="122">
        <f t="shared" si="85"/>
        <v>190617.28</v>
      </c>
      <c r="J1728" s="16"/>
    </row>
    <row r="1729" spans="1:10">
      <c r="A1729" s="23">
        <f t="shared" si="83"/>
        <v>1670</v>
      </c>
      <c r="B1729" s="218"/>
      <c r="C1729" s="218"/>
      <c r="D1729" s="137">
        <v>42940</v>
      </c>
      <c r="E1729" s="137">
        <v>42972</v>
      </c>
      <c r="F1729" s="137">
        <v>42972</v>
      </c>
      <c r="G1729" s="25">
        <f t="shared" si="84"/>
        <v>32</v>
      </c>
      <c r="H1729" s="365">
        <v>5956.79</v>
      </c>
      <c r="I1729" s="122">
        <f t="shared" si="85"/>
        <v>190617.28</v>
      </c>
      <c r="J1729" s="16"/>
    </row>
    <row r="1730" spans="1:10">
      <c r="A1730" s="23">
        <f t="shared" si="83"/>
        <v>1671</v>
      </c>
      <c r="B1730" s="218"/>
      <c r="C1730" s="218"/>
      <c r="D1730" s="137">
        <v>42940</v>
      </c>
      <c r="E1730" s="137">
        <v>42972</v>
      </c>
      <c r="F1730" s="137">
        <v>42972</v>
      </c>
      <c r="G1730" s="25">
        <f t="shared" si="84"/>
        <v>32</v>
      </c>
      <c r="H1730" s="365">
        <v>5956.79</v>
      </c>
      <c r="I1730" s="122">
        <f t="shared" si="85"/>
        <v>190617.28</v>
      </c>
      <c r="J1730" s="16"/>
    </row>
    <row r="1731" spans="1:10">
      <c r="A1731" s="23">
        <f t="shared" si="83"/>
        <v>1672</v>
      </c>
      <c r="B1731" s="218"/>
      <c r="C1731" s="218"/>
      <c r="D1731" s="137">
        <v>42941</v>
      </c>
      <c r="E1731" s="137">
        <v>42972</v>
      </c>
      <c r="F1731" s="137">
        <v>42972</v>
      </c>
      <c r="G1731" s="25">
        <f t="shared" si="84"/>
        <v>31</v>
      </c>
      <c r="H1731" s="365">
        <v>6457.72</v>
      </c>
      <c r="I1731" s="122">
        <f t="shared" si="85"/>
        <v>200189.32</v>
      </c>
      <c r="J1731" s="16"/>
    </row>
    <row r="1732" spans="1:10">
      <c r="A1732" s="23">
        <f t="shared" si="83"/>
        <v>1673</v>
      </c>
      <c r="B1732" s="218"/>
      <c r="C1732" s="218"/>
      <c r="D1732" s="137">
        <v>42941</v>
      </c>
      <c r="E1732" s="137">
        <v>42972</v>
      </c>
      <c r="F1732" s="137">
        <v>42972</v>
      </c>
      <c r="G1732" s="25">
        <f t="shared" si="84"/>
        <v>31</v>
      </c>
      <c r="H1732" s="365">
        <v>6702.32</v>
      </c>
      <c r="I1732" s="122">
        <f t="shared" si="85"/>
        <v>207771.92</v>
      </c>
      <c r="J1732" s="16"/>
    </row>
    <row r="1733" spans="1:10">
      <c r="A1733" s="23">
        <f t="shared" si="83"/>
        <v>1674</v>
      </c>
      <c r="B1733" s="218"/>
      <c r="C1733" s="218"/>
      <c r="D1733" s="137">
        <v>42941</v>
      </c>
      <c r="E1733" s="137">
        <v>42972</v>
      </c>
      <c r="F1733" s="137">
        <v>42972</v>
      </c>
      <c r="G1733" s="25">
        <f t="shared" si="84"/>
        <v>31</v>
      </c>
      <c r="H1733" s="365">
        <v>6727.58</v>
      </c>
      <c r="I1733" s="122">
        <f t="shared" si="85"/>
        <v>208554.98</v>
      </c>
      <c r="J1733" s="16"/>
    </row>
    <row r="1734" spans="1:10">
      <c r="A1734" s="23">
        <f t="shared" si="83"/>
        <v>1675</v>
      </c>
      <c r="B1734" s="218"/>
      <c r="C1734" s="218"/>
      <c r="D1734" s="137">
        <v>42943</v>
      </c>
      <c r="E1734" s="137">
        <v>42972</v>
      </c>
      <c r="F1734" s="137">
        <v>42972</v>
      </c>
      <c r="G1734" s="25">
        <f t="shared" si="84"/>
        <v>29</v>
      </c>
      <c r="H1734" s="365">
        <v>4266.2</v>
      </c>
      <c r="I1734" s="122">
        <f t="shared" si="85"/>
        <v>123719.8</v>
      </c>
      <c r="J1734" s="16"/>
    </row>
    <row r="1735" spans="1:10">
      <c r="A1735" s="23">
        <f t="shared" si="83"/>
        <v>1676</v>
      </c>
      <c r="B1735" s="218"/>
      <c r="C1735" s="218"/>
      <c r="D1735" s="137">
        <v>42943</v>
      </c>
      <c r="E1735" s="137">
        <v>42972</v>
      </c>
      <c r="F1735" s="137">
        <v>42972</v>
      </c>
      <c r="G1735" s="25">
        <f t="shared" si="84"/>
        <v>29</v>
      </c>
      <c r="H1735" s="365">
        <v>5709.09</v>
      </c>
      <c r="I1735" s="122">
        <f t="shared" si="85"/>
        <v>165563.60999999999</v>
      </c>
      <c r="J1735" s="16"/>
    </row>
    <row r="1736" spans="1:10">
      <c r="A1736" s="23">
        <f t="shared" si="83"/>
        <v>1677</v>
      </c>
      <c r="B1736" s="218"/>
      <c r="C1736" s="218"/>
      <c r="D1736" s="137">
        <v>42943</v>
      </c>
      <c r="E1736" s="137">
        <v>42972</v>
      </c>
      <c r="F1736" s="137">
        <v>42972</v>
      </c>
      <c r="G1736" s="25">
        <f t="shared" si="84"/>
        <v>29</v>
      </c>
      <c r="H1736" s="365">
        <v>5783.99</v>
      </c>
      <c r="I1736" s="122">
        <f t="shared" si="85"/>
        <v>167735.71</v>
      </c>
      <c r="J1736" s="16"/>
    </row>
    <row r="1737" spans="1:10">
      <c r="A1737" s="23">
        <f t="shared" si="83"/>
        <v>1678</v>
      </c>
      <c r="B1737" s="218"/>
      <c r="C1737" s="218"/>
      <c r="D1737" s="137">
        <v>42943</v>
      </c>
      <c r="E1737" s="137">
        <v>42972</v>
      </c>
      <c r="F1737" s="137">
        <v>42972</v>
      </c>
      <c r="G1737" s="25">
        <f t="shared" si="84"/>
        <v>29</v>
      </c>
      <c r="H1737" s="365">
        <v>5483.78</v>
      </c>
      <c r="I1737" s="122">
        <f t="shared" si="85"/>
        <v>159029.62</v>
      </c>
      <c r="J1737" s="16"/>
    </row>
    <row r="1738" spans="1:10">
      <c r="A1738" s="23">
        <f t="shared" si="83"/>
        <v>1679</v>
      </c>
      <c r="B1738" s="218"/>
      <c r="C1738" s="218"/>
      <c r="D1738" s="137">
        <v>42943</v>
      </c>
      <c r="E1738" s="137">
        <v>42972</v>
      </c>
      <c r="F1738" s="137">
        <v>42972</v>
      </c>
      <c r="G1738" s="25">
        <f t="shared" si="84"/>
        <v>29</v>
      </c>
      <c r="H1738" s="365">
        <v>5697.83</v>
      </c>
      <c r="I1738" s="122">
        <f t="shared" si="85"/>
        <v>165237.07</v>
      </c>
      <c r="J1738" s="16"/>
    </row>
    <row r="1739" spans="1:10">
      <c r="A1739" s="23">
        <f t="shared" si="83"/>
        <v>1680</v>
      </c>
      <c r="B1739" s="218"/>
      <c r="C1739" s="218"/>
      <c r="D1739" s="137">
        <v>42944</v>
      </c>
      <c r="E1739" s="137">
        <v>42972</v>
      </c>
      <c r="F1739" s="137">
        <v>42972</v>
      </c>
      <c r="G1739" s="25">
        <f t="shared" si="84"/>
        <v>28</v>
      </c>
      <c r="H1739" s="365">
        <v>6121.51</v>
      </c>
      <c r="I1739" s="122">
        <f t="shared" si="85"/>
        <v>171402.28</v>
      </c>
      <c r="J1739" s="16"/>
    </row>
    <row r="1740" spans="1:10">
      <c r="A1740" s="23">
        <f t="shared" si="83"/>
        <v>1681</v>
      </c>
      <c r="B1740" s="218"/>
      <c r="C1740" s="218"/>
      <c r="D1740" s="137">
        <v>42944</v>
      </c>
      <c r="E1740" s="137">
        <v>42972</v>
      </c>
      <c r="F1740" s="137">
        <v>42972</v>
      </c>
      <c r="G1740" s="25">
        <f t="shared" si="84"/>
        <v>28</v>
      </c>
      <c r="H1740" s="365">
        <v>6121.51</v>
      </c>
      <c r="I1740" s="122">
        <f t="shared" si="85"/>
        <v>171402.28</v>
      </c>
      <c r="J1740" s="16"/>
    </row>
    <row r="1741" spans="1:10">
      <c r="A1741" s="23">
        <f t="shared" si="83"/>
        <v>1682</v>
      </c>
      <c r="B1741" s="218"/>
      <c r="C1741" s="218"/>
      <c r="D1741" s="137">
        <v>42944</v>
      </c>
      <c r="E1741" s="137">
        <v>42972</v>
      </c>
      <c r="F1741" s="137">
        <v>42972</v>
      </c>
      <c r="G1741" s="25">
        <f t="shared" si="84"/>
        <v>28</v>
      </c>
      <c r="H1741" s="365">
        <v>6731.82</v>
      </c>
      <c r="I1741" s="122">
        <f t="shared" si="85"/>
        <v>188490.96</v>
      </c>
      <c r="J1741" s="16"/>
    </row>
    <row r="1742" spans="1:10">
      <c r="A1742" s="23">
        <f t="shared" si="83"/>
        <v>1683</v>
      </c>
      <c r="B1742" s="218"/>
      <c r="C1742" s="218"/>
      <c r="D1742" s="137">
        <v>42944</v>
      </c>
      <c r="E1742" s="137">
        <v>42972</v>
      </c>
      <c r="F1742" s="137">
        <v>42972</v>
      </c>
      <c r="G1742" s="25">
        <f t="shared" si="84"/>
        <v>28</v>
      </c>
      <c r="H1742" s="365">
        <v>6731.82</v>
      </c>
      <c r="I1742" s="122">
        <f t="shared" si="85"/>
        <v>188490.96</v>
      </c>
      <c r="J1742" s="16"/>
    </row>
    <row r="1743" spans="1:10">
      <c r="A1743" s="23">
        <f t="shared" si="83"/>
        <v>1684</v>
      </c>
      <c r="B1743" s="218"/>
      <c r="C1743" s="218"/>
      <c r="D1743" s="137">
        <v>42944</v>
      </c>
      <c r="E1743" s="137">
        <v>42972</v>
      </c>
      <c r="F1743" s="137">
        <v>42972</v>
      </c>
      <c r="G1743" s="25">
        <f t="shared" si="84"/>
        <v>28</v>
      </c>
      <c r="H1743" s="365">
        <v>6731.82</v>
      </c>
      <c r="I1743" s="122">
        <f t="shared" si="85"/>
        <v>188490.96</v>
      </c>
      <c r="J1743" s="16"/>
    </row>
    <row r="1744" spans="1:10">
      <c r="A1744" s="23">
        <f t="shared" ref="A1744:A1807" si="86">A1743+1</f>
        <v>1685</v>
      </c>
      <c r="B1744" s="218"/>
      <c r="C1744" s="218"/>
      <c r="D1744" s="137">
        <v>42944</v>
      </c>
      <c r="E1744" s="137">
        <v>42972</v>
      </c>
      <c r="F1744" s="137">
        <v>42972</v>
      </c>
      <c r="G1744" s="25">
        <f t="shared" si="84"/>
        <v>28</v>
      </c>
      <c r="H1744" s="365">
        <v>5763.21</v>
      </c>
      <c r="I1744" s="122">
        <f t="shared" si="85"/>
        <v>161369.88</v>
      </c>
      <c r="J1744" s="16"/>
    </row>
    <row r="1745" spans="1:10">
      <c r="A1745" s="23">
        <f t="shared" si="86"/>
        <v>1686</v>
      </c>
      <c r="B1745" s="218"/>
      <c r="C1745" s="218"/>
      <c r="D1745" s="137">
        <v>42944</v>
      </c>
      <c r="E1745" s="137">
        <v>42972</v>
      </c>
      <c r="F1745" s="137">
        <v>42972</v>
      </c>
      <c r="G1745" s="25">
        <f t="shared" si="84"/>
        <v>28</v>
      </c>
      <c r="H1745" s="365">
        <v>5729.36</v>
      </c>
      <c r="I1745" s="122">
        <f t="shared" si="85"/>
        <v>160422.07999999999</v>
      </c>
      <c r="J1745" s="16"/>
    </row>
    <row r="1746" spans="1:10">
      <c r="A1746" s="23">
        <f t="shared" si="86"/>
        <v>1687</v>
      </c>
      <c r="B1746" s="218"/>
      <c r="C1746" s="218"/>
      <c r="D1746" s="137">
        <v>42944</v>
      </c>
      <c r="E1746" s="137">
        <v>42972</v>
      </c>
      <c r="F1746" s="137">
        <v>42972</v>
      </c>
      <c r="G1746" s="25">
        <f t="shared" si="84"/>
        <v>28</v>
      </c>
      <c r="H1746" s="365">
        <v>5762.85</v>
      </c>
      <c r="I1746" s="122">
        <f t="shared" si="85"/>
        <v>161359.79999999999</v>
      </c>
      <c r="J1746" s="16"/>
    </row>
    <row r="1747" spans="1:10">
      <c r="A1747" s="23">
        <f t="shared" si="86"/>
        <v>1688</v>
      </c>
      <c r="B1747" s="218"/>
      <c r="C1747" s="218"/>
      <c r="D1747" s="137">
        <v>42944</v>
      </c>
      <c r="E1747" s="137">
        <v>42972</v>
      </c>
      <c r="F1747" s="137">
        <v>42972</v>
      </c>
      <c r="G1747" s="25">
        <f t="shared" si="84"/>
        <v>28</v>
      </c>
      <c r="H1747" s="365">
        <v>5997.34</v>
      </c>
      <c r="I1747" s="122">
        <f t="shared" si="85"/>
        <v>167925.52</v>
      </c>
      <c r="J1747" s="16"/>
    </row>
    <row r="1748" spans="1:10">
      <c r="A1748" s="23">
        <f t="shared" si="86"/>
        <v>1689</v>
      </c>
      <c r="B1748" s="218"/>
      <c r="C1748" s="218"/>
      <c r="D1748" s="137">
        <v>42944</v>
      </c>
      <c r="E1748" s="137">
        <v>42972</v>
      </c>
      <c r="F1748" s="137">
        <v>42972</v>
      </c>
      <c r="G1748" s="25">
        <f t="shared" si="84"/>
        <v>28</v>
      </c>
      <c r="H1748" s="365">
        <v>5654.74</v>
      </c>
      <c r="I1748" s="122">
        <f t="shared" si="85"/>
        <v>158332.72</v>
      </c>
      <c r="J1748" s="16"/>
    </row>
    <row r="1749" spans="1:10">
      <c r="A1749" s="23">
        <f t="shared" si="86"/>
        <v>1690</v>
      </c>
      <c r="B1749" s="218"/>
      <c r="C1749" s="218"/>
      <c r="D1749" s="137">
        <v>42944</v>
      </c>
      <c r="E1749" s="137">
        <v>42972</v>
      </c>
      <c r="F1749" s="137">
        <v>42972</v>
      </c>
      <c r="G1749" s="25">
        <f t="shared" si="84"/>
        <v>28</v>
      </c>
      <c r="H1749" s="365">
        <v>6063.08</v>
      </c>
      <c r="I1749" s="122">
        <f t="shared" si="85"/>
        <v>169766.24</v>
      </c>
      <c r="J1749" s="16"/>
    </row>
    <row r="1750" spans="1:10">
      <c r="A1750" s="23">
        <f t="shared" si="86"/>
        <v>1691</v>
      </c>
      <c r="B1750" s="218"/>
      <c r="C1750" s="218"/>
      <c r="D1750" s="137">
        <v>42944</v>
      </c>
      <c r="E1750" s="137">
        <v>42972</v>
      </c>
      <c r="F1750" s="137">
        <v>42972</v>
      </c>
      <c r="G1750" s="25">
        <f t="shared" si="84"/>
        <v>28</v>
      </c>
      <c r="H1750" s="365">
        <v>5730.45</v>
      </c>
      <c r="I1750" s="122">
        <f t="shared" si="85"/>
        <v>160452.6</v>
      </c>
      <c r="J1750" s="16"/>
    </row>
    <row r="1751" spans="1:10">
      <c r="A1751" s="23">
        <f t="shared" si="86"/>
        <v>1692</v>
      </c>
      <c r="B1751" s="218"/>
      <c r="C1751" s="218"/>
      <c r="D1751" s="137">
        <v>42944</v>
      </c>
      <c r="E1751" s="137">
        <v>42972</v>
      </c>
      <c r="F1751" s="137">
        <v>42972</v>
      </c>
      <c r="G1751" s="25">
        <f t="shared" si="84"/>
        <v>28</v>
      </c>
      <c r="H1751" s="365">
        <v>5692.96</v>
      </c>
      <c r="I1751" s="122">
        <f t="shared" si="85"/>
        <v>159402.88</v>
      </c>
      <c r="J1751" s="16"/>
    </row>
    <row r="1752" spans="1:10">
      <c r="A1752" s="23">
        <f t="shared" si="86"/>
        <v>1693</v>
      </c>
      <c r="B1752" s="218"/>
      <c r="C1752" s="218"/>
      <c r="D1752" s="137">
        <v>42945</v>
      </c>
      <c r="E1752" s="137">
        <v>42972</v>
      </c>
      <c r="F1752" s="137">
        <v>42972</v>
      </c>
      <c r="G1752" s="25">
        <f t="shared" si="84"/>
        <v>27</v>
      </c>
      <c r="H1752" s="365">
        <v>5028.79</v>
      </c>
      <c r="I1752" s="122">
        <f t="shared" si="85"/>
        <v>135777.32999999999</v>
      </c>
      <c r="J1752" s="16"/>
    </row>
    <row r="1753" spans="1:10">
      <c r="A1753" s="23">
        <f t="shared" si="86"/>
        <v>1694</v>
      </c>
      <c r="B1753" s="218"/>
      <c r="C1753" s="218"/>
      <c r="D1753" s="137">
        <v>42945</v>
      </c>
      <c r="E1753" s="137">
        <v>42972</v>
      </c>
      <c r="F1753" s="137">
        <v>42972</v>
      </c>
      <c r="G1753" s="25">
        <f t="shared" si="84"/>
        <v>27</v>
      </c>
      <c r="H1753" s="365">
        <v>5003.1099999999997</v>
      </c>
      <c r="I1753" s="122">
        <f t="shared" si="85"/>
        <v>135083.97</v>
      </c>
      <c r="J1753" s="16"/>
    </row>
    <row r="1754" spans="1:10">
      <c r="A1754" s="23">
        <f t="shared" si="86"/>
        <v>1695</v>
      </c>
      <c r="B1754" s="218"/>
      <c r="C1754" s="218"/>
      <c r="D1754" s="137">
        <v>42945</v>
      </c>
      <c r="E1754" s="137">
        <v>42972</v>
      </c>
      <c r="F1754" s="137">
        <v>42972</v>
      </c>
      <c r="G1754" s="25">
        <f t="shared" si="84"/>
        <v>27</v>
      </c>
      <c r="H1754" s="365">
        <v>4985.13</v>
      </c>
      <c r="I1754" s="122">
        <f t="shared" si="85"/>
        <v>134598.51</v>
      </c>
      <c r="J1754" s="16"/>
    </row>
    <row r="1755" spans="1:10">
      <c r="A1755" s="23">
        <f t="shared" si="86"/>
        <v>1696</v>
      </c>
      <c r="B1755" s="218"/>
      <c r="C1755" s="218"/>
      <c r="D1755" s="137">
        <v>42945</v>
      </c>
      <c r="E1755" s="137">
        <v>42972</v>
      </c>
      <c r="F1755" s="137">
        <v>42972</v>
      </c>
      <c r="G1755" s="25">
        <f t="shared" si="84"/>
        <v>27</v>
      </c>
      <c r="H1755" s="365">
        <v>6198.56</v>
      </c>
      <c r="I1755" s="122">
        <f t="shared" si="85"/>
        <v>167361.12</v>
      </c>
      <c r="J1755" s="16"/>
    </row>
    <row r="1756" spans="1:10">
      <c r="A1756" s="23">
        <f t="shared" si="86"/>
        <v>1697</v>
      </c>
      <c r="B1756" s="218"/>
      <c r="C1756" s="218"/>
      <c r="D1756" s="137">
        <v>42945</v>
      </c>
      <c r="E1756" s="137">
        <v>42972</v>
      </c>
      <c r="F1756" s="137">
        <v>42972</v>
      </c>
      <c r="G1756" s="25">
        <f t="shared" si="84"/>
        <v>27</v>
      </c>
      <c r="H1756" s="365">
        <v>6197.83</v>
      </c>
      <c r="I1756" s="122">
        <f t="shared" si="85"/>
        <v>167341.41</v>
      </c>
      <c r="J1756" s="16"/>
    </row>
    <row r="1757" spans="1:10">
      <c r="A1757" s="23">
        <f t="shared" si="86"/>
        <v>1698</v>
      </c>
      <c r="B1757" s="218"/>
      <c r="C1757" s="218"/>
      <c r="D1757" s="137">
        <v>42945</v>
      </c>
      <c r="E1757" s="137">
        <v>42972</v>
      </c>
      <c r="F1757" s="137">
        <v>42972</v>
      </c>
      <c r="G1757" s="25">
        <f t="shared" si="84"/>
        <v>27</v>
      </c>
      <c r="H1757" s="365">
        <v>5708.98</v>
      </c>
      <c r="I1757" s="122">
        <f t="shared" si="85"/>
        <v>154142.46</v>
      </c>
      <c r="J1757" s="16"/>
    </row>
    <row r="1758" spans="1:10">
      <c r="A1758" s="23">
        <f t="shared" si="86"/>
        <v>1699</v>
      </c>
      <c r="B1758" s="218"/>
      <c r="C1758" s="218"/>
      <c r="D1758" s="137">
        <v>42945</v>
      </c>
      <c r="E1758" s="137">
        <v>42972</v>
      </c>
      <c r="F1758" s="137">
        <v>42972</v>
      </c>
      <c r="G1758" s="25">
        <f t="shared" si="84"/>
        <v>27</v>
      </c>
      <c r="H1758" s="365">
        <v>6181.08</v>
      </c>
      <c r="I1758" s="122">
        <f t="shared" si="85"/>
        <v>166889.16</v>
      </c>
      <c r="J1758" s="16"/>
    </row>
    <row r="1759" spans="1:10">
      <c r="A1759" s="23">
        <f t="shared" si="86"/>
        <v>1700</v>
      </c>
      <c r="B1759" s="218"/>
      <c r="C1759" s="218"/>
      <c r="D1759" s="137">
        <v>42945</v>
      </c>
      <c r="E1759" s="137">
        <v>42972</v>
      </c>
      <c r="F1759" s="137">
        <v>42972</v>
      </c>
      <c r="G1759" s="25">
        <f t="shared" si="84"/>
        <v>27</v>
      </c>
      <c r="H1759" s="365">
        <v>5703.88</v>
      </c>
      <c r="I1759" s="122">
        <f t="shared" si="85"/>
        <v>154004.76</v>
      </c>
      <c r="J1759" s="16"/>
    </row>
    <row r="1760" spans="1:10">
      <c r="A1760" s="23">
        <f t="shared" si="86"/>
        <v>1701</v>
      </c>
      <c r="B1760" s="218"/>
      <c r="C1760" s="218"/>
      <c r="D1760" s="137">
        <v>42945</v>
      </c>
      <c r="E1760" s="137">
        <v>42972</v>
      </c>
      <c r="F1760" s="137">
        <v>42972</v>
      </c>
      <c r="G1760" s="25">
        <f t="shared" ref="G1760:G1823" si="87">F1760-D1760</f>
        <v>27</v>
      </c>
      <c r="H1760" s="365">
        <v>6122.12</v>
      </c>
      <c r="I1760" s="122">
        <f t="shared" ref="I1760:I1823" si="88">ROUND(G1760*H1760,2)</f>
        <v>165297.24</v>
      </c>
      <c r="J1760" s="16"/>
    </row>
    <row r="1761" spans="1:10">
      <c r="A1761" s="23">
        <f t="shared" si="86"/>
        <v>1702</v>
      </c>
      <c r="B1761" s="218"/>
      <c r="C1761" s="218"/>
      <c r="D1761" s="137">
        <v>42945</v>
      </c>
      <c r="E1761" s="137">
        <v>42972</v>
      </c>
      <c r="F1761" s="137">
        <v>42972</v>
      </c>
      <c r="G1761" s="25">
        <f t="shared" si="87"/>
        <v>27</v>
      </c>
      <c r="H1761" s="365">
        <v>5617.98</v>
      </c>
      <c r="I1761" s="122">
        <f t="shared" si="88"/>
        <v>151685.46</v>
      </c>
      <c r="J1761" s="16"/>
    </row>
    <row r="1762" spans="1:10">
      <c r="A1762" s="23">
        <f t="shared" si="86"/>
        <v>1703</v>
      </c>
      <c r="B1762" s="218"/>
      <c r="C1762" s="218"/>
      <c r="D1762" s="137">
        <v>42945</v>
      </c>
      <c r="E1762" s="137">
        <v>42972</v>
      </c>
      <c r="F1762" s="137">
        <v>42972</v>
      </c>
      <c r="G1762" s="25">
        <f t="shared" si="87"/>
        <v>27</v>
      </c>
      <c r="H1762" s="365">
        <v>6121.39</v>
      </c>
      <c r="I1762" s="122">
        <f t="shared" si="88"/>
        <v>165277.53</v>
      </c>
      <c r="J1762" s="16"/>
    </row>
    <row r="1763" spans="1:10">
      <c r="A1763" s="23">
        <f t="shared" si="86"/>
        <v>1704</v>
      </c>
      <c r="B1763" s="218"/>
      <c r="C1763" s="218"/>
      <c r="D1763" s="137">
        <v>42945</v>
      </c>
      <c r="E1763" s="137">
        <v>42972</v>
      </c>
      <c r="F1763" s="137">
        <v>42972</v>
      </c>
      <c r="G1763" s="25">
        <f t="shared" si="87"/>
        <v>27</v>
      </c>
      <c r="H1763" s="365">
        <v>6119.57</v>
      </c>
      <c r="I1763" s="122">
        <f t="shared" si="88"/>
        <v>165228.39000000001</v>
      </c>
      <c r="J1763" s="16"/>
    </row>
    <row r="1764" spans="1:10">
      <c r="A1764" s="23">
        <f t="shared" si="86"/>
        <v>1705</v>
      </c>
      <c r="B1764" s="218"/>
      <c r="C1764" s="218"/>
      <c r="D1764" s="137">
        <v>42945</v>
      </c>
      <c r="E1764" s="137">
        <v>42972</v>
      </c>
      <c r="F1764" s="137">
        <v>42972</v>
      </c>
      <c r="G1764" s="25">
        <f t="shared" si="87"/>
        <v>27</v>
      </c>
      <c r="H1764" s="365">
        <v>5791.97</v>
      </c>
      <c r="I1764" s="122">
        <f t="shared" si="88"/>
        <v>156383.19</v>
      </c>
      <c r="J1764" s="16"/>
    </row>
    <row r="1765" spans="1:10">
      <c r="A1765" s="23">
        <f t="shared" si="86"/>
        <v>1706</v>
      </c>
      <c r="B1765" s="218"/>
      <c r="C1765" s="218"/>
      <c r="D1765" s="137">
        <v>42945</v>
      </c>
      <c r="E1765" s="137">
        <v>42972</v>
      </c>
      <c r="F1765" s="137">
        <v>42972</v>
      </c>
      <c r="G1765" s="25">
        <f t="shared" si="87"/>
        <v>27</v>
      </c>
      <c r="H1765" s="365">
        <v>6724.63</v>
      </c>
      <c r="I1765" s="122">
        <f t="shared" si="88"/>
        <v>181565.01</v>
      </c>
      <c r="J1765" s="16"/>
    </row>
    <row r="1766" spans="1:10">
      <c r="A1766" s="23">
        <f t="shared" si="86"/>
        <v>1707</v>
      </c>
      <c r="B1766" s="218"/>
      <c r="C1766" s="218"/>
      <c r="D1766" s="137">
        <v>42945</v>
      </c>
      <c r="E1766" s="137">
        <v>42972</v>
      </c>
      <c r="F1766" s="137">
        <v>42972</v>
      </c>
      <c r="G1766" s="25">
        <f t="shared" si="87"/>
        <v>27</v>
      </c>
      <c r="H1766" s="365">
        <v>6827.36</v>
      </c>
      <c r="I1766" s="122">
        <f t="shared" si="88"/>
        <v>184338.72</v>
      </c>
      <c r="J1766" s="16"/>
    </row>
    <row r="1767" spans="1:10">
      <c r="A1767" s="23">
        <f t="shared" si="86"/>
        <v>1708</v>
      </c>
      <c r="B1767" s="218"/>
      <c r="C1767" s="218"/>
      <c r="D1767" s="137">
        <v>42945</v>
      </c>
      <c r="E1767" s="137">
        <v>42972</v>
      </c>
      <c r="F1767" s="137">
        <v>42972</v>
      </c>
      <c r="G1767" s="25">
        <f t="shared" si="87"/>
        <v>27</v>
      </c>
      <c r="H1767" s="365">
        <v>6837.04</v>
      </c>
      <c r="I1767" s="122">
        <f t="shared" si="88"/>
        <v>184600.08</v>
      </c>
      <c r="J1767" s="16"/>
    </row>
    <row r="1768" spans="1:10">
      <c r="A1768" s="23">
        <f t="shared" si="86"/>
        <v>1709</v>
      </c>
      <c r="B1768" s="218"/>
      <c r="C1768" s="218"/>
      <c r="D1768" s="137">
        <v>42945</v>
      </c>
      <c r="E1768" s="137">
        <v>42972</v>
      </c>
      <c r="F1768" s="137">
        <v>42972</v>
      </c>
      <c r="G1768" s="25">
        <f t="shared" si="87"/>
        <v>27</v>
      </c>
      <c r="H1768" s="365">
        <v>6317.59</v>
      </c>
      <c r="I1768" s="122">
        <f t="shared" si="88"/>
        <v>170574.93</v>
      </c>
      <c r="J1768" s="16"/>
    </row>
    <row r="1769" spans="1:10">
      <c r="A1769" s="23">
        <f t="shared" si="86"/>
        <v>1710</v>
      </c>
      <c r="B1769" s="218"/>
      <c r="C1769" s="218"/>
      <c r="D1769" s="137">
        <v>42945</v>
      </c>
      <c r="E1769" s="137">
        <v>42972</v>
      </c>
      <c r="F1769" s="137">
        <v>42972</v>
      </c>
      <c r="G1769" s="25">
        <f t="shared" si="87"/>
        <v>27</v>
      </c>
      <c r="H1769" s="365">
        <v>6139.59</v>
      </c>
      <c r="I1769" s="122">
        <f t="shared" si="88"/>
        <v>165768.93</v>
      </c>
      <c r="J1769" s="16"/>
    </row>
    <row r="1770" spans="1:10">
      <c r="A1770" s="23">
        <f t="shared" si="86"/>
        <v>1711</v>
      </c>
      <c r="B1770" s="218"/>
      <c r="C1770" s="218"/>
      <c r="D1770" s="137">
        <v>42947</v>
      </c>
      <c r="E1770" s="137">
        <v>42972</v>
      </c>
      <c r="F1770" s="137">
        <v>42972</v>
      </c>
      <c r="G1770" s="25">
        <f t="shared" si="87"/>
        <v>25</v>
      </c>
      <c r="H1770" s="365">
        <v>6086.17</v>
      </c>
      <c r="I1770" s="122">
        <f t="shared" si="88"/>
        <v>152154.25</v>
      </c>
      <c r="J1770" s="16"/>
    </row>
    <row r="1771" spans="1:10">
      <c r="A1771" s="23">
        <f t="shared" si="86"/>
        <v>1712</v>
      </c>
      <c r="B1771" s="218"/>
      <c r="C1771" s="218"/>
      <c r="D1771" s="137">
        <v>42947</v>
      </c>
      <c r="E1771" s="137">
        <v>42972</v>
      </c>
      <c r="F1771" s="137">
        <v>42972</v>
      </c>
      <c r="G1771" s="25">
        <f t="shared" si="87"/>
        <v>25</v>
      </c>
      <c r="H1771" s="365">
        <v>5951.59</v>
      </c>
      <c r="I1771" s="122">
        <f t="shared" si="88"/>
        <v>148789.75</v>
      </c>
      <c r="J1771" s="16"/>
    </row>
    <row r="1772" spans="1:10">
      <c r="A1772" s="23">
        <f t="shared" si="86"/>
        <v>1713</v>
      </c>
      <c r="B1772" s="218"/>
      <c r="C1772" s="218"/>
      <c r="D1772" s="137">
        <v>42948</v>
      </c>
      <c r="E1772" s="137">
        <v>42972</v>
      </c>
      <c r="F1772" s="137">
        <v>42972</v>
      </c>
      <c r="G1772" s="25">
        <f t="shared" si="87"/>
        <v>24</v>
      </c>
      <c r="H1772" s="365">
        <v>5951.15</v>
      </c>
      <c r="I1772" s="122">
        <f t="shared" si="88"/>
        <v>142827.6</v>
      </c>
      <c r="J1772" s="16"/>
    </row>
    <row r="1773" spans="1:10">
      <c r="A1773" s="23">
        <f t="shared" si="86"/>
        <v>1714</v>
      </c>
      <c r="B1773" s="218"/>
      <c r="C1773" s="218"/>
      <c r="D1773" s="137">
        <v>42948</v>
      </c>
      <c r="E1773" s="137">
        <v>42972</v>
      </c>
      <c r="F1773" s="137">
        <v>42972</v>
      </c>
      <c r="G1773" s="25">
        <f t="shared" si="87"/>
        <v>24</v>
      </c>
      <c r="H1773" s="365">
        <v>5868.63</v>
      </c>
      <c r="I1773" s="122">
        <f t="shared" si="88"/>
        <v>140847.12</v>
      </c>
      <c r="J1773" s="16"/>
    </row>
    <row r="1774" spans="1:10">
      <c r="A1774" s="23">
        <f t="shared" si="86"/>
        <v>1715</v>
      </c>
      <c r="B1774" s="218"/>
      <c r="C1774" s="218"/>
      <c r="D1774" s="137">
        <v>42948</v>
      </c>
      <c r="E1774" s="137">
        <v>42972</v>
      </c>
      <c r="F1774" s="137">
        <v>42972</v>
      </c>
      <c r="G1774" s="25">
        <f t="shared" si="87"/>
        <v>24</v>
      </c>
      <c r="H1774" s="365">
        <v>5455.87</v>
      </c>
      <c r="I1774" s="122">
        <f t="shared" si="88"/>
        <v>130940.88</v>
      </c>
      <c r="J1774" s="16"/>
    </row>
    <row r="1775" spans="1:10">
      <c r="A1775" s="23">
        <f t="shared" si="86"/>
        <v>1716</v>
      </c>
      <c r="B1775" s="218"/>
      <c r="C1775" s="218"/>
      <c r="D1775" s="137">
        <v>42948</v>
      </c>
      <c r="E1775" s="137">
        <v>42972</v>
      </c>
      <c r="F1775" s="137">
        <v>42972</v>
      </c>
      <c r="G1775" s="25">
        <f t="shared" si="87"/>
        <v>24</v>
      </c>
      <c r="H1775" s="365">
        <v>5951.05</v>
      </c>
      <c r="I1775" s="122">
        <f t="shared" si="88"/>
        <v>142825.20000000001</v>
      </c>
      <c r="J1775" s="16"/>
    </row>
    <row r="1776" spans="1:10">
      <c r="A1776" s="23">
        <f t="shared" si="86"/>
        <v>1717</v>
      </c>
      <c r="B1776" s="218"/>
      <c r="C1776" s="218"/>
      <c r="D1776" s="137">
        <v>42949</v>
      </c>
      <c r="E1776" s="137">
        <v>42972</v>
      </c>
      <c r="F1776" s="137">
        <v>42972</v>
      </c>
      <c r="G1776" s="25">
        <f t="shared" si="87"/>
        <v>23</v>
      </c>
      <c r="H1776" s="365">
        <v>5026.22</v>
      </c>
      <c r="I1776" s="122">
        <f t="shared" si="88"/>
        <v>115603.06</v>
      </c>
      <c r="J1776" s="16"/>
    </row>
    <row r="1777" spans="1:10">
      <c r="A1777" s="23">
        <f t="shared" si="86"/>
        <v>1718</v>
      </c>
      <c r="B1777" s="218"/>
      <c r="C1777" s="218"/>
      <c r="D1777" s="137">
        <v>42949</v>
      </c>
      <c r="E1777" s="137">
        <v>42972</v>
      </c>
      <c r="F1777" s="137">
        <v>42972</v>
      </c>
      <c r="G1777" s="25">
        <f t="shared" si="87"/>
        <v>23</v>
      </c>
      <c r="H1777" s="365">
        <v>5021.72</v>
      </c>
      <c r="I1777" s="122">
        <f t="shared" si="88"/>
        <v>115499.56</v>
      </c>
      <c r="J1777" s="16"/>
    </row>
    <row r="1778" spans="1:10">
      <c r="A1778" s="23">
        <f t="shared" si="86"/>
        <v>1719</v>
      </c>
      <c r="B1778" s="218"/>
      <c r="C1778" s="218"/>
      <c r="D1778" s="137">
        <v>42949</v>
      </c>
      <c r="E1778" s="137">
        <v>42972</v>
      </c>
      <c r="F1778" s="137">
        <v>42972</v>
      </c>
      <c r="G1778" s="25">
        <f t="shared" si="87"/>
        <v>23</v>
      </c>
      <c r="H1778" s="365">
        <v>5006.32</v>
      </c>
      <c r="I1778" s="122">
        <f t="shared" si="88"/>
        <v>115145.36</v>
      </c>
      <c r="J1778" s="16"/>
    </row>
    <row r="1779" spans="1:10">
      <c r="A1779" s="23">
        <f t="shared" si="86"/>
        <v>1720</v>
      </c>
      <c r="B1779" s="218"/>
      <c r="C1779" s="218"/>
      <c r="D1779" s="137">
        <v>42949</v>
      </c>
      <c r="E1779" s="137">
        <v>42972</v>
      </c>
      <c r="F1779" s="137">
        <v>42972</v>
      </c>
      <c r="G1779" s="25">
        <f t="shared" si="87"/>
        <v>23</v>
      </c>
      <c r="H1779" s="365">
        <v>6527.79</v>
      </c>
      <c r="I1779" s="122">
        <f t="shared" si="88"/>
        <v>150139.17000000001</v>
      </c>
      <c r="J1779" s="16"/>
    </row>
    <row r="1780" spans="1:10">
      <c r="A1780" s="23">
        <f t="shared" si="86"/>
        <v>1721</v>
      </c>
      <c r="B1780" s="218"/>
      <c r="C1780" s="218"/>
      <c r="D1780" s="137">
        <v>42949</v>
      </c>
      <c r="E1780" s="137">
        <v>42972</v>
      </c>
      <c r="F1780" s="137">
        <v>42972</v>
      </c>
      <c r="G1780" s="25">
        <f t="shared" si="87"/>
        <v>23</v>
      </c>
      <c r="H1780" s="365">
        <v>5999.81</v>
      </c>
      <c r="I1780" s="122">
        <f t="shared" si="88"/>
        <v>137995.63</v>
      </c>
      <c r="J1780" s="16"/>
    </row>
    <row r="1781" spans="1:10">
      <c r="A1781" s="23">
        <f t="shared" si="86"/>
        <v>1722</v>
      </c>
      <c r="B1781" s="218"/>
      <c r="C1781" s="218"/>
      <c r="D1781" s="137">
        <v>42949</v>
      </c>
      <c r="E1781" s="137">
        <v>42972</v>
      </c>
      <c r="F1781" s="137">
        <v>42972</v>
      </c>
      <c r="G1781" s="25">
        <f t="shared" si="87"/>
        <v>23</v>
      </c>
      <c r="H1781" s="365">
        <v>5937.93</v>
      </c>
      <c r="I1781" s="122">
        <f t="shared" si="88"/>
        <v>136572.39000000001</v>
      </c>
      <c r="J1781" s="16"/>
    </row>
    <row r="1782" spans="1:10">
      <c r="A1782" s="23">
        <f t="shared" si="86"/>
        <v>1723</v>
      </c>
      <c r="B1782" s="218"/>
      <c r="C1782" s="218"/>
      <c r="D1782" s="137">
        <v>42949</v>
      </c>
      <c r="E1782" s="137">
        <v>42972</v>
      </c>
      <c r="F1782" s="137">
        <v>42972</v>
      </c>
      <c r="G1782" s="25">
        <f t="shared" si="87"/>
        <v>23</v>
      </c>
      <c r="H1782" s="365">
        <v>5956.5</v>
      </c>
      <c r="I1782" s="122">
        <f t="shared" si="88"/>
        <v>136999.5</v>
      </c>
      <c r="J1782" s="16"/>
    </row>
    <row r="1783" spans="1:10">
      <c r="A1783" s="23">
        <f t="shared" si="86"/>
        <v>1724</v>
      </c>
      <c r="B1783" s="218"/>
      <c r="C1783" s="218"/>
      <c r="D1783" s="137">
        <v>42949</v>
      </c>
      <c r="E1783" s="137">
        <v>42972</v>
      </c>
      <c r="F1783" s="137">
        <v>42972</v>
      </c>
      <c r="G1783" s="25">
        <f t="shared" si="87"/>
        <v>23</v>
      </c>
      <c r="H1783" s="365">
        <v>6593.86</v>
      </c>
      <c r="I1783" s="122">
        <f t="shared" si="88"/>
        <v>151658.78</v>
      </c>
      <c r="J1783" s="16"/>
    </row>
    <row r="1784" spans="1:10">
      <c r="A1784" s="23">
        <f t="shared" si="86"/>
        <v>1725</v>
      </c>
      <c r="B1784" s="218"/>
      <c r="C1784" s="218"/>
      <c r="D1784" s="137">
        <v>42950</v>
      </c>
      <c r="E1784" s="137">
        <v>42972</v>
      </c>
      <c r="F1784" s="137">
        <v>42972</v>
      </c>
      <c r="G1784" s="25">
        <f t="shared" si="87"/>
        <v>22</v>
      </c>
      <c r="H1784" s="365">
        <v>6594.97</v>
      </c>
      <c r="I1784" s="122">
        <f t="shared" si="88"/>
        <v>145089.34</v>
      </c>
      <c r="J1784" s="16"/>
    </row>
    <row r="1785" spans="1:10">
      <c r="A1785" s="23">
        <f t="shared" si="86"/>
        <v>1726</v>
      </c>
      <c r="B1785" s="218"/>
      <c r="C1785" s="218"/>
      <c r="D1785" s="137">
        <v>42951</v>
      </c>
      <c r="E1785" s="137">
        <v>42972</v>
      </c>
      <c r="F1785" s="137">
        <v>42972</v>
      </c>
      <c r="G1785" s="25">
        <f t="shared" si="87"/>
        <v>21</v>
      </c>
      <c r="H1785" s="365">
        <v>5782.7</v>
      </c>
      <c r="I1785" s="122">
        <f t="shared" si="88"/>
        <v>121436.7</v>
      </c>
      <c r="J1785" s="16"/>
    </row>
    <row r="1786" spans="1:10">
      <c r="A1786" s="23">
        <f t="shared" si="86"/>
        <v>1727</v>
      </c>
      <c r="B1786" s="218"/>
      <c r="C1786" s="218"/>
      <c r="D1786" s="137">
        <v>42951</v>
      </c>
      <c r="E1786" s="137">
        <v>42972</v>
      </c>
      <c r="F1786" s="137">
        <v>42972</v>
      </c>
      <c r="G1786" s="25">
        <f t="shared" si="87"/>
        <v>21</v>
      </c>
      <c r="H1786" s="365">
        <v>6761.26</v>
      </c>
      <c r="I1786" s="122">
        <f t="shared" si="88"/>
        <v>141986.46</v>
      </c>
      <c r="J1786" s="16"/>
    </row>
    <row r="1787" spans="1:10">
      <c r="A1787" s="23">
        <f t="shared" si="86"/>
        <v>1728</v>
      </c>
      <c r="B1787" s="218"/>
      <c r="C1787" s="218"/>
      <c r="D1787" s="137">
        <v>42952</v>
      </c>
      <c r="E1787" s="137">
        <v>42972</v>
      </c>
      <c r="F1787" s="137">
        <v>42972</v>
      </c>
      <c r="G1787" s="25">
        <f t="shared" si="87"/>
        <v>20</v>
      </c>
      <c r="H1787" s="365">
        <v>6143.23</v>
      </c>
      <c r="I1787" s="122">
        <f t="shared" si="88"/>
        <v>122864.6</v>
      </c>
      <c r="J1787" s="16"/>
    </row>
    <row r="1788" spans="1:10">
      <c r="A1788" s="23">
        <f t="shared" si="86"/>
        <v>1729</v>
      </c>
      <c r="B1788" s="218"/>
      <c r="C1788" s="218"/>
      <c r="D1788" s="137">
        <v>42952</v>
      </c>
      <c r="E1788" s="137">
        <v>42972</v>
      </c>
      <c r="F1788" s="137">
        <v>42972</v>
      </c>
      <c r="G1788" s="25">
        <f t="shared" si="87"/>
        <v>20</v>
      </c>
      <c r="H1788" s="365">
        <v>6122.84</v>
      </c>
      <c r="I1788" s="122">
        <f t="shared" si="88"/>
        <v>122456.8</v>
      </c>
      <c r="J1788" s="16"/>
    </row>
    <row r="1789" spans="1:10">
      <c r="A1789" s="23">
        <f t="shared" si="86"/>
        <v>1730</v>
      </c>
      <c r="B1789" s="218"/>
      <c r="C1789" s="218"/>
      <c r="D1789" s="137">
        <v>42952</v>
      </c>
      <c r="E1789" s="137">
        <v>42972</v>
      </c>
      <c r="F1789" s="137">
        <v>42972</v>
      </c>
      <c r="G1789" s="25">
        <f t="shared" si="87"/>
        <v>20</v>
      </c>
      <c r="H1789" s="365">
        <v>6101.73</v>
      </c>
      <c r="I1789" s="122">
        <f t="shared" si="88"/>
        <v>122034.6</v>
      </c>
      <c r="J1789" s="16"/>
    </row>
    <row r="1790" spans="1:10">
      <c r="A1790" s="23">
        <f t="shared" si="86"/>
        <v>1731</v>
      </c>
      <c r="B1790" s="218"/>
      <c r="C1790" s="218"/>
      <c r="D1790" s="137">
        <v>42952</v>
      </c>
      <c r="E1790" s="137">
        <v>42972</v>
      </c>
      <c r="F1790" s="137">
        <v>42972</v>
      </c>
      <c r="G1790" s="25">
        <f t="shared" si="87"/>
        <v>20</v>
      </c>
      <c r="H1790" s="365">
        <v>5831.28</v>
      </c>
      <c r="I1790" s="122">
        <f t="shared" si="88"/>
        <v>116625.60000000001</v>
      </c>
      <c r="J1790" s="16"/>
    </row>
    <row r="1791" spans="1:10">
      <c r="A1791" s="23">
        <f t="shared" si="86"/>
        <v>1732</v>
      </c>
      <c r="B1791" s="218"/>
      <c r="C1791" s="218"/>
      <c r="D1791" s="137">
        <v>42952</v>
      </c>
      <c r="E1791" s="137">
        <v>42972</v>
      </c>
      <c r="F1791" s="137">
        <v>42972</v>
      </c>
      <c r="G1791" s="25">
        <f t="shared" si="87"/>
        <v>20</v>
      </c>
      <c r="H1791" s="365">
        <v>6159.24</v>
      </c>
      <c r="I1791" s="122">
        <f t="shared" si="88"/>
        <v>123184.8</v>
      </c>
      <c r="J1791" s="16"/>
    </row>
    <row r="1792" spans="1:10">
      <c r="A1792" s="23">
        <f t="shared" si="86"/>
        <v>1733</v>
      </c>
      <c r="B1792" s="218"/>
      <c r="C1792" s="218"/>
      <c r="D1792" s="137">
        <v>42952</v>
      </c>
      <c r="E1792" s="137">
        <v>42972</v>
      </c>
      <c r="F1792" s="137">
        <v>42972</v>
      </c>
      <c r="G1792" s="25">
        <f t="shared" si="87"/>
        <v>20</v>
      </c>
      <c r="H1792" s="365">
        <v>6154.15</v>
      </c>
      <c r="I1792" s="122">
        <f t="shared" si="88"/>
        <v>123083</v>
      </c>
      <c r="J1792" s="16"/>
    </row>
    <row r="1793" spans="1:10">
      <c r="A1793" s="23">
        <f t="shared" si="86"/>
        <v>1734</v>
      </c>
      <c r="B1793" s="218"/>
      <c r="C1793" s="218"/>
      <c r="D1793" s="137">
        <v>42952</v>
      </c>
      <c r="E1793" s="137">
        <v>42972</v>
      </c>
      <c r="F1793" s="137">
        <v>42972</v>
      </c>
      <c r="G1793" s="25">
        <f t="shared" si="87"/>
        <v>20</v>
      </c>
      <c r="H1793" s="365">
        <v>5956.13</v>
      </c>
      <c r="I1793" s="122">
        <f t="shared" si="88"/>
        <v>119122.6</v>
      </c>
      <c r="J1793" s="16"/>
    </row>
    <row r="1794" spans="1:10">
      <c r="A1794" s="23">
        <f t="shared" si="86"/>
        <v>1735</v>
      </c>
      <c r="B1794" s="218"/>
      <c r="C1794" s="218"/>
      <c r="D1794" s="137">
        <v>42954</v>
      </c>
      <c r="E1794" s="137">
        <v>42972</v>
      </c>
      <c r="F1794" s="137">
        <v>42972</v>
      </c>
      <c r="G1794" s="25">
        <f t="shared" si="87"/>
        <v>18</v>
      </c>
      <c r="H1794" s="365">
        <v>5507.89</v>
      </c>
      <c r="I1794" s="122">
        <f t="shared" si="88"/>
        <v>99142.02</v>
      </c>
      <c r="J1794" s="16"/>
    </row>
    <row r="1795" spans="1:10">
      <c r="A1795" s="23">
        <f t="shared" si="86"/>
        <v>1736</v>
      </c>
      <c r="B1795" s="218"/>
      <c r="C1795" s="218"/>
      <c r="D1795" s="137">
        <v>42954</v>
      </c>
      <c r="E1795" s="137">
        <v>42972</v>
      </c>
      <c r="F1795" s="137">
        <v>42972</v>
      </c>
      <c r="G1795" s="25">
        <f t="shared" si="87"/>
        <v>18</v>
      </c>
      <c r="H1795" s="365">
        <v>5978.52</v>
      </c>
      <c r="I1795" s="122">
        <f t="shared" si="88"/>
        <v>107613.36</v>
      </c>
      <c r="J1795" s="16"/>
    </row>
    <row r="1796" spans="1:10">
      <c r="A1796" s="23">
        <f t="shared" si="86"/>
        <v>1737</v>
      </c>
      <c r="B1796" s="218"/>
      <c r="C1796" s="218"/>
      <c r="D1796" s="137">
        <v>42955</v>
      </c>
      <c r="E1796" s="137">
        <v>42972</v>
      </c>
      <c r="F1796" s="137">
        <v>42972</v>
      </c>
      <c r="G1796" s="25">
        <f t="shared" si="87"/>
        <v>17</v>
      </c>
      <c r="H1796" s="365">
        <v>5916.82</v>
      </c>
      <c r="I1796" s="122">
        <f t="shared" si="88"/>
        <v>100585.94</v>
      </c>
      <c r="J1796" s="16"/>
    </row>
    <row r="1797" spans="1:10">
      <c r="A1797" s="23">
        <f t="shared" si="86"/>
        <v>1738</v>
      </c>
      <c r="B1797" s="218"/>
      <c r="C1797" s="218"/>
      <c r="D1797" s="137">
        <v>42955</v>
      </c>
      <c r="E1797" s="137">
        <v>42972</v>
      </c>
      <c r="F1797" s="137">
        <v>42972</v>
      </c>
      <c r="G1797" s="25">
        <f t="shared" si="87"/>
        <v>17</v>
      </c>
      <c r="H1797" s="365">
        <v>5885.15</v>
      </c>
      <c r="I1797" s="122">
        <f t="shared" si="88"/>
        <v>100047.55</v>
      </c>
      <c r="J1797" s="16"/>
    </row>
    <row r="1798" spans="1:10">
      <c r="A1798" s="23">
        <f t="shared" si="86"/>
        <v>1739</v>
      </c>
      <c r="B1798" s="218"/>
      <c r="C1798" s="218"/>
      <c r="D1798" s="137">
        <v>42957</v>
      </c>
      <c r="E1798" s="137">
        <v>42972</v>
      </c>
      <c r="F1798" s="137">
        <v>42972</v>
      </c>
      <c r="G1798" s="25">
        <f t="shared" si="87"/>
        <v>15</v>
      </c>
      <c r="H1798" s="365">
        <v>5771.58</v>
      </c>
      <c r="I1798" s="122">
        <f t="shared" si="88"/>
        <v>86573.7</v>
      </c>
      <c r="J1798" s="16"/>
    </row>
    <row r="1799" spans="1:10">
      <c r="A1799" s="23">
        <f t="shared" si="86"/>
        <v>1740</v>
      </c>
      <c r="B1799" s="218"/>
      <c r="C1799" s="218"/>
      <c r="D1799" s="137">
        <v>42957</v>
      </c>
      <c r="E1799" s="137">
        <v>42972</v>
      </c>
      <c r="F1799" s="137">
        <v>42972</v>
      </c>
      <c r="G1799" s="25">
        <f t="shared" si="87"/>
        <v>15</v>
      </c>
      <c r="H1799" s="365">
        <v>5750.11</v>
      </c>
      <c r="I1799" s="122">
        <f t="shared" si="88"/>
        <v>86251.65</v>
      </c>
      <c r="J1799" s="16"/>
    </row>
    <row r="1800" spans="1:10">
      <c r="A1800" s="23">
        <f t="shared" si="86"/>
        <v>1741</v>
      </c>
      <c r="B1800" s="218" t="s">
        <v>239</v>
      </c>
      <c r="C1800" s="218" t="s">
        <v>439</v>
      </c>
      <c r="D1800" s="137">
        <v>42985</v>
      </c>
      <c r="E1800" s="137">
        <v>43033</v>
      </c>
      <c r="F1800" s="137">
        <v>43033</v>
      </c>
      <c r="G1800" s="25">
        <f t="shared" si="87"/>
        <v>48</v>
      </c>
      <c r="H1800" s="365">
        <v>6805.47</v>
      </c>
      <c r="I1800" s="122">
        <f t="shared" si="88"/>
        <v>326662.56</v>
      </c>
      <c r="J1800" s="16"/>
    </row>
    <row r="1801" spans="1:10">
      <c r="A1801" s="23">
        <f t="shared" si="86"/>
        <v>1742</v>
      </c>
      <c r="B1801" s="218"/>
      <c r="C1801" s="218"/>
      <c r="D1801" s="137">
        <v>42985</v>
      </c>
      <c r="E1801" s="137">
        <v>43033</v>
      </c>
      <c r="F1801" s="137">
        <v>43033</v>
      </c>
      <c r="G1801" s="25">
        <f t="shared" si="87"/>
        <v>48</v>
      </c>
      <c r="H1801" s="365">
        <v>6692.22</v>
      </c>
      <c r="I1801" s="122">
        <f t="shared" si="88"/>
        <v>321226.56</v>
      </c>
      <c r="J1801" s="16"/>
    </row>
    <row r="1802" spans="1:10">
      <c r="A1802" s="23">
        <f t="shared" si="86"/>
        <v>1743</v>
      </c>
      <c r="B1802" s="218"/>
      <c r="C1802" s="218"/>
      <c r="D1802" s="137">
        <v>42985</v>
      </c>
      <c r="E1802" s="137">
        <v>43033</v>
      </c>
      <c r="F1802" s="137">
        <v>43033</v>
      </c>
      <c r="G1802" s="25">
        <f t="shared" si="87"/>
        <v>48</v>
      </c>
      <c r="H1802" s="365">
        <v>6765.05</v>
      </c>
      <c r="I1802" s="122">
        <f t="shared" si="88"/>
        <v>324722.40000000002</v>
      </c>
      <c r="J1802" s="16"/>
    </row>
    <row r="1803" spans="1:10">
      <c r="A1803" s="23">
        <f t="shared" si="86"/>
        <v>1744</v>
      </c>
      <c r="B1803" s="218"/>
      <c r="C1803" s="218"/>
      <c r="D1803" s="137">
        <v>42985</v>
      </c>
      <c r="E1803" s="137">
        <v>43033</v>
      </c>
      <c r="F1803" s="137">
        <v>43033</v>
      </c>
      <c r="G1803" s="25">
        <f t="shared" si="87"/>
        <v>48</v>
      </c>
      <c r="H1803" s="365">
        <v>6624.01</v>
      </c>
      <c r="I1803" s="122">
        <f t="shared" si="88"/>
        <v>317952.48</v>
      </c>
      <c r="J1803" s="16"/>
    </row>
    <row r="1804" spans="1:10">
      <c r="A1804" s="23">
        <f t="shared" si="86"/>
        <v>1745</v>
      </c>
      <c r="B1804" s="218"/>
      <c r="C1804" s="218"/>
      <c r="D1804" s="137">
        <v>42989</v>
      </c>
      <c r="E1804" s="137">
        <v>43033</v>
      </c>
      <c r="F1804" s="137">
        <v>43033</v>
      </c>
      <c r="G1804" s="25">
        <f t="shared" si="87"/>
        <v>44</v>
      </c>
      <c r="H1804" s="365">
        <v>4979.67</v>
      </c>
      <c r="I1804" s="122">
        <f t="shared" si="88"/>
        <v>219105.48</v>
      </c>
      <c r="J1804" s="16"/>
    </row>
    <row r="1805" spans="1:10">
      <c r="A1805" s="23">
        <f t="shared" si="86"/>
        <v>1746</v>
      </c>
      <c r="B1805" s="218"/>
      <c r="C1805" s="218"/>
      <c r="D1805" s="137">
        <v>42993</v>
      </c>
      <c r="E1805" s="137">
        <v>43033</v>
      </c>
      <c r="F1805" s="137">
        <v>43033</v>
      </c>
      <c r="G1805" s="25">
        <f t="shared" si="87"/>
        <v>40</v>
      </c>
      <c r="H1805" s="365">
        <v>4402.41</v>
      </c>
      <c r="I1805" s="122">
        <f t="shared" si="88"/>
        <v>176096.4</v>
      </c>
      <c r="J1805" s="16"/>
    </row>
    <row r="1806" spans="1:10">
      <c r="A1806" s="23">
        <f t="shared" si="86"/>
        <v>1747</v>
      </c>
      <c r="B1806" s="218"/>
      <c r="C1806" s="218"/>
      <c r="D1806" s="137">
        <v>42993</v>
      </c>
      <c r="E1806" s="137">
        <v>43033</v>
      </c>
      <c r="F1806" s="137">
        <v>43033</v>
      </c>
      <c r="G1806" s="25">
        <f t="shared" si="87"/>
        <v>40</v>
      </c>
      <c r="H1806" s="365">
        <v>7078.32</v>
      </c>
      <c r="I1806" s="122">
        <f t="shared" si="88"/>
        <v>283132.79999999999</v>
      </c>
      <c r="J1806" s="16"/>
    </row>
    <row r="1807" spans="1:10">
      <c r="A1807" s="23">
        <f t="shared" si="86"/>
        <v>1748</v>
      </c>
      <c r="B1807" s="218"/>
      <c r="C1807" s="218"/>
      <c r="D1807" s="137">
        <v>42993</v>
      </c>
      <c r="E1807" s="137">
        <v>43033</v>
      </c>
      <c r="F1807" s="137">
        <v>43033</v>
      </c>
      <c r="G1807" s="25">
        <f t="shared" si="87"/>
        <v>40</v>
      </c>
      <c r="H1807" s="365">
        <v>7213.92</v>
      </c>
      <c r="I1807" s="122">
        <f t="shared" si="88"/>
        <v>288556.79999999999</v>
      </c>
      <c r="J1807" s="16"/>
    </row>
    <row r="1808" spans="1:10">
      <c r="A1808" s="23">
        <f t="shared" ref="A1808:A1871" si="89">A1807+1</f>
        <v>1749</v>
      </c>
      <c r="B1808" s="218"/>
      <c r="C1808" s="218"/>
      <c r="D1808" s="137">
        <v>42996</v>
      </c>
      <c r="E1808" s="137">
        <v>43033</v>
      </c>
      <c r="F1808" s="137">
        <v>43033</v>
      </c>
      <c r="G1808" s="25">
        <f t="shared" si="87"/>
        <v>37</v>
      </c>
      <c r="H1808" s="365">
        <v>4977.75</v>
      </c>
      <c r="I1808" s="122">
        <f t="shared" si="88"/>
        <v>184176.75</v>
      </c>
      <c r="J1808" s="16"/>
    </row>
    <row r="1809" spans="1:10">
      <c r="A1809" s="23">
        <f t="shared" si="89"/>
        <v>1750</v>
      </c>
      <c r="B1809" s="218"/>
      <c r="C1809" s="218"/>
      <c r="D1809" s="137">
        <v>42996</v>
      </c>
      <c r="E1809" s="137">
        <v>43033</v>
      </c>
      <c r="F1809" s="137">
        <v>43033</v>
      </c>
      <c r="G1809" s="25">
        <f t="shared" si="87"/>
        <v>37</v>
      </c>
      <c r="H1809" s="365">
        <v>4981.28</v>
      </c>
      <c r="I1809" s="122">
        <f t="shared" si="88"/>
        <v>184307.36</v>
      </c>
      <c r="J1809" s="16"/>
    </row>
    <row r="1810" spans="1:10">
      <c r="A1810" s="23">
        <f t="shared" si="89"/>
        <v>1751</v>
      </c>
      <c r="B1810" s="218"/>
      <c r="C1810" s="218"/>
      <c r="D1810" s="137">
        <v>42996</v>
      </c>
      <c r="E1810" s="137">
        <v>43033</v>
      </c>
      <c r="F1810" s="137">
        <v>43033</v>
      </c>
      <c r="G1810" s="25">
        <f t="shared" si="87"/>
        <v>37</v>
      </c>
      <c r="H1810" s="365">
        <v>6264.44</v>
      </c>
      <c r="I1810" s="122">
        <f t="shared" si="88"/>
        <v>231784.28</v>
      </c>
      <c r="J1810" s="16"/>
    </row>
    <row r="1811" spans="1:10">
      <c r="A1811" s="23">
        <f t="shared" si="89"/>
        <v>1752</v>
      </c>
      <c r="B1811" s="218"/>
      <c r="C1811" s="218"/>
      <c r="D1811" s="137">
        <v>42996</v>
      </c>
      <c r="E1811" s="137">
        <v>43033</v>
      </c>
      <c r="F1811" s="137">
        <v>43033</v>
      </c>
      <c r="G1811" s="25">
        <f t="shared" si="87"/>
        <v>37</v>
      </c>
      <c r="H1811" s="365">
        <v>6146.5</v>
      </c>
      <c r="I1811" s="122">
        <f t="shared" si="88"/>
        <v>227420.5</v>
      </c>
      <c r="J1811" s="16"/>
    </row>
    <row r="1812" spans="1:10">
      <c r="A1812" s="23">
        <f t="shared" si="89"/>
        <v>1753</v>
      </c>
      <c r="B1812" s="218"/>
      <c r="C1812" s="218"/>
      <c r="D1812" s="137">
        <v>42996</v>
      </c>
      <c r="E1812" s="137">
        <v>43033</v>
      </c>
      <c r="F1812" s="137">
        <v>43033</v>
      </c>
      <c r="G1812" s="25">
        <f t="shared" si="87"/>
        <v>37</v>
      </c>
      <c r="H1812" s="365">
        <v>5943.39</v>
      </c>
      <c r="I1812" s="122">
        <f t="shared" si="88"/>
        <v>219905.43</v>
      </c>
      <c r="J1812" s="16"/>
    </row>
    <row r="1813" spans="1:10">
      <c r="A1813" s="23">
        <f t="shared" si="89"/>
        <v>1754</v>
      </c>
      <c r="B1813" s="218"/>
      <c r="C1813" s="218"/>
      <c r="D1813" s="137">
        <v>42997</v>
      </c>
      <c r="E1813" s="137">
        <v>43033</v>
      </c>
      <c r="F1813" s="137">
        <v>43033</v>
      </c>
      <c r="G1813" s="25">
        <f t="shared" si="87"/>
        <v>36</v>
      </c>
      <c r="H1813" s="365">
        <v>4976.78</v>
      </c>
      <c r="I1813" s="122">
        <f t="shared" si="88"/>
        <v>179164.08</v>
      </c>
      <c r="J1813" s="16"/>
    </row>
    <row r="1814" spans="1:10">
      <c r="A1814" s="23">
        <f t="shared" si="89"/>
        <v>1755</v>
      </c>
      <c r="B1814" s="218"/>
      <c r="C1814" s="218"/>
      <c r="D1814" s="137">
        <v>42997</v>
      </c>
      <c r="E1814" s="137">
        <v>43033</v>
      </c>
      <c r="F1814" s="137">
        <v>43033</v>
      </c>
      <c r="G1814" s="25">
        <f t="shared" si="87"/>
        <v>36</v>
      </c>
      <c r="H1814" s="365">
        <v>4979.67</v>
      </c>
      <c r="I1814" s="122">
        <f t="shared" si="88"/>
        <v>179268.12</v>
      </c>
      <c r="J1814" s="16"/>
    </row>
    <row r="1815" spans="1:10">
      <c r="A1815" s="23">
        <f t="shared" si="89"/>
        <v>1756</v>
      </c>
      <c r="B1815" s="218"/>
      <c r="C1815" s="218"/>
      <c r="D1815" s="137">
        <v>42997</v>
      </c>
      <c r="E1815" s="137">
        <v>43033</v>
      </c>
      <c r="F1815" s="137">
        <v>43033</v>
      </c>
      <c r="G1815" s="25">
        <f t="shared" si="87"/>
        <v>36</v>
      </c>
      <c r="H1815" s="365">
        <v>5228.97</v>
      </c>
      <c r="I1815" s="122">
        <f t="shared" si="88"/>
        <v>188242.92</v>
      </c>
      <c r="J1815" s="16"/>
    </row>
    <row r="1816" spans="1:10">
      <c r="A1816" s="23">
        <f t="shared" si="89"/>
        <v>1757</v>
      </c>
      <c r="B1816" s="218"/>
      <c r="C1816" s="218"/>
      <c r="D1816" s="137">
        <v>42997</v>
      </c>
      <c r="E1816" s="137">
        <v>43033</v>
      </c>
      <c r="F1816" s="137">
        <v>43033</v>
      </c>
      <c r="G1816" s="25">
        <f t="shared" si="87"/>
        <v>36</v>
      </c>
      <c r="H1816" s="365">
        <v>5353.59</v>
      </c>
      <c r="I1816" s="122">
        <f t="shared" si="88"/>
        <v>192729.24</v>
      </c>
      <c r="J1816" s="16"/>
    </row>
    <row r="1817" spans="1:10">
      <c r="A1817" s="23">
        <f t="shared" si="89"/>
        <v>1758</v>
      </c>
      <c r="B1817" s="218"/>
      <c r="C1817" s="218"/>
      <c r="D1817" s="137">
        <v>42997</v>
      </c>
      <c r="E1817" s="137">
        <v>43033</v>
      </c>
      <c r="F1817" s="137">
        <v>43033</v>
      </c>
      <c r="G1817" s="25">
        <f t="shared" si="87"/>
        <v>36</v>
      </c>
      <c r="H1817" s="365">
        <v>5753.87</v>
      </c>
      <c r="I1817" s="122">
        <f t="shared" si="88"/>
        <v>207139.32</v>
      </c>
      <c r="J1817" s="16"/>
    </row>
    <row r="1818" spans="1:10">
      <c r="A1818" s="23">
        <f t="shared" si="89"/>
        <v>1759</v>
      </c>
      <c r="B1818" s="218"/>
      <c r="C1818" s="218"/>
      <c r="D1818" s="137">
        <v>42998</v>
      </c>
      <c r="E1818" s="137">
        <v>43033</v>
      </c>
      <c r="F1818" s="137">
        <v>43033</v>
      </c>
      <c r="G1818" s="25">
        <f t="shared" si="87"/>
        <v>35</v>
      </c>
      <c r="H1818" s="365">
        <v>4060.6</v>
      </c>
      <c r="I1818" s="122">
        <f t="shared" si="88"/>
        <v>142121</v>
      </c>
      <c r="J1818" s="16"/>
    </row>
    <row r="1819" spans="1:10">
      <c r="A1819" s="23">
        <f t="shared" si="89"/>
        <v>1760</v>
      </c>
      <c r="B1819" s="218"/>
      <c r="C1819" s="218"/>
      <c r="D1819" s="137">
        <v>42998</v>
      </c>
      <c r="E1819" s="137">
        <v>43033</v>
      </c>
      <c r="F1819" s="137">
        <v>43033</v>
      </c>
      <c r="G1819" s="25">
        <f t="shared" si="87"/>
        <v>35</v>
      </c>
      <c r="H1819" s="365">
        <v>4245.6400000000003</v>
      </c>
      <c r="I1819" s="122">
        <f t="shared" si="88"/>
        <v>148597.4</v>
      </c>
      <c r="J1819" s="16"/>
    </row>
    <row r="1820" spans="1:10">
      <c r="A1820" s="23">
        <f t="shared" si="89"/>
        <v>1761</v>
      </c>
      <c r="B1820" s="218"/>
      <c r="C1820" s="218"/>
      <c r="D1820" s="137">
        <v>42998</v>
      </c>
      <c r="E1820" s="137">
        <v>43033</v>
      </c>
      <c r="F1820" s="137">
        <v>43033</v>
      </c>
      <c r="G1820" s="25">
        <f t="shared" si="87"/>
        <v>35</v>
      </c>
      <c r="H1820" s="365">
        <v>3986.07</v>
      </c>
      <c r="I1820" s="122">
        <f t="shared" si="88"/>
        <v>139512.45000000001</v>
      </c>
      <c r="J1820" s="16"/>
    </row>
    <row r="1821" spans="1:10">
      <c r="A1821" s="23">
        <f t="shared" si="89"/>
        <v>1762</v>
      </c>
      <c r="B1821" s="218"/>
      <c r="C1821" s="218"/>
      <c r="D1821" s="137">
        <v>42998</v>
      </c>
      <c r="E1821" s="137">
        <v>43033</v>
      </c>
      <c r="F1821" s="137">
        <v>43033</v>
      </c>
      <c r="G1821" s="25">
        <f t="shared" si="87"/>
        <v>35</v>
      </c>
      <c r="H1821" s="365">
        <v>4150.55</v>
      </c>
      <c r="I1821" s="122">
        <f t="shared" si="88"/>
        <v>145269.25</v>
      </c>
      <c r="J1821" s="16"/>
    </row>
    <row r="1822" spans="1:10">
      <c r="A1822" s="23">
        <f t="shared" si="89"/>
        <v>1763</v>
      </c>
      <c r="B1822" s="218"/>
      <c r="C1822" s="218"/>
      <c r="D1822" s="137">
        <v>42998</v>
      </c>
      <c r="E1822" s="137">
        <v>43033</v>
      </c>
      <c r="F1822" s="137">
        <v>43033</v>
      </c>
      <c r="G1822" s="25">
        <f t="shared" si="87"/>
        <v>35</v>
      </c>
      <c r="H1822" s="365">
        <v>3986.07</v>
      </c>
      <c r="I1822" s="122">
        <f t="shared" si="88"/>
        <v>139512.45000000001</v>
      </c>
      <c r="J1822" s="16"/>
    </row>
    <row r="1823" spans="1:10">
      <c r="A1823" s="23">
        <f t="shared" si="89"/>
        <v>1764</v>
      </c>
      <c r="B1823" s="218"/>
      <c r="C1823" s="218"/>
      <c r="D1823" s="137">
        <v>42998</v>
      </c>
      <c r="E1823" s="137">
        <v>43033</v>
      </c>
      <c r="F1823" s="137">
        <v>43033</v>
      </c>
      <c r="G1823" s="25">
        <f t="shared" si="87"/>
        <v>35</v>
      </c>
      <c r="H1823" s="365">
        <v>4294.47</v>
      </c>
      <c r="I1823" s="122">
        <f t="shared" si="88"/>
        <v>150306.45000000001</v>
      </c>
      <c r="J1823" s="16"/>
    </row>
    <row r="1824" spans="1:10">
      <c r="A1824" s="23">
        <f t="shared" si="89"/>
        <v>1765</v>
      </c>
      <c r="B1824" s="218"/>
      <c r="C1824" s="218"/>
      <c r="D1824" s="137">
        <v>42998</v>
      </c>
      <c r="E1824" s="137">
        <v>43033</v>
      </c>
      <c r="F1824" s="137">
        <v>43033</v>
      </c>
      <c r="G1824" s="25">
        <f t="shared" ref="G1824:G1882" si="90">F1824-D1824</f>
        <v>35</v>
      </c>
      <c r="H1824" s="365">
        <v>3983.5</v>
      </c>
      <c r="I1824" s="122">
        <f t="shared" ref="I1824:I1882" si="91">ROUND(G1824*H1824,2)</f>
        <v>139422.5</v>
      </c>
      <c r="J1824" s="16"/>
    </row>
    <row r="1825" spans="1:10">
      <c r="A1825" s="23">
        <f t="shared" si="89"/>
        <v>1766</v>
      </c>
      <c r="B1825" s="218"/>
      <c r="C1825" s="218"/>
      <c r="D1825" s="137">
        <v>42998</v>
      </c>
      <c r="E1825" s="137">
        <v>43033</v>
      </c>
      <c r="F1825" s="137">
        <v>43033</v>
      </c>
      <c r="G1825" s="25">
        <f t="shared" si="90"/>
        <v>35</v>
      </c>
      <c r="H1825" s="365">
        <v>5745</v>
      </c>
      <c r="I1825" s="122">
        <f t="shared" si="91"/>
        <v>201075</v>
      </c>
      <c r="J1825" s="16"/>
    </row>
    <row r="1826" spans="1:10">
      <c r="A1826" s="23">
        <f t="shared" si="89"/>
        <v>1767</v>
      </c>
      <c r="B1826" s="218"/>
      <c r="C1826" s="218"/>
      <c r="D1826" s="137">
        <v>42998</v>
      </c>
      <c r="E1826" s="137">
        <v>43033</v>
      </c>
      <c r="F1826" s="137">
        <v>43033</v>
      </c>
      <c r="G1826" s="25">
        <f t="shared" si="90"/>
        <v>35</v>
      </c>
      <c r="H1826" s="365">
        <v>5745</v>
      </c>
      <c r="I1826" s="122">
        <f t="shared" si="91"/>
        <v>201075</v>
      </c>
      <c r="J1826" s="16"/>
    </row>
    <row r="1827" spans="1:10">
      <c r="A1827" s="23">
        <f t="shared" si="89"/>
        <v>1768</v>
      </c>
      <c r="B1827" s="218"/>
      <c r="C1827" s="218"/>
      <c r="D1827" s="137">
        <v>42998</v>
      </c>
      <c r="E1827" s="137">
        <v>43033</v>
      </c>
      <c r="F1827" s="137">
        <v>43033</v>
      </c>
      <c r="G1827" s="25">
        <f t="shared" si="90"/>
        <v>35</v>
      </c>
      <c r="H1827" s="365">
        <v>5417.21</v>
      </c>
      <c r="I1827" s="122">
        <f t="shared" si="91"/>
        <v>189602.35</v>
      </c>
      <c r="J1827" s="16"/>
    </row>
    <row r="1828" spans="1:10">
      <c r="A1828" s="23">
        <f t="shared" si="89"/>
        <v>1769</v>
      </c>
      <c r="B1828" s="218"/>
      <c r="C1828" s="218"/>
      <c r="D1828" s="137">
        <v>42998</v>
      </c>
      <c r="E1828" s="137">
        <v>43033</v>
      </c>
      <c r="F1828" s="137">
        <v>43033</v>
      </c>
      <c r="G1828" s="25">
        <f t="shared" si="90"/>
        <v>35</v>
      </c>
      <c r="H1828" s="365">
        <v>5417.21</v>
      </c>
      <c r="I1828" s="122">
        <f t="shared" si="91"/>
        <v>189602.35</v>
      </c>
      <c r="J1828" s="16"/>
    </row>
    <row r="1829" spans="1:10">
      <c r="A1829" s="23">
        <f t="shared" si="89"/>
        <v>1770</v>
      </c>
      <c r="B1829" s="218"/>
      <c r="C1829" s="218"/>
      <c r="D1829" s="137">
        <v>42998</v>
      </c>
      <c r="E1829" s="137">
        <v>43033</v>
      </c>
      <c r="F1829" s="137">
        <v>43033</v>
      </c>
      <c r="G1829" s="25">
        <f t="shared" si="90"/>
        <v>35</v>
      </c>
      <c r="H1829" s="365">
        <v>5745</v>
      </c>
      <c r="I1829" s="122">
        <f t="shared" si="91"/>
        <v>201075</v>
      </c>
      <c r="J1829" s="16"/>
    </row>
    <row r="1830" spans="1:10">
      <c r="A1830" s="23">
        <f t="shared" si="89"/>
        <v>1771</v>
      </c>
      <c r="B1830" s="218"/>
      <c r="C1830" s="218"/>
      <c r="D1830" s="137">
        <v>42998</v>
      </c>
      <c r="E1830" s="137">
        <v>43033</v>
      </c>
      <c r="F1830" s="137">
        <v>43033</v>
      </c>
      <c r="G1830" s="25">
        <f t="shared" si="90"/>
        <v>35</v>
      </c>
      <c r="H1830" s="365">
        <v>5417.21</v>
      </c>
      <c r="I1830" s="122">
        <f t="shared" si="91"/>
        <v>189602.35</v>
      </c>
      <c r="J1830" s="16"/>
    </row>
    <row r="1831" spans="1:10">
      <c r="A1831" s="23">
        <f t="shared" si="89"/>
        <v>1772</v>
      </c>
      <c r="B1831" s="218"/>
      <c r="C1831" s="218"/>
      <c r="D1831" s="137">
        <v>42998</v>
      </c>
      <c r="E1831" s="137">
        <v>43033</v>
      </c>
      <c r="F1831" s="137">
        <v>43033</v>
      </c>
      <c r="G1831" s="25">
        <f t="shared" si="90"/>
        <v>35</v>
      </c>
      <c r="H1831" s="365">
        <v>6317.77</v>
      </c>
      <c r="I1831" s="122">
        <f t="shared" si="91"/>
        <v>221121.95</v>
      </c>
      <c r="J1831" s="16"/>
    </row>
    <row r="1832" spans="1:10">
      <c r="A1832" s="23">
        <f t="shared" si="89"/>
        <v>1773</v>
      </c>
      <c r="B1832" s="218"/>
      <c r="C1832" s="218"/>
      <c r="D1832" s="137">
        <v>42998</v>
      </c>
      <c r="E1832" s="137">
        <v>43033</v>
      </c>
      <c r="F1832" s="137">
        <v>43033</v>
      </c>
      <c r="G1832" s="25">
        <f t="shared" si="90"/>
        <v>35</v>
      </c>
      <c r="H1832" s="365">
        <v>5957.3</v>
      </c>
      <c r="I1832" s="122">
        <f t="shared" si="91"/>
        <v>208505.5</v>
      </c>
      <c r="J1832" s="16"/>
    </row>
    <row r="1833" spans="1:10">
      <c r="A1833" s="23">
        <f t="shared" si="89"/>
        <v>1774</v>
      </c>
      <c r="B1833" s="218"/>
      <c r="C1833" s="218"/>
      <c r="D1833" s="137">
        <v>42999</v>
      </c>
      <c r="E1833" s="137">
        <v>43033</v>
      </c>
      <c r="F1833" s="137">
        <v>43033</v>
      </c>
      <c r="G1833" s="25">
        <f t="shared" si="90"/>
        <v>34</v>
      </c>
      <c r="H1833" s="365">
        <v>4782.1000000000004</v>
      </c>
      <c r="I1833" s="122">
        <f t="shared" si="91"/>
        <v>162591.4</v>
      </c>
      <c r="J1833" s="16"/>
    </row>
    <row r="1834" spans="1:10">
      <c r="A1834" s="23">
        <f t="shared" si="89"/>
        <v>1775</v>
      </c>
      <c r="B1834" s="218"/>
      <c r="C1834" s="218"/>
      <c r="D1834" s="137">
        <v>43000</v>
      </c>
      <c r="E1834" s="137">
        <v>43033</v>
      </c>
      <c r="F1834" s="137">
        <v>43033</v>
      </c>
      <c r="G1834" s="25">
        <f t="shared" si="90"/>
        <v>33</v>
      </c>
      <c r="H1834" s="365">
        <v>4977.75</v>
      </c>
      <c r="I1834" s="122">
        <f t="shared" si="91"/>
        <v>164265.75</v>
      </c>
      <c r="J1834" s="16"/>
    </row>
    <row r="1835" spans="1:10">
      <c r="A1835" s="23">
        <f t="shared" si="89"/>
        <v>1776</v>
      </c>
      <c r="B1835" s="218"/>
      <c r="C1835" s="218"/>
      <c r="D1835" s="137">
        <v>43000</v>
      </c>
      <c r="E1835" s="137">
        <v>43033</v>
      </c>
      <c r="F1835" s="137">
        <v>43033</v>
      </c>
      <c r="G1835" s="25">
        <f t="shared" si="90"/>
        <v>33</v>
      </c>
      <c r="H1835" s="365">
        <v>4976.78</v>
      </c>
      <c r="I1835" s="122">
        <f t="shared" si="91"/>
        <v>164233.74</v>
      </c>
      <c r="J1835" s="16"/>
    </row>
    <row r="1836" spans="1:10">
      <c r="A1836" s="23">
        <f t="shared" si="89"/>
        <v>1777</v>
      </c>
      <c r="B1836" s="218"/>
      <c r="C1836" s="218"/>
      <c r="D1836" s="137">
        <v>43000</v>
      </c>
      <c r="E1836" s="137">
        <v>43033</v>
      </c>
      <c r="F1836" s="137">
        <v>43033</v>
      </c>
      <c r="G1836" s="25">
        <f t="shared" si="90"/>
        <v>33</v>
      </c>
      <c r="H1836" s="365">
        <v>4978.71</v>
      </c>
      <c r="I1836" s="122">
        <f t="shared" si="91"/>
        <v>164297.43</v>
      </c>
      <c r="J1836" s="16"/>
    </row>
    <row r="1837" spans="1:10">
      <c r="A1837" s="23">
        <f t="shared" si="89"/>
        <v>1778</v>
      </c>
      <c r="B1837" s="218"/>
      <c r="C1837" s="218"/>
      <c r="D1837" s="137">
        <v>43000</v>
      </c>
      <c r="E1837" s="137">
        <v>43033</v>
      </c>
      <c r="F1837" s="137">
        <v>43033</v>
      </c>
      <c r="G1837" s="25">
        <f t="shared" si="90"/>
        <v>33</v>
      </c>
      <c r="H1837" s="365">
        <v>4976.1400000000003</v>
      </c>
      <c r="I1837" s="122">
        <f t="shared" si="91"/>
        <v>164212.62</v>
      </c>
      <c r="J1837" s="16"/>
    </row>
    <row r="1838" spans="1:10">
      <c r="A1838" s="23">
        <f t="shared" si="89"/>
        <v>1779</v>
      </c>
      <c r="B1838" s="218"/>
      <c r="C1838" s="218"/>
      <c r="D1838" s="137">
        <v>43003</v>
      </c>
      <c r="E1838" s="137">
        <v>43033</v>
      </c>
      <c r="F1838" s="137">
        <v>43033</v>
      </c>
      <c r="G1838" s="25">
        <f t="shared" si="90"/>
        <v>30</v>
      </c>
      <c r="H1838" s="365">
        <v>5641.56</v>
      </c>
      <c r="I1838" s="122">
        <f t="shared" si="91"/>
        <v>169246.8</v>
      </c>
      <c r="J1838" s="16"/>
    </row>
    <row r="1839" spans="1:10">
      <c r="A1839" s="23">
        <f t="shared" si="89"/>
        <v>1780</v>
      </c>
      <c r="B1839" s="218"/>
      <c r="C1839" s="218"/>
      <c r="D1839" s="137">
        <v>43003</v>
      </c>
      <c r="E1839" s="137">
        <v>43033</v>
      </c>
      <c r="F1839" s="137">
        <v>43033</v>
      </c>
      <c r="G1839" s="25">
        <f t="shared" si="90"/>
        <v>30</v>
      </c>
      <c r="H1839" s="365">
        <v>5270.18</v>
      </c>
      <c r="I1839" s="122">
        <f t="shared" si="91"/>
        <v>158105.4</v>
      </c>
      <c r="J1839" s="16"/>
    </row>
    <row r="1840" spans="1:10">
      <c r="A1840" s="23">
        <f t="shared" si="89"/>
        <v>1781</v>
      </c>
      <c r="B1840" s="218"/>
      <c r="C1840" s="218"/>
      <c r="D1840" s="137">
        <v>43003</v>
      </c>
      <c r="E1840" s="137">
        <v>43033</v>
      </c>
      <c r="F1840" s="137">
        <v>43033</v>
      </c>
      <c r="G1840" s="25">
        <f t="shared" si="90"/>
        <v>30</v>
      </c>
      <c r="H1840" s="365">
        <v>6149.42</v>
      </c>
      <c r="I1840" s="122">
        <f t="shared" si="91"/>
        <v>184482.6</v>
      </c>
      <c r="J1840" s="16"/>
    </row>
    <row r="1841" spans="1:10">
      <c r="A1841" s="23">
        <f t="shared" si="89"/>
        <v>1782</v>
      </c>
      <c r="B1841" s="218"/>
      <c r="C1841" s="218"/>
      <c r="D1841" s="137">
        <v>43003</v>
      </c>
      <c r="E1841" s="137">
        <v>43033</v>
      </c>
      <c r="F1841" s="137">
        <v>43033</v>
      </c>
      <c r="G1841" s="25">
        <f t="shared" si="90"/>
        <v>30</v>
      </c>
      <c r="H1841" s="365">
        <v>5742.83</v>
      </c>
      <c r="I1841" s="122">
        <f t="shared" si="91"/>
        <v>172284.9</v>
      </c>
      <c r="J1841" s="16"/>
    </row>
    <row r="1842" spans="1:10">
      <c r="A1842" s="23">
        <f t="shared" si="89"/>
        <v>1783</v>
      </c>
      <c r="B1842" s="218"/>
      <c r="C1842" s="218"/>
      <c r="D1842" s="137">
        <v>43003</v>
      </c>
      <c r="E1842" s="137">
        <v>43033</v>
      </c>
      <c r="F1842" s="137">
        <v>43033</v>
      </c>
      <c r="G1842" s="25">
        <f t="shared" si="90"/>
        <v>30</v>
      </c>
      <c r="H1842" s="365">
        <v>6136.68</v>
      </c>
      <c r="I1842" s="122">
        <f t="shared" si="91"/>
        <v>184100.4</v>
      </c>
      <c r="J1842" s="16"/>
    </row>
    <row r="1843" spans="1:10">
      <c r="A1843" s="23">
        <f t="shared" si="89"/>
        <v>1784</v>
      </c>
      <c r="B1843" s="218"/>
      <c r="C1843" s="218"/>
      <c r="D1843" s="137">
        <v>43003</v>
      </c>
      <c r="E1843" s="137">
        <v>43033</v>
      </c>
      <c r="F1843" s="137">
        <v>43033</v>
      </c>
      <c r="G1843" s="25">
        <f t="shared" si="90"/>
        <v>30</v>
      </c>
      <c r="H1843" s="365">
        <v>5713.71</v>
      </c>
      <c r="I1843" s="122">
        <f t="shared" si="91"/>
        <v>171411.3</v>
      </c>
      <c r="J1843" s="16"/>
    </row>
    <row r="1844" spans="1:10">
      <c r="A1844" s="23">
        <f t="shared" si="89"/>
        <v>1785</v>
      </c>
      <c r="B1844" s="218"/>
      <c r="C1844" s="218"/>
      <c r="D1844" s="137">
        <v>43003</v>
      </c>
      <c r="E1844" s="137">
        <v>43033</v>
      </c>
      <c r="F1844" s="137">
        <v>43033</v>
      </c>
      <c r="G1844" s="25">
        <f t="shared" si="90"/>
        <v>30</v>
      </c>
      <c r="H1844" s="365">
        <v>5699.51</v>
      </c>
      <c r="I1844" s="122">
        <f t="shared" si="91"/>
        <v>170985.3</v>
      </c>
      <c r="J1844" s="16"/>
    </row>
    <row r="1845" spans="1:10">
      <c r="A1845" s="23">
        <f t="shared" si="89"/>
        <v>1786</v>
      </c>
      <c r="B1845" s="218"/>
      <c r="C1845" s="218"/>
      <c r="D1845" s="137">
        <v>43003</v>
      </c>
      <c r="E1845" s="137">
        <v>43033</v>
      </c>
      <c r="F1845" s="137">
        <v>43033</v>
      </c>
      <c r="G1845" s="25">
        <f t="shared" si="90"/>
        <v>30</v>
      </c>
      <c r="H1845" s="365">
        <v>6100.28</v>
      </c>
      <c r="I1845" s="122">
        <f t="shared" si="91"/>
        <v>183008.4</v>
      </c>
      <c r="J1845" s="16"/>
    </row>
    <row r="1846" spans="1:10">
      <c r="A1846" s="23">
        <f t="shared" si="89"/>
        <v>1787</v>
      </c>
      <c r="B1846" s="218"/>
      <c r="C1846" s="218"/>
      <c r="D1846" s="137">
        <v>43003</v>
      </c>
      <c r="E1846" s="137">
        <v>43033</v>
      </c>
      <c r="F1846" s="137">
        <v>43033</v>
      </c>
      <c r="G1846" s="25">
        <f t="shared" si="90"/>
        <v>30</v>
      </c>
      <c r="H1846" s="365">
        <v>6205.47</v>
      </c>
      <c r="I1846" s="122">
        <f t="shared" si="91"/>
        <v>186164.1</v>
      </c>
      <c r="J1846" s="16"/>
    </row>
    <row r="1847" spans="1:10">
      <c r="A1847" s="23">
        <f t="shared" si="89"/>
        <v>1788</v>
      </c>
      <c r="B1847" s="218"/>
      <c r="C1847" s="218"/>
      <c r="D1847" s="137">
        <v>43003</v>
      </c>
      <c r="E1847" s="137">
        <v>43033</v>
      </c>
      <c r="F1847" s="137">
        <v>43033</v>
      </c>
      <c r="G1847" s="25">
        <f t="shared" si="90"/>
        <v>30</v>
      </c>
      <c r="H1847" s="365">
        <v>6091.18</v>
      </c>
      <c r="I1847" s="122">
        <f t="shared" si="91"/>
        <v>182735.4</v>
      </c>
      <c r="J1847" s="16"/>
    </row>
    <row r="1848" spans="1:10">
      <c r="A1848" s="23">
        <f t="shared" si="89"/>
        <v>1789</v>
      </c>
      <c r="B1848" s="218"/>
      <c r="C1848" s="218"/>
      <c r="D1848" s="137">
        <v>43003</v>
      </c>
      <c r="E1848" s="137">
        <v>43033</v>
      </c>
      <c r="F1848" s="137">
        <v>43033</v>
      </c>
      <c r="G1848" s="25">
        <f t="shared" si="90"/>
        <v>30</v>
      </c>
      <c r="H1848" s="365">
        <v>6085.35</v>
      </c>
      <c r="I1848" s="122">
        <f t="shared" si="91"/>
        <v>182560.5</v>
      </c>
      <c r="J1848" s="16"/>
    </row>
    <row r="1849" spans="1:10">
      <c r="A1849" s="23">
        <f t="shared" si="89"/>
        <v>1790</v>
      </c>
      <c r="B1849" s="218"/>
      <c r="C1849" s="218"/>
      <c r="D1849" s="137">
        <v>43003</v>
      </c>
      <c r="E1849" s="137">
        <v>43033</v>
      </c>
      <c r="F1849" s="137">
        <v>43033</v>
      </c>
      <c r="G1849" s="25">
        <f t="shared" si="90"/>
        <v>30</v>
      </c>
      <c r="H1849" s="365">
        <v>5881.88</v>
      </c>
      <c r="I1849" s="122">
        <f t="shared" si="91"/>
        <v>176456.4</v>
      </c>
      <c r="J1849" s="16"/>
    </row>
    <row r="1850" spans="1:10">
      <c r="A1850" s="23">
        <f t="shared" si="89"/>
        <v>1791</v>
      </c>
      <c r="B1850" s="218"/>
      <c r="C1850" s="218"/>
      <c r="D1850" s="137">
        <v>43004</v>
      </c>
      <c r="E1850" s="137">
        <v>43033</v>
      </c>
      <c r="F1850" s="137">
        <v>43033</v>
      </c>
      <c r="G1850" s="25">
        <f t="shared" si="90"/>
        <v>29</v>
      </c>
      <c r="H1850" s="365">
        <v>5689.36</v>
      </c>
      <c r="I1850" s="122">
        <f t="shared" si="91"/>
        <v>164991.44</v>
      </c>
      <c r="J1850" s="16"/>
    </row>
    <row r="1851" spans="1:10">
      <c r="A1851" s="23">
        <f t="shared" si="89"/>
        <v>1792</v>
      </c>
      <c r="B1851" s="218"/>
      <c r="C1851" s="218"/>
      <c r="D1851" s="137">
        <v>43004</v>
      </c>
      <c r="E1851" s="137">
        <v>43033</v>
      </c>
      <c r="F1851" s="137">
        <v>43033</v>
      </c>
      <c r="G1851" s="25">
        <f t="shared" si="90"/>
        <v>29</v>
      </c>
      <c r="H1851" s="365">
        <v>5640.24</v>
      </c>
      <c r="I1851" s="122">
        <f t="shared" si="91"/>
        <v>163566.96</v>
      </c>
      <c r="J1851" s="16"/>
    </row>
    <row r="1852" spans="1:10">
      <c r="A1852" s="23">
        <f t="shared" si="89"/>
        <v>1793</v>
      </c>
      <c r="B1852" s="218"/>
      <c r="C1852" s="218"/>
      <c r="D1852" s="137">
        <v>43004</v>
      </c>
      <c r="E1852" s="137">
        <v>43033</v>
      </c>
      <c r="F1852" s="137">
        <v>43033</v>
      </c>
      <c r="G1852" s="25">
        <f t="shared" si="90"/>
        <v>29</v>
      </c>
      <c r="H1852" s="365">
        <v>5268.2</v>
      </c>
      <c r="I1852" s="122">
        <f t="shared" si="91"/>
        <v>152777.79999999999</v>
      </c>
      <c r="J1852" s="16"/>
    </row>
    <row r="1853" spans="1:10">
      <c r="A1853" s="23">
        <f t="shared" si="89"/>
        <v>1794</v>
      </c>
      <c r="B1853" s="218"/>
      <c r="C1853" s="218"/>
      <c r="D1853" s="137">
        <v>43004</v>
      </c>
      <c r="E1853" s="137">
        <v>43033</v>
      </c>
      <c r="F1853" s="137">
        <v>43033</v>
      </c>
      <c r="G1853" s="25">
        <f t="shared" si="90"/>
        <v>29</v>
      </c>
      <c r="H1853" s="365">
        <v>5233.34</v>
      </c>
      <c r="I1853" s="122">
        <f t="shared" si="91"/>
        <v>151766.85999999999</v>
      </c>
      <c r="J1853" s="16"/>
    </row>
    <row r="1854" spans="1:10">
      <c r="A1854" s="23">
        <f t="shared" si="89"/>
        <v>1795</v>
      </c>
      <c r="B1854" s="218"/>
      <c r="C1854" s="218"/>
      <c r="D1854" s="137">
        <v>43005</v>
      </c>
      <c r="E1854" s="137">
        <v>43033</v>
      </c>
      <c r="F1854" s="137">
        <v>43033</v>
      </c>
      <c r="G1854" s="25">
        <f t="shared" si="90"/>
        <v>28</v>
      </c>
      <c r="H1854" s="365">
        <v>4232.79</v>
      </c>
      <c r="I1854" s="122">
        <f t="shared" si="91"/>
        <v>118518.12</v>
      </c>
      <c r="J1854" s="16"/>
    </row>
    <row r="1855" spans="1:10">
      <c r="A1855" s="23">
        <f t="shared" si="89"/>
        <v>1796</v>
      </c>
      <c r="B1855" s="218"/>
      <c r="C1855" s="218"/>
      <c r="D1855" s="137">
        <v>43005</v>
      </c>
      <c r="E1855" s="137">
        <v>43033</v>
      </c>
      <c r="F1855" s="137">
        <v>43033</v>
      </c>
      <c r="G1855" s="25">
        <f t="shared" si="90"/>
        <v>28</v>
      </c>
      <c r="H1855" s="365">
        <v>3983.5</v>
      </c>
      <c r="I1855" s="122">
        <f t="shared" si="91"/>
        <v>111538</v>
      </c>
      <c r="J1855" s="16"/>
    </row>
    <row r="1856" spans="1:10">
      <c r="A1856" s="23">
        <f t="shared" si="89"/>
        <v>1797</v>
      </c>
      <c r="B1856" s="218"/>
      <c r="C1856" s="218"/>
      <c r="D1856" s="137">
        <v>43005</v>
      </c>
      <c r="E1856" s="137">
        <v>43033</v>
      </c>
      <c r="F1856" s="137">
        <v>43033</v>
      </c>
      <c r="G1856" s="25">
        <f t="shared" si="90"/>
        <v>28</v>
      </c>
      <c r="H1856" s="365">
        <v>4348.4400000000005</v>
      </c>
      <c r="I1856" s="122">
        <f t="shared" si="91"/>
        <v>121756.32</v>
      </c>
      <c r="J1856" s="16"/>
    </row>
    <row r="1857" spans="1:10">
      <c r="A1857" s="23">
        <f t="shared" si="89"/>
        <v>1798</v>
      </c>
      <c r="B1857" s="218"/>
      <c r="C1857" s="218"/>
      <c r="D1857" s="137">
        <v>43005</v>
      </c>
      <c r="E1857" s="137">
        <v>43033</v>
      </c>
      <c r="F1857" s="137">
        <v>43033</v>
      </c>
      <c r="G1857" s="25">
        <f t="shared" si="90"/>
        <v>28</v>
      </c>
      <c r="H1857" s="365">
        <v>4191.67</v>
      </c>
      <c r="I1857" s="122">
        <f t="shared" si="91"/>
        <v>117366.76</v>
      </c>
      <c r="J1857" s="16"/>
    </row>
    <row r="1858" spans="1:10">
      <c r="A1858" s="23">
        <f t="shared" si="89"/>
        <v>1799</v>
      </c>
      <c r="B1858" s="218"/>
      <c r="C1858" s="218"/>
      <c r="D1858" s="137">
        <v>43006</v>
      </c>
      <c r="E1858" s="137">
        <v>43033</v>
      </c>
      <c r="F1858" s="137">
        <v>43033</v>
      </c>
      <c r="G1858" s="25">
        <f t="shared" si="90"/>
        <v>27</v>
      </c>
      <c r="H1858" s="365">
        <v>4243.07</v>
      </c>
      <c r="I1858" s="122">
        <f t="shared" si="91"/>
        <v>114562.89</v>
      </c>
      <c r="J1858" s="16"/>
    </row>
    <row r="1859" spans="1:10">
      <c r="A1859" s="23">
        <f t="shared" si="89"/>
        <v>1800</v>
      </c>
      <c r="B1859" s="218"/>
      <c r="C1859" s="218"/>
      <c r="D1859" s="137">
        <v>43006</v>
      </c>
      <c r="E1859" s="137">
        <v>43033</v>
      </c>
      <c r="F1859" s="137">
        <v>43033</v>
      </c>
      <c r="G1859" s="25">
        <f t="shared" si="90"/>
        <v>27</v>
      </c>
      <c r="H1859" s="365">
        <v>4217.37</v>
      </c>
      <c r="I1859" s="122">
        <f t="shared" si="91"/>
        <v>113868.99</v>
      </c>
      <c r="J1859" s="16"/>
    </row>
    <row r="1860" spans="1:10">
      <c r="A1860" s="23">
        <f t="shared" si="89"/>
        <v>1801</v>
      </c>
      <c r="B1860" s="218"/>
      <c r="C1860" s="218"/>
      <c r="D1860" s="137">
        <v>43006</v>
      </c>
      <c r="E1860" s="137">
        <v>43033</v>
      </c>
      <c r="F1860" s="137">
        <v>43033</v>
      </c>
      <c r="G1860" s="25">
        <f t="shared" si="90"/>
        <v>27</v>
      </c>
      <c r="H1860" s="365">
        <v>3988.64</v>
      </c>
      <c r="I1860" s="122">
        <f t="shared" si="91"/>
        <v>107693.28</v>
      </c>
      <c r="J1860" s="16"/>
    </row>
    <row r="1861" spans="1:10">
      <c r="A1861" s="23">
        <f t="shared" si="89"/>
        <v>1802</v>
      </c>
      <c r="B1861" s="218"/>
      <c r="C1861" s="218"/>
      <c r="D1861" s="137">
        <v>43009</v>
      </c>
      <c r="E1861" s="137">
        <v>43033</v>
      </c>
      <c r="F1861" s="137">
        <v>43033</v>
      </c>
      <c r="G1861" s="25">
        <f t="shared" si="90"/>
        <v>24</v>
      </c>
      <c r="H1861" s="365">
        <v>6058.3</v>
      </c>
      <c r="I1861" s="122">
        <f t="shared" si="91"/>
        <v>145399.20000000001</v>
      </c>
      <c r="J1861" s="16"/>
    </row>
    <row r="1862" spans="1:10">
      <c r="A1862" s="23">
        <f t="shared" si="89"/>
        <v>1803</v>
      </c>
      <c r="B1862" s="218"/>
      <c r="C1862" s="218"/>
      <c r="D1862" s="137">
        <v>43010</v>
      </c>
      <c r="E1862" s="137">
        <v>43033</v>
      </c>
      <c r="F1862" s="137">
        <v>43033</v>
      </c>
      <c r="G1862" s="25">
        <f t="shared" si="90"/>
        <v>23</v>
      </c>
      <c r="H1862" s="365">
        <v>4097.8500000000004</v>
      </c>
      <c r="I1862" s="122">
        <f t="shared" si="91"/>
        <v>94250.55</v>
      </c>
      <c r="J1862" s="16"/>
    </row>
    <row r="1863" spans="1:10">
      <c r="A1863" s="23">
        <f t="shared" si="89"/>
        <v>1804</v>
      </c>
      <c r="B1863" s="218"/>
      <c r="C1863" s="218"/>
      <c r="D1863" s="137">
        <v>43010</v>
      </c>
      <c r="E1863" s="137">
        <v>43033</v>
      </c>
      <c r="F1863" s="137">
        <v>43033</v>
      </c>
      <c r="G1863" s="25">
        <f t="shared" si="90"/>
        <v>23</v>
      </c>
      <c r="H1863" s="365">
        <v>5730.51</v>
      </c>
      <c r="I1863" s="122">
        <f t="shared" si="91"/>
        <v>131801.73000000001</v>
      </c>
      <c r="J1863" s="16"/>
    </row>
    <row r="1864" spans="1:10">
      <c r="A1864" s="23">
        <f t="shared" si="89"/>
        <v>1805</v>
      </c>
      <c r="B1864" s="218"/>
      <c r="C1864" s="218"/>
      <c r="D1864" s="137">
        <v>43010</v>
      </c>
      <c r="E1864" s="137">
        <v>43033</v>
      </c>
      <c r="F1864" s="137">
        <v>43033</v>
      </c>
      <c r="G1864" s="25">
        <f t="shared" si="90"/>
        <v>23</v>
      </c>
      <c r="H1864" s="365">
        <v>6107.76</v>
      </c>
      <c r="I1864" s="122">
        <f t="shared" si="91"/>
        <v>140478.48000000001</v>
      </c>
      <c r="J1864" s="16"/>
    </row>
    <row r="1865" spans="1:10">
      <c r="A1865" s="23">
        <f t="shared" si="89"/>
        <v>1806</v>
      </c>
      <c r="B1865" s="218"/>
      <c r="C1865" s="218"/>
      <c r="D1865" s="137">
        <v>43010</v>
      </c>
      <c r="E1865" s="137">
        <v>43033</v>
      </c>
      <c r="F1865" s="137">
        <v>43033</v>
      </c>
      <c r="G1865" s="25">
        <f t="shared" si="90"/>
        <v>23</v>
      </c>
      <c r="H1865" s="365">
        <v>5710.66</v>
      </c>
      <c r="I1865" s="122">
        <f t="shared" si="91"/>
        <v>131345.18</v>
      </c>
      <c r="J1865" s="16"/>
    </row>
    <row r="1866" spans="1:10">
      <c r="A1866" s="23">
        <f t="shared" si="89"/>
        <v>1807</v>
      </c>
      <c r="B1866" s="218"/>
      <c r="C1866" s="218"/>
      <c r="D1866" s="137">
        <v>43010</v>
      </c>
      <c r="E1866" s="137">
        <v>43033</v>
      </c>
      <c r="F1866" s="137">
        <v>43033</v>
      </c>
      <c r="G1866" s="25">
        <f t="shared" si="90"/>
        <v>23</v>
      </c>
      <c r="H1866" s="365">
        <v>5758.67</v>
      </c>
      <c r="I1866" s="122">
        <f t="shared" si="91"/>
        <v>132449.41</v>
      </c>
      <c r="J1866" s="16"/>
    </row>
    <row r="1867" spans="1:10">
      <c r="A1867" s="23">
        <f t="shared" si="89"/>
        <v>1808</v>
      </c>
      <c r="B1867" s="218"/>
      <c r="C1867" s="218"/>
      <c r="D1867" s="137">
        <v>43010</v>
      </c>
      <c r="E1867" s="137">
        <v>43033</v>
      </c>
      <c r="F1867" s="137">
        <v>43033</v>
      </c>
      <c r="G1867" s="25">
        <f t="shared" si="90"/>
        <v>23</v>
      </c>
      <c r="H1867" s="365">
        <v>5769.14</v>
      </c>
      <c r="I1867" s="122">
        <f t="shared" si="91"/>
        <v>132690.22</v>
      </c>
      <c r="J1867" s="16"/>
    </row>
    <row r="1868" spans="1:10">
      <c r="A1868" s="23">
        <f t="shared" si="89"/>
        <v>1809</v>
      </c>
      <c r="B1868" s="218"/>
      <c r="C1868" s="218"/>
      <c r="D1868" s="137">
        <v>43010</v>
      </c>
      <c r="E1868" s="137">
        <v>43033</v>
      </c>
      <c r="F1868" s="137">
        <v>43033</v>
      </c>
      <c r="G1868" s="25">
        <f t="shared" si="90"/>
        <v>23</v>
      </c>
      <c r="H1868" s="365">
        <v>5752.54</v>
      </c>
      <c r="I1868" s="122">
        <f t="shared" si="91"/>
        <v>132308.42000000001</v>
      </c>
      <c r="J1868" s="16"/>
    </row>
    <row r="1869" spans="1:10">
      <c r="A1869" s="23">
        <f t="shared" si="89"/>
        <v>1810</v>
      </c>
      <c r="B1869" s="218"/>
      <c r="C1869" s="218"/>
      <c r="D1869" s="137">
        <v>43010</v>
      </c>
      <c r="E1869" s="137">
        <v>43033</v>
      </c>
      <c r="F1869" s="137">
        <v>43033</v>
      </c>
      <c r="G1869" s="25">
        <f t="shared" si="90"/>
        <v>23</v>
      </c>
      <c r="H1869" s="365">
        <v>6060.11</v>
      </c>
      <c r="I1869" s="122">
        <f t="shared" si="91"/>
        <v>139382.53</v>
      </c>
      <c r="J1869" s="16"/>
    </row>
    <row r="1870" spans="1:10">
      <c r="A1870" s="23">
        <f t="shared" si="89"/>
        <v>1811</v>
      </c>
      <c r="B1870" s="218"/>
      <c r="C1870" s="218"/>
      <c r="D1870" s="137">
        <v>43010</v>
      </c>
      <c r="E1870" s="137">
        <v>43033</v>
      </c>
      <c r="F1870" s="137">
        <v>43033</v>
      </c>
      <c r="G1870" s="25">
        <f t="shared" si="90"/>
        <v>23</v>
      </c>
      <c r="H1870" s="365">
        <v>5740.62</v>
      </c>
      <c r="I1870" s="122">
        <f t="shared" si="91"/>
        <v>132034.26</v>
      </c>
      <c r="J1870" s="16"/>
    </row>
    <row r="1871" spans="1:10">
      <c r="A1871" s="23">
        <f t="shared" si="89"/>
        <v>1812</v>
      </c>
      <c r="B1871" s="218"/>
      <c r="C1871" s="218"/>
      <c r="D1871" s="137">
        <v>43010</v>
      </c>
      <c r="E1871" s="137">
        <v>43033</v>
      </c>
      <c r="F1871" s="137">
        <v>43033</v>
      </c>
      <c r="G1871" s="25">
        <f t="shared" si="90"/>
        <v>23</v>
      </c>
      <c r="H1871" s="365">
        <v>5691.53</v>
      </c>
      <c r="I1871" s="122">
        <f t="shared" si="91"/>
        <v>130905.19</v>
      </c>
      <c r="J1871" s="16"/>
    </row>
    <row r="1872" spans="1:10">
      <c r="A1872" s="23">
        <f t="shared" ref="A1872:A1935" si="92">A1871+1</f>
        <v>1813</v>
      </c>
      <c r="B1872" s="218"/>
      <c r="C1872" s="218"/>
      <c r="D1872" s="137">
        <v>43010</v>
      </c>
      <c r="E1872" s="137">
        <v>43033</v>
      </c>
      <c r="F1872" s="137">
        <v>43033</v>
      </c>
      <c r="G1872" s="25">
        <f t="shared" si="90"/>
        <v>23</v>
      </c>
      <c r="H1872" s="365">
        <v>5811.02</v>
      </c>
      <c r="I1872" s="122">
        <f t="shared" si="91"/>
        <v>133653.46</v>
      </c>
      <c r="J1872" s="16"/>
    </row>
    <row r="1873" spans="1:10">
      <c r="A1873" s="23">
        <f t="shared" si="92"/>
        <v>1814</v>
      </c>
      <c r="B1873" s="218"/>
      <c r="C1873" s="218"/>
      <c r="D1873" s="137">
        <v>43010</v>
      </c>
      <c r="E1873" s="137">
        <v>43033</v>
      </c>
      <c r="F1873" s="137">
        <v>43033</v>
      </c>
      <c r="G1873" s="25">
        <f t="shared" si="90"/>
        <v>23</v>
      </c>
      <c r="H1873" s="365">
        <v>6069.85</v>
      </c>
      <c r="I1873" s="122">
        <f t="shared" si="91"/>
        <v>139606.54999999999</v>
      </c>
      <c r="J1873" s="16"/>
    </row>
    <row r="1874" spans="1:10">
      <c r="A1874" s="23">
        <f t="shared" si="92"/>
        <v>1815</v>
      </c>
      <c r="B1874" s="218"/>
      <c r="C1874" s="218"/>
      <c r="D1874" s="137">
        <v>43010</v>
      </c>
      <c r="E1874" s="137">
        <v>43033</v>
      </c>
      <c r="F1874" s="137">
        <v>43033</v>
      </c>
      <c r="G1874" s="25">
        <f t="shared" si="90"/>
        <v>23</v>
      </c>
      <c r="H1874" s="365">
        <v>5724.74</v>
      </c>
      <c r="I1874" s="122">
        <f t="shared" si="91"/>
        <v>131669.01999999999</v>
      </c>
      <c r="J1874" s="16"/>
    </row>
    <row r="1875" spans="1:10">
      <c r="A1875" s="23">
        <f t="shared" si="92"/>
        <v>1816</v>
      </c>
      <c r="B1875" s="218"/>
      <c r="C1875" s="218"/>
      <c r="D1875" s="137">
        <v>43010</v>
      </c>
      <c r="E1875" s="137">
        <v>43033</v>
      </c>
      <c r="F1875" s="137">
        <v>43033</v>
      </c>
      <c r="G1875" s="25">
        <f t="shared" si="90"/>
        <v>23</v>
      </c>
      <c r="H1875" s="365">
        <v>5725.46</v>
      </c>
      <c r="I1875" s="122">
        <f t="shared" si="91"/>
        <v>131685.57999999999</v>
      </c>
      <c r="J1875" s="16"/>
    </row>
    <row r="1876" spans="1:10">
      <c r="A1876" s="23">
        <f t="shared" si="92"/>
        <v>1817</v>
      </c>
      <c r="B1876" s="218"/>
      <c r="C1876" s="218"/>
      <c r="D1876" s="137">
        <v>43010</v>
      </c>
      <c r="E1876" s="137">
        <v>43033</v>
      </c>
      <c r="F1876" s="137">
        <v>43033</v>
      </c>
      <c r="G1876" s="25">
        <f t="shared" si="90"/>
        <v>23</v>
      </c>
      <c r="H1876" s="365">
        <v>6024.37</v>
      </c>
      <c r="I1876" s="122">
        <f t="shared" si="91"/>
        <v>138560.51</v>
      </c>
      <c r="J1876" s="16"/>
    </row>
    <row r="1877" spans="1:10">
      <c r="A1877" s="23">
        <f t="shared" si="92"/>
        <v>1818</v>
      </c>
      <c r="B1877" s="218"/>
      <c r="C1877" s="218"/>
      <c r="D1877" s="137">
        <v>43011</v>
      </c>
      <c r="E1877" s="137">
        <v>43033</v>
      </c>
      <c r="F1877" s="137">
        <v>43033</v>
      </c>
      <c r="G1877" s="25">
        <f t="shared" si="90"/>
        <v>22</v>
      </c>
      <c r="H1877" s="365">
        <v>5388.86</v>
      </c>
      <c r="I1877" s="122">
        <f t="shared" si="91"/>
        <v>118554.92</v>
      </c>
      <c r="J1877" s="16"/>
    </row>
    <row r="1878" spans="1:10">
      <c r="A1878" s="23">
        <f t="shared" si="92"/>
        <v>1819</v>
      </c>
      <c r="B1878" s="218"/>
      <c r="C1878" s="218"/>
      <c r="D1878" s="137">
        <v>43011</v>
      </c>
      <c r="E1878" s="137">
        <v>43033</v>
      </c>
      <c r="F1878" s="137">
        <v>43033</v>
      </c>
      <c r="G1878" s="25">
        <f t="shared" si="90"/>
        <v>22</v>
      </c>
      <c r="H1878" s="365">
        <v>5288.68</v>
      </c>
      <c r="I1878" s="122">
        <f t="shared" si="91"/>
        <v>116350.96</v>
      </c>
      <c r="J1878" s="16"/>
    </row>
    <row r="1879" spans="1:10">
      <c r="A1879" s="23">
        <f t="shared" si="92"/>
        <v>1820</v>
      </c>
      <c r="B1879" s="218"/>
      <c r="C1879" s="218"/>
      <c r="D1879" s="137">
        <v>43011</v>
      </c>
      <c r="E1879" s="137">
        <v>43033</v>
      </c>
      <c r="F1879" s="137">
        <v>43033</v>
      </c>
      <c r="G1879" s="25">
        <f t="shared" si="90"/>
        <v>22</v>
      </c>
      <c r="H1879" s="365">
        <v>5369.38</v>
      </c>
      <c r="I1879" s="122">
        <f t="shared" si="91"/>
        <v>118126.36</v>
      </c>
      <c r="J1879" s="16"/>
    </row>
    <row r="1880" spans="1:10">
      <c r="A1880" s="23">
        <f t="shared" si="92"/>
        <v>1821</v>
      </c>
      <c r="B1880" s="218"/>
      <c r="C1880" s="218"/>
      <c r="D1880" s="137">
        <v>43011</v>
      </c>
      <c r="E1880" s="137">
        <v>43033</v>
      </c>
      <c r="F1880" s="137">
        <v>43033</v>
      </c>
      <c r="G1880" s="25">
        <f t="shared" si="90"/>
        <v>22</v>
      </c>
      <c r="H1880" s="365">
        <v>5434.19</v>
      </c>
      <c r="I1880" s="122">
        <f t="shared" si="91"/>
        <v>119552.18</v>
      </c>
      <c r="J1880" s="16"/>
    </row>
    <row r="1881" spans="1:10">
      <c r="A1881" s="23">
        <f t="shared" si="92"/>
        <v>1822</v>
      </c>
      <c r="B1881" s="218"/>
      <c r="C1881" s="218"/>
      <c r="D1881" s="137">
        <v>43011</v>
      </c>
      <c r="E1881" s="137">
        <v>43033</v>
      </c>
      <c r="F1881" s="137">
        <v>43033</v>
      </c>
      <c r="G1881" s="25">
        <f t="shared" si="90"/>
        <v>22</v>
      </c>
      <c r="H1881" s="365">
        <v>5220.41</v>
      </c>
      <c r="I1881" s="122">
        <f t="shared" si="91"/>
        <v>114849.02</v>
      </c>
      <c r="J1881" s="16"/>
    </row>
    <row r="1882" spans="1:10">
      <c r="A1882" s="23">
        <f t="shared" si="92"/>
        <v>1823</v>
      </c>
      <c r="B1882" s="218"/>
      <c r="C1882" s="218"/>
      <c r="D1882" s="137">
        <v>43011</v>
      </c>
      <c r="E1882" s="137">
        <v>43033</v>
      </c>
      <c r="F1882" s="137">
        <v>43033</v>
      </c>
      <c r="G1882" s="25">
        <f t="shared" si="90"/>
        <v>22</v>
      </c>
      <c r="H1882" s="365">
        <v>5327.83</v>
      </c>
      <c r="I1882" s="122">
        <f t="shared" si="91"/>
        <v>117212.26</v>
      </c>
      <c r="J1882" s="16"/>
    </row>
    <row r="1883" spans="1:10">
      <c r="A1883" s="23">
        <f t="shared" si="92"/>
        <v>1824</v>
      </c>
      <c r="B1883" s="218"/>
      <c r="C1883" s="218"/>
      <c r="D1883" s="137">
        <v>43011</v>
      </c>
      <c r="E1883" s="137">
        <v>43033</v>
      </c>
      <c r="F1883" s="137">
        <v>43033</v>
      </c>
      <c r="G1883" s="25">
        <f t="shared" ref="G1883:G1946" si="93">F1883-D1883</f>
        <v>22</v>
      </c>
      <c r="H1883" s="365">
        <v>5383.76</v>
      </c>
      <c r="I1883" s="122">
        <f t="shared" ref="I1883:I1946" si="94">ROUND(G1883*H1883,2)</f>
        <v>118442.72</v>
      </c>
      <c r="J1883" s="16"/>
    </row>
    <row r="1884" spans="1:10">
      <c r="A1884" s="23">
        <f t="shared" si="92"/>
        <v>1825</v>
      </c>
      <c r="B1884" s="218"/>
      <c r="C1884" s="218"/>
      <c r="D1884" s="137">
        <v>43011</v>
      </c>
      <c r="E1884" s="137">
        <v>43033</v>
      </c>
      <c r="F1884" s="137">
        <v>43033</v>
      </c>
      <c r="G1884" s="25">
        <f t="shared" si="93"/>
        <v>22</v>
      </c>
      <c r="H1884" s="365">
        <v>5261.7</v>
      </c>
      <c r="I1884" s="122">
        <f t="shared" si="94"/>
        <v>115757.4</v>
      </c>
      <c r="J1884" s="16"/>
    </row>
    <row r="1885" spans="1:10">
      <c r="A1885" s="23">
        <f t="shared" si="92"/>
        <v>1826</v>
      </c>
      <c r="B1885" s="218"/>
      <c r="C1885" s="218"/>
      <c r="D1885" s="137">
        <v>43012</v>
      </c>
      <c r="E1885" s="137">
        <v>43033</v>
      </c>
      <c r="F1885" s="137">
        <v>43033</v>
      </c>
      <c r="G1885" s="25">
        <f t="shared" si="93"/>
        <v>21</v>
      </c>
      <c r="H1885" s="365">
        <v>4092.75</v>
      </c>
      <c r="I1885" s="122">
        <f t="shared" si="94"/>
        <v>85947.75</v>
      </c>
      <c r="J1885" s="16"/>
    </row>
    <row r="1886" spans="1:10">
      <c r="A1886" s="23">
        <f t="shared" si="92"/>
        <v>1827</v>
      </c>
      <c r="B1886" s="218"/>
      <c r="C1886" s="218"/>
      <c r="D1886" s="137">
        <v>43012</v>
      </c>
      <c r="E1886" s="137">
        <v>43033</v>
      </c>
      <c r="F1886" s="137">
        <v>43033</v>
      </c>
      <c r="G1886" s="25">
        <f t="shared" si="93"/>
        <v>21</v>
      </c>
      <c r="H1886" s="365">
        <v>5099.17</v>
      </c>
      <c r="I1886" s="122">
        <f t="shared" si="94"/>
        <v>107082.57</v>
      </c>
      <c r="J1886" s="16"/>
    </row>
    <row r="1887" spans="1:10">
      <c r="A1887" s="23">
        <f t="shared" si="92"/>
        <v>1828</v>
      </c>
      <c r="B1887" s="218"/>
      <c r="C1887" s="218"/>
      <c r="D1887" s="137">
        <v>43012</v>
      </c>
      <c r="E1887" s="137">
        <v>43033</v>
      </c>
      <c r="F1887" s="137">
        <v>43033</v>
      </c>
      <c r="G1887" s="25">
        <f t="shared" si="93"/>
        <v>21</v>
      </c>
      <c r="H1887" s="365">
        <v>4895.42</v>
      </c>
      <c r="I1887" s="122">
        <f t="shared" si="94"/>
        <v>102803.82</v>
      </c>
      <c r="J1887" s="16"/>
    </row>
    <row r="1888" spans="1:10">
      <c r="A1888" s="23">
        <f t="shared" si="92"/>
        <v>1829</v>
      </c>
      <c r="B1888" s="218"/>
      <c r="C1888" s="218"/>
      <c r="D1888" s="137">
        <v>43012</v>
      </c>
      <c r="E1888" s="137">
        <v>43033</v>
      </c>
      <c r="F1888" s="137">
        <v>43033</v>
      </c>
      <c r="G1888" s="25">
        <f t="shared" si="93"/>
        <v>21</v>
      </c>
      <c r="H1888" s="365">
        <v>5026.46</v>
      </c>
      <c r="I1888" s="122">
        <f t="shared" si="94"/>
        <v>105555.66</v>
      </c>
      <c r="J1888" s="16"/>
    </row>
    <row r="1889" spans="1:10">
      <c r="A1889" s="23">
        <f t="shared" si="92"/>
        <v>1830</v>
      </c>
      <c r="B1889" s="218"/>
      <c r="C1889" s="218"/>
      <c r="D1889" s="137">
        <v>43012</v>
      </c>
      <c r="E1889" s="137">
        <v>43033</v>
      </c>
      <c r="F1889" s="137">
        <v>43033</v>
      </c>
      <c r="G1889" s="25">
        <f t="shared" si="93"/>
        <v>21</v>
      </c>
      <c r="H1889" s="365">
        <v>5216.3</v>
      </c>
      <c r="I1889" s="122">
        <f t="shared" si="94"/>
        <v>109542.3</v>
      </c>
      <c r="J1889" s="16"/>
    </row>
    <row r="1890" spans="1:10">
      <c r="A1890" s="23">
        <f t="shared" si="92"/>
        <v>1831</v>
      </c>
      <c r="B1890" s="218"/>
      <c r="C1890" s="218"/>
      <c r="D1890" s="137">
        <v>43012</v>
      </c>
      <c r="E1890" s="137">
        <v>43033</v>
      </c>
      <c r="F1890" s="137">
        <v>43033</v>
      </c>
      <c r="G1890" s="25">
        <f t="shared" si="93"/>
        <v>21</v>
      </c>
      <c r="H1890" s="365">
        <v>5374.22</v>
      </c>
      <c r="I1890" s="122">
        <f t="shared" si="94"/>
        <v>112858.62</v>
      </c>
      <c r="J1890" s="16"/>
    </row>
    <row r="1891" spans="1:10">
      <c r="A1891" s="23">
        <f t="shared" si="92"/>
        <v>1832</v>
      </c>
      <c r="B1891" s="218"/>
      <c r="C1891" s="218"/>
      <c r="D1891" s="137">
        <v>43012</v>
      </c>
      <c r="E1891" s="137">
        <v>43033</v>
      </c>
      <c r="F1891" s="137">
        <v>43033</v>
      </c>
      <c r="G1891" s="25">
        <f t="shared" si="93"/>
        <v>21</v>
      </c>
      <c r="H1891" s="365">
        <v>5218.93</v>
      </c>
      <c r="I1891" s="122">
        <f t="shared" si="94"/>
        <v>109597.53</v>
      </c>
      <c r="J1891" s="16"/>
    </row>
    <row r="1892" spans="1:10">
      <c r="A1892" s="23">
        <f t="shared" si="92"/>
        <v>1833</v>
      </c>
      <c r="B1892" s="218"/>
      <c r="C1892" s="218"/>
      <c r="D1892" s="137">
        <v>43012</v>
      </c>
      <c r="E1892" s="137">
        <v>43033</v>
      </c>
      <c r="F1892" s="137">
        <v>43033</v>
      </c>
      <c r="G1892" s="25">
        <f t="shared" si="93"/>
        <v>21</v>
      </c>
      <c r="H1892" s="365">
        <v>5244.92</v>
      </c>
      <c r="I1892" s="122">
        <f t="shared" si="94"/>
        <v>110143.32</v>
      </c>
      <c r="J1892" s="16"/>
    </row>
    <row r="1893" spans="1:10">
      <c r="A1893" s="23">
        <f t="shared" si="92"/>
        <v>1834</v>
      </c>
      <c r="B1893" s="218"/>
      <c r="C1893" s="218"/>
      <c r="D1893" s="137">
        <v>43012</v>
      </c>
      <c r="E1893" s="137">
        <v>43033</v>
      </c>
      <c r="F1893" s="137">
        <v>43033</v>
      </c>
      <c r="G1893" s="25">
        <f t="shared" si="93"/>
        <v>21</v>
      </c>
      <c r="H1893" s="365">
        <v>5203.79</v>
      </c>
      <c r="I1893" s="122">
        <f t="shared" si="94"/>
        <v>109279.59</v>
      </c>
      <c r="J1893" s="16"/>
    </row>
    <row r="1894" spans="1:10">
      <c r="A1894" s="23">
        <f t="shared" si="92"/>
        <v>1835</v>
      </c>
      <c r="B1894" s="218"/>
      <c r="C1894" s="218"/>
      <c r="D1894" s="137">
        <v>43012</v>
      </c>
      <c r="E1894" s="137">
        <v>43033</v>
      </c>
      <c r="F1894" s="137">
        <v>43033</v>
      </c>
      <c r="G1894" s="25">
        <f t="shared" si="93"/>
        <v>21</v>
      </c>
      <c r="H1894" s="365">
        <v>4895.42</v>
      </c>
      <c r="I1894" s="122">
        <f t="shared" si="94"/>
        <v>102803.82</v>
      </c>
      <c r="J1894" s="16"/>
    </row>
    <row r="1895" spans="1:10">
      <c r="A1895" s="23">
        <f t="shared" si="92"/>
        <v>1836</v>
      </c>
      <c r="B1895" s="218"/>
      <c r="C1895" s="218"/>
      <c r="D1895" s="137">
        <v>43012</v>
      </c>
      <c r="E1895" s="137">
        <v>43033</v>
      </c>
      <c r="F1895" s="137">
        <v>43033</v>
      </c>
      <c r="G1895" s="25">
        <f t="shared" si="93"/>
        <v>21</v>
      </c>
      <c r="H1895" s="365">
        <v>5152.1400000000003</v>
      </c>
      <c r="I1895" s="122">
        <f t="shared" si="94"/>
        <v>108194.94</v>
      </c>
      <c r="J1895" s="16"/>
    </row>
    <row r="1896" spans="1:10">
      <c r="A1896" s="23">
        <f t="shared" si="92"/>
        <v>1837</v>
      </c>
      <c r="B1896" s="218"/>
      <c r="C1896" s="218"/>
      <c r="D1896" s="137">
        <v>43017</v>
      </c>
      <c r="E1896" s="137">
        <v>43033</v>
      </c>
      <c r="F1896" s="137">
        <v>43033</v>
      </c>
      <c r="G1896" s="25">
        <f t="shared" si="93"/>
        <v>16</v>
      </c>
      <c r="H1896" s="365">
        <v>6063.36</v>
      </c>
      <c r="I1896" s="122">
        <f t="shared" si="94"/>
        <v>97013.759999999995</v>
      </c>
      <c r="J1896" s="16"/>
    </row>
    <row r="1897" spans="1:10">
      <c r="A1897" s="23">
        <f t="shared" si="92"/>
        <v>1838</v>
      </c>
      <c r="B1897" s="218"/>
      <c r="C1897" s="218"/>
      <c r="D1897" s="137">
        <v>43017</v>
      </c>
      <c r="E1897" s="137">
        <v>43033</v>
      </c>
      <c r="F1897" s="137">
        <v>43033</v>
      </c>
      <c r="G1897" s="25">
        <f t="shared" si="93"/>
        <v>16</v>
      </c>
      <c r="H1897" s="365">
        <v>6127.25</v>
      </c>
      <c r="I1897" s="122">
        <f t="shared" si="94"/>
        <v>98036</v>
      </c>
      <c r="J1897" s="16"/>
    </row>
    <row r="1898" spans="1:10">
      <c r="A1898" s="23">
        <f t="shared" si="92"/>
        <v>1839</v>
      </c>
      <c r="B1898" s="218"/>
      <c r="C1898" s="218"/>
      <c r="D1898" s="137">
        <v>43017</v>
      </c>
      <c r="E1898" s="137">
        <v>43033</v>
      </c>
      <c r="F1898" s="137">
        <v>43033</v>
      </c>
      <c r="G1898" s="25">
        <f t="shared" si="93"/>
        <v>16</v>
      </c>
      <c r="H1898" s="365">
        <v>6112.45</v>
      </c>
      <c r="I1898" s="122">
        <f t="shared" si="94"/>
        <v>97799.2</v>
      </c>
      <c r="J1898" s="16"/>
    </row>
    <row r="1899" spans="1:10">
      <c r="A1899" s="23">
        <f t="shared" si="92"/>
        <v>1840</v>
      </c>
      <c r="B1899" s="218"/>
      <c r="C1899" s="218"/>
      <c r="D1899" s="137">
        <v>43017</v>
      </c>
      <c r="E1899" s="137">
        <v>43033</v>
      </c>
      <c r="F1899" s="137">
        <v>43033</v>
      </c>
      <c r="G1899" s="25">
        <f t="shared" si="93"/>
        <v>16</v>
      </c>
      <c r="H1899" s="365">
        <v>6179.96</v>
      </c>
      <c r="I1899" s="122">
        <f t="shared" si="94"/>
        <v>98879.360000000001</v>
      </c>
      <c r="J1899" s="16"/>
    </row>
    <row r="1900" spans="1:10">
      <c r="A1900" s="23">
        <f t="shared" si="92"/>
        <v>1841</v>
      </c>
      <c r="B1900" s="218"/>
      <c r="C1900" s="218"/>
      <c r="D1900" s="137">
        <v>43017</v>
      </c>
      <c r="E1900" s="137">
        <v>43033</v>
      </c>
      <c r="F1900" s="137">
        <v>43033</v>
      </c>
      <c r="G1900" s="25">
        <f t="shared" si="93"/>
        <v>16</v>
      </c>
      <c r="H1900" s="365">
        <v>5735.21</v>
      </c>
      <c r="I1900" s="122">
        <f t="shared" si="94"/>
        <v>91763.36</v>
      </c>
      <c r="J1900" s="16"/>
    </row>
    <row r="1901" spans="1:10">
      <c r="A1901" s="23">
        <f t="shared" si="92"/>
        <v>1842</v>
      </c>
      <c r="B1901" s="218"/>
      <c r="C1901" s="218"/>
      <c r="D1901" s="137">
        <v>43017</v>
      </c>
      <c r="E1901" s="137">
        <v>43033</v>
      </c>
      <c r="F1901" s="137">
        <v>43033</v>
      </c>
      <c r="G1901" s="25">
        <f t="shared" si="93"/>
        <v>16</v>
      </c>
      <c r="H1901" s="365">
        <v>6160.1</v>
      </c>
      <c r="I1901" s="122">
        <f t="shared" si="94"/>
        <v>98561.600000000006</v>
      </c>
      <c r="J1901" s="16"/>
    </row>
    <row r="1902" spans="1:10">
      <c r="A1902" s="23">
        <f t="shared" si="92"/>
        <v>1843</v>
      </c>
      <c r="B1902" s="218"/>
      <c r="C1902" s="218"/>
      <c r="D1902" s="137">
        <v>43017</v>
      </c>
      <c r="E1902" s="137">
        <v>43033</v>
      </c>
      <c r="F1902" s="137">
        <v>43033</v>
      </c>
      <c r="G1902" s="25">
        <f t="shared" si="93"/>
        <v>16</v>
      </c>
      <c r="H1902" s="365">
        <v>5710.3</v>
      </c>
      <c r="I1902" s="122">
        <f t="shared" si="94"/>
        <v>91364.800000000003</v>
      </c>
      <c r="J1902" s="16"/>
    </row>
    <row r="1903" spans="1:10">
      <c r="A1903" s="23">
        <f t="shared" si="92"/>
        <v>1844</v>
      </c>
      <c r="B1903" s="218"/>
      <c r="C1903" s="218"/>
      <c r="D1903" s="137">
        <v>43017</v>
      </c>
      <c r="E1903" s="137">
        <v>43033</v>
      </c>
      <c r="F1903" s="137">
        <v>43033</v>
      </c>
      <c r="G1903" s="25">
        <f t="shared" si="93"/>
        <v>16</v>
      </c>
      <c r="H1903" s="365">
        <v>6063.72</v>
      </c>
      <c r="I1903" s="122">
        <f t="shared" si="94"/>
        <v>97019.520000000004</v>
      </c>
      <c r="J1903" s="16"/>
    </row>
    <row r="1904" spans="1:10">
      <c r="A1904" s="23">
        <f t="shared" si="92"/>
        <v>1845</v>
      </c>
      <c r="B1904" s="218"/>
      <c r="C1904" s="218"/>
      <c r="D1904" s="137">
        <v>43018</v>
      </c>
      <c r="E1904" s="137">
        <v>43033</v>
      </c>
      <c r="F1904" s="137">
        <v>43033</v>
      </c>
      <c r="G1904" s="25">
        <f t="shared" si="93"/>
        <v>15</v>
      </c>
      <c r="H1904" s="365">
        <v>6245.66</v>
      </c>
      <c r="I1904" s="122">
        <f t="shared" si="94"/>
        <v>93684.9</v>
      </c>
      <c r="J1904" s="16"/>
    </row>
    <row r="1905" spans="1:10">
      <c r="A1905" s="23">
        <f t="shared" si="92"/>
        <v>1846</v>
      </c>
      <c r="B1905" s="218"/>
      <c r="C1905" s="218"/>
      <c r="D1905" s="137">
        <v>43018</v>
      </c>
      <c r="E1905" s="137">
        <v>43033</v>
      </c>
      <c r="F1905" s="137">
        <v>43033</v>
      </c>
      <c r="G1905" s="25">
        <f t="shared" si="93"/>
        <v>15</v>
      </c>
      <c r="H1905" s="365">
        <v>6216.78</v>
      </c>
      <c r="I1905" s="122">
        <f t="shared" si="94"/>
        <v>93251.7</v>
      </c>
      <c r="J1905" s="16"/>
    </row>
    <row r="1906" spans="1:10">
      <c r="A1906" s="23">
        <f t="shared" si="92"/>
        <v>1847</v>
      </c>
      <c r="B1906" s="218"/>
      <c r="C1906" s="218"/>
      <c r="D1906" s="137">
        <v>43018</v>
      </c>
      <c r="E1906" s="137">
        <v>43033</v>
      </c>
      <c r="F1906" s="137">
        <v>43033</v>
      </c>
      <c r="G1906" s="25">
        <f t="shared" si="93"/>
        <v>15</v>
      </c>
      <c r="H1906" s="365">
        <v>5667.34</v>
      </c>
      <c r="I1906" s="122">
        <f t="shared" si="94"/>
        <v>85010.1</v>
      </c>
      <c r="J1906" s="16"/>
    </row>
    <row r="1907" spans="1:10">
      <c r="A1907" s="23">
        <f t="shared" si="92"/>
        <v>1848</v>
      </c>
      <c r="B1907" s="218"/>
      <c r="C1907" s="218"/>
      <c r="D1907" s="137">
        <v>43018</v>
      </c>
      <c r="E1907" s="137">
        <v>43033</v>
      </c>
      <c r="F1907" s="137">
        <v>43033</v>
      </c>
      <c r="G1907" s="25">
        <f t="shared" si="93"/>
        <v>15</v>
      </c>
      <c r="H1907" s="365">
        <v>6043.14</v>
      </c>
      <c r="I1907" s="122">
        <f t="shared" si="94"/>
        <v>90647.1</v>
      </c>
      <c r="J1907" s="16"/>
    </row>
    <row r="1908" spans="1:10">
      <c r="A1908" s="23">
        <f t="shared" si="92"/>
        <v>1849</v>
      </c>
      <c r="B1908" s="218"/>
      <c r="C1908" s="218"/>
      <c r="D1908" s="137">
        <v>43018</v>
      </c>
      <c r="E1908" s="137">
        <v>43033</v>
      </c>
      <c r="F1908" s="137">
        <v>43033</v>
      </c>
      <c r="G1908" s="25">
        <f t="shared" si="93"/>
        <v>15</v>
      </c>
      <c r="H1908" s="365">
        <v>6166.6</v>
      </c>
      <c r="I1908" s="122">
        <f t="shared" si="94"/>
        <v>92499</v>
      </c>
      <c r="J1908" s="16"/>
    </row>
    <row r="1909" spans="1:10">
      <c r="A1909" s="23">
        <f t="shared" si="92"/>
        <v>1850</v>
      </c>
      <c r="B1909" s="218"/>
      <c r="C1909" s="218"/>
      <c r="D1909" s="137">
        <v>43018</v>
      </c>
      <c r="E1909" s="137">
        <v>43033</v>
      </c>
      <c r="F1909" s="137">
        <v>43033</v>
      </c>
      <c r="G1909" s="25">
        <f t="shared" si="93"/>
        <v>15</v>
      </c>
      <c r="H1909" s="365">
        <v>6098.37</v>
      </c>
      <c r="I1909" s="122">
        <f t="shared" si="94"/>
        <v>91475.55</v>
      </c>
      <c r="J1909" s="16"/>
    </row>
    <row r="1910" spans="1:10">
      <c r="A1910" s="23">
        <f t="shared" si="92"/>
        <v>1851</v>
      </c>
      <c r="B1910" s="218"/>
      <c r="C1910" s="218"/>
      <c r="D1910" s="137">
        <v>43018</v>
      </c>
      <c r="E1910" s="137">
        <v>43033</v>
      </c>
      <c r="F1910" s="137">
        <v>43033</v>
      </c>
      <c r="G1910" s="25">
        <f t="shared" si="93"/>
        <v>15</v>
      </c>
      <c r="H1910" s="365">
        <v>5967.69</v>
      </c>
      <c r="I1910" s="122">
        <f t="shared" si="94"/>
        <v>89515.35</v>
      </c>
      <c r="J1910" s="16"/>
    </row>
    <row r="1911" spans="1:10">
      <c r="A1911" s="23">
        <f t="shared" si="92"/>
        <v>1852</v>
      </c>
      <c r="B1911" s="218"/>
      <c r="C1911" s="218"/>
      <c r="D1911" s="137">
        <v>43018</v>
      </c>
      <c r="E1911" s="137">
        <v>43033</v>
      </c>
      <c r="F1911" s="137">
        <v>43033</v>
      </c>
      <c r="G1911" s="25">
        <f t="shared" si="93"/>
        <v>15</v>
      </c>
      <c r="H1911" s="365">
        <v>5804.88</v>
      </c>
      <c r="I1911" s="122">
        <f t="shared" si="94"/>
        <v>87073.2</v>
      </c>
      <c r="J1911" s="16"/>
    </row>
    <row r="1912" spans="1:10">
      <c r="A1912" s="23">
        <f t="shared" si="92"/>
        <v>1853</v>
      </c>
      <c r="B1912" s="218" t="s">
        <v>239</v>
      </c>
      <c r="C1912" s="218" t="s">
        <v>440</v>
      </c>
      <c r="D1912" s="137">
        <v>43004</v>
      </c>
      <c r="E1912" s="137">
        <v>43066</v>
      </c>
      <c r="F1912" s="137">
        <v>43066</v>
      </c>
      <c r="G1912" s="25">
        <f t="shared" si="93"/>
        <v>62</v>
      </c>
      <c r="H1912" s="365">
        <v>5634.94</v>
      </c>
      <c r="I1912" s="122">
        <f t="shared" si="94"/>
        <v>349366.28</v>
      </c>
      <c r="J1912" s="16"/>
    </row>
    <row r="1913" spans="1:10">
      <c r="A1913" s="23">
        <f t="shared" si="92"/>
        <v>1854</v>
      </c>
      <c r="B1913" s="218"/>
      <c r="C1913" s="218"/>
      <c r="D1913" s="137">
        <v>43004</v>
      </c>
      <c r="E1913" s="137">
        <v>43066</v>
      </c>
      <c r="F1913" s="137">
        <v>43066</v>
      </c>
      <c r="G1913" s="25">
        <f t="shared" si="93"/>
        <v>62</v>
      </c>
      <c r="H1913" s="365">
        <v>5628.32</v>
      </c>
      <c r="I1913" s="122">
        <f t="shared" si="94"/>
        <v>348955.84</v>
      </c>
      <c r="J1913" s="16"/>
    </row>
    <row r="1914" spans="1:10">
      <c r="A1914" s="23">
        <f t="shared" si="92"/>
        <v>1855</v>
      </c>
      <c r="B1914" s="218"/>
      <c r="C1914" s="218"/>
      <c r="D1914" s="137">
        <v>43004</v>
      </c>
      <c r="E1914" s="137">
        <v>43066</v>
      </c>
      <c r="F1914" s="137">
        <v>43066</v>
      </c>
      <c r="G1914" s="25">
        <f t="shared" si="93"/>
        <v>62</v>
      </c>
      <c r="H1914" s="365">
        <v>5328.44</v>
      </c>
      <c r="I1914" s="122">
        <f t="shared" si="94"/>
        <v>330363.28000000003</v>
      </c>
      <c r="J1914" s="16"/>
    </row>
    <row r="1915" spans="1:10">
      <c r="A1915" s="23">
        <f t="shared" si="92"/>
        <v>1856</v>
      </c>
      <c r="B1915" s="218"/>
      <c r="C1915" s="218"/>
      <c r="D1915" s="137">
        <v>43006</v>
      </c>
      <c r="E1915" s="137">
        <v>43066</v>
      </c>
      <c r="F1915" s="137">
        <v>43066</v>
      </c>
      <c r="G1915" s="25">
        <f t="shared" si="93"/>
        <v>60</v>
      </c>
      <c r="H1915" s="365">
        <v>-4243.07</v>
      </c>
      <c r="I1915" s="122">
        <f t="shared" si="94"/>
        <v>-254584.2</v>
      </c>
      <c r="J1915" s="16"/>
    </row>
    <row r="1916" spans="1:10">
      <c r="A1916" s="23">
        <f t="shared" si="92"/>
        <v>1857</v>
      </c>
      <c r="B1916" s="218"/>
      <c r="C1916" s="218"/>
      <c r="D1916" s="137">
        <v>43012</v>
      </c>
      <c r="E1916" s="137">
        <v>43066</v>
      </c>
      <c r="F1916" s="137">
        <v>43066</v>
      </c>
      <c r="G1916" s="25">
        <f t="shared" si="93"/>
        <v>54</v>
      </c>
      <c r="H1916" s="365">
        <v>4945.46</v>
      </c>
      <c r="I1916" s="122">
        <f t="shared" si="94"/>
        <v>267054.84000000003</v>
      </c>
      <c r="J1916" s="16"/>
    </row>
    <row r="1917" spans="1:10">
      <c r="A1917" s="23">
        <f t="shared" si="92"/>
        <v>1858</v>
      </c>
      <c r="B1917" s="218"/>
      <c r="C1917" s="218"/>
      <c r="D1917" s="137">
        <v>43012</v>
      </c>
      <c r="E1917" s="137">
        <v>43066</v>
      </c>
      <c r="F1917" s="137">
        <v>43066</v>
      </c>
      <c r="G1917" s="25">
        <f t="shared" si="93"/>
        <v>54</v>
      </c>
      <c r="H1917" s="365">
        <v>4948.97</v>
      </c>
      <c r="I1917" s="122">
        <f t="shared" si="94"/>
        <v>267244.38</v>
      </c>
      <c r="J1917" s="16"/>
    </row>
    <row r="1918" spans="1:10">
      <c r="A1918" s="23">
        <f t="shared" si="92"/>
        <v>1859</v>
      </c>
      <c r="B1918" s="218"/>
      <c r="C1918" s="218"/>
      <c r="D1918" s="137">
        <v>43012</v>
      </c>
      <c r="E1918" s="137">
        <v>43066</v>
      </c>
      <c r="F1918" s="137">
        <v>43066</v>
      </c>
      <c r="G1918" s="25">
        <f t="shared" si="93"/>
        <v>54</v>
      </c>
      <c r="H1918" s="365">
        <v>4946.7300000000005</v>
      </c>
      <c r="I1918" s="122">
        <f t="shared" si="94"/>
        <v>267123.42</v>
      </c>
      <c r="J1918" s="16"/>
    </row>
    <row r="1919" spans="1:10">
      <c r="A1919" s="23">
        <f t="shared" si="92"/>
        <v>1860</v>
      </c>
      <c r="B1919" s="218"/>
      <c r="C1919" s="218"/>
      <c r="D1919" s="137">
        <v>43012</v>
      </c>
      <c r="E1919" s="137">
        <v>43066</v>
      </c>
      <c r="F1919" s="137">
        <v>43066</v>
      </c>
      <c r="G1919" s="25">
        <f t="shared" si="93"/>
        <v>54</v>
      </c>
      <c r="H1919" s="365">
        <v>4946.41</v>
      </c>
      <c r="I1919" s="122">
        <f t="shared" si="94"/>
        <v>267106.14</v>
      </c>
      <c r="J1919" s="16"/>
    </row>
    <row r="1920" spans="1:10">
      <c r="A1920" s="23">
        <f t="shared" si="92"/>
        <v>1861</v>
      </c>
      <c r="B1920" s="218"/>
      <c r="C1920" s="218"/>
      <c r="D1920" s="137">
        <v>43012</v>
      </c>
      <c r="E1920" s="137">
        <v>43066</v>
      </c>
      <c r="F1920" s="137">
        <v>43066</v>
      </c>
      <c r="G1920" s="25">
        <f t="shared" si="93"/>
        <v>54</v>
      </c>
      <c r="H1920" s="365">
        <v>5311.38</v>
      </c>
      <c r="I1920" s="122">
        <f t="shared" si="94"/>
        <v>286814.52</v>
      </c>
      <c r="J1920" s="16"/>
    </row>
    <row r="1921" spans="1:10">
      <c r="A1921" s="23">
        <f t="shared" si="92"/>
        <v>1862</v>
      </c>
      <c r="B1921" s="218"/>
      <c r="C1921" s="218"/>
      <c r="D1921" s="137">
        <v>43012</v>
      </c>
      <c r="E1921" s="137">
        <v>43066</v>
      </c>
      <c r="F1921" s="137">
        <v>43066</v>
      </c>
      <c r="G1921" s="25">
        <f t="shared" si="93"/>
        <v>54</v>
      </c>
      <c r="H1921" s="365">
        <v>5459.79</v>
      </c>
      <c r="I1921" s="122">
        <f t="shared" si="94"/>
        <v>294828.65999999997</v>
      </c>
      <c r="J1921" s="16"/>
    </row>
    <row r="1922" spans="1:10">
      <c r="A1922" s="23">
        <f t="shared" si="92"/>
        <v>1863</v>
      </c>
      <c r="B1922" s="218"/>
      <c r="C1922" s="218"/>
      <c r="D1922" s="137">
        <v>43012</v>
      </c>
      <c r="E1922" s="137">
        <v>43066</v>
      </c>
      <c r="F1922" s="137">
        <v>43066</v>
      </c>
      <c r="G1922" s="25">
        <f t="shared" si="93"/>
        <v>54</v>
      </c>
      <c r="H1922" s="365">
        <v>6729.38</v>
      </c>
      <c r="I1922" s="122">
        <f t="shared" si="94"/>
        <v>363386.52</v>
      </c>
      <c r="J1922" s="16"/>
    </row>
    <row r="1923" spans="1:10">
      <c r="A1923" s="23">
        <f t="shared" si="92"/>
        <v>1864</v>
      </c>
      <c r="B1923" s="218"/>
      <c r="C1923" s="218"/>
      <c r="D1923" s="137">
        <v>43012</v>
      </c>
      <c r="E1923" s="137">
        <v>43066</v>
      </c>
      <c r="F1923" s="137">
        <v>43066</v>
      </c>
      <c r="G1923" s="25">
        <f t="shared" si="93"/>
        <v>54</v>
      </c>
      <c r="H1923" s="365">
        <v>6767</v>
      </c>
      <c r="I1923" s="122">
        <f t="shared" si="94"/>
        <v>365418</v>
      </c>
      <c r="J1923" s="16"/>
    </row>
    <row r="1924" spans="1:10">
      <c r="A1924" s="23">
        <f t="shared" si="92"/>
        <v>1865</v>
      </c>
      <c r="B1924" s="218"/>
      <c r="C1924" s="218"/>
      <c r="D1924" s="137">
        <v>43012</v>
      </c>
      <c r="E1924" s="137">
        <v>43066</v>
      </c>
      <c r="F1924" s="137">
        <v>43066</v>
      </c>
      <c r="G1924" s="25">
        <f t="shared" si="93"/>
        <v>54</v>
      </c>
      <c r="H1924" s="365">
        <v>6692.18</v>
      </c>
      <c r="I1924" s="122">
        <f t="shared" si="94"/>
        <v>361377.72</v>
      </c>
      <c r="J1924" s="16"/>
    </row>
    <row r="1925" spans="1:10">
      <c r="A1925" s="23">
        <f t="shared" si="92"/>
        <v>1866</v>
      </c>
      <c r="B1925" s="218"/>
      <c r="C1925" s="218"/>
      <c r="D1925" s="137">
        <v>43012</v>
      </c>
      <c r="E1925" s="137">
        <v>43066</v>
      </c>
      <c r="F1925" s="137">
        <v>43066</v>
      </c>
      <c r="G1925" s="25">
        <f t="shared" si="93"/>
        <v>54</v>
      </c>
      <c r="H1925" s="365">
        <v>6763.24</v>
      </c>
      <c r="I1925" s="122">
        <f t="shared" si="94"/>
        <v>365214.96</v>
      </c>
      <c r="J1925" s="16"/>
    </row>
    <row r="1926" spans="1:10">
      <c r="A1926" s="23">
        <f t="shared" si="92"/>
        <v>1867</v>
      </c>
      <c r="B1926" s="218"/>
      <c r="C1926" s="218"/>
      <c r="D1926" s="137">
        <v>43013</v>
      </c>
      <c r="E1926" s="137">
        <v>43066</v>
      </c>
      <c r="F1926" s="137">
        <v>43066</v>
      </c>
      <c r="G1926" s="25">
        <f t="shared" si="93"/>
        <v>53</v>
      </c>
      <c r="H1926" s="365">
        <v>3965.25</v>
      </c>
      <c r="I1926" s="122">
        <f t="shared" si="94"/>
        <v>210158.25</v>
      </c>
      <c r="J1926" s="16"/>
    </row>
    <row r="1927" spans="1:10">
      <c r="A1927" s="23">
        <f t="shared" si="92"/>
        <v>1868</v>
      </c>
      <c r="B1927" s="218"/>
      <c r="C1927" s="218"/>
      <c r="D1927" s="137">
        <v>43013</v>
      </c>
      <c r="E1927" s="137">
        <v>43066</v>
      </c>
      <c r="F1927" s="137">
        <v>43066</v>
      </c>
      <c r="G1927" s="25">
        <f t="shared" si="93"/>
        <v>53</v>
      </c>
      <c r="H1927" s="365">
        <v>4210.05</v>
      </c>
      <c r="I1927" s="122">
        <f t="shared" si="94"/>
        <v>223132.65</v>
      </c>
      <c r="J1927" s="16"/>
    </row>
    <row r="1928" spans="1:10">
      <c r="A1928" s="23">
        <f t="shared" si="92"/>
        <v>1869</v>
      </c>
      <c r="B1928" s="218"/>
      <c r="C1928" s="218"/>
      <c r="D1928" s="137">
        <v>43014</v>
      </c>
      <c r="E1928" s="137">
        <v>43066</v>
      </c>
      <c r="F1928" s="137">
        <v>43066</v>
      </c>
      <c r="G1928" s="25">
        <f t="shared" si="93"/>
        <v>52</v>
      </c>
      <c r="H1928" s="365">
        <v>4949.29</v>
      </c>
      <c r="I1928" s="122">
        <f t="shared" si="94"/>
        <v>257363.08</v>
      </c>
      <c r="J1928" s="16"/>
    </row>
    <row r="1929" spans="1:10">
      <c r="A1929" s="23">
        <f t="shared" si="92"/>
        <v>1870</v>
      </c>
      <c r="B1929" s="218"/>
      <c r="C1929" s="218"/>
      <c r="D1929" s="137">
        <v>43014</v>
      </c>
      <c r="E1929" s="137">
        <v>43066</v>
      </c>
      <c r="F1929" s="137">
        <v>43066</v>
      </c>
      <c r="G1929" s="25">
        <f t="shared" si="93"/>
        <v>52</v>
      </c>
      <c r="H1929" s="365">
        <v>5411.59</v>
      </c>
      <c r="I1929" s="122">
        <f t="shared" si="94"/>
        <v>281402.68</v>
      </c>
      <c r="J1929" s="16"/>
    </row>
    <row r="1930" spans="1:10">
      <c r="A1930" s="23">
        <f t="shared" si="92"/>
        <v>1871</v>
      </c>
      <c r="B1930" s="218"/>
      <c r="C1930" s="218"/>
      <c r="D1930" s="137">
        <v>43014</v>
      </c>
      <c r="E1930" s="137">
        <v>43066</v>
      </c>
      <c r="F1930" s="137">
        <v>43066</v>
      </c>
      <c r="G1930" s="25">
        <f t="shared" si="93"/>
        <v>52</v>
      </c>
      <c r="H1930" s="365">
        <v>5418.57</v>
      </c>
      <c r="I1930" s="122">
        <f t="shared" si="94"/>
        <v>281765.64</v>
      </c>
      <c r="J1930" s="16"/>
    </row>
    <row r="1931" spans="1:10">
      <c r="A1931" s="23">
        <f t="shared" si="92"/>
        <v>1872</v>
      </c>
      <c r="B1931" s="218"/>
      <c r="C1931" s="218"/>
      <c r="D1931" s="137">
        <v>43017</v>
      </c>
      <c r="E1931" s="137">
        <v>43066</v>
      </c>
      <c r="F1931" s="137">
        <v>43066</v>
      </c>
      <c r="G1931" s="25">
        <f t="shared" si="93"/>
        <v>49</v>
      </c>
      <c r="H1931" s="365">
        <v>4952.79</v>
      </c>
      <c r="I1931" s="122">
        <f t="shared" si="94"/>
        <v>242686.71</v>
      </c>
      <c r="J1931" s="16"/>
    </row>
    <row r="1932" spans="1:10">
      <c r="A1932" s="23">
        <f t="shared" si="92"/>
        <v>1873</v>
      </c>
      <c r="B1932" s="218"/>
      <c r="C1932" s="218"/>
      <c r="D1932" s="137">
        <v>43017</v>
      </c>
      <c r="E1932" s="137">
        <v>43066</v>
      </c>
      <c r="F1932" s="137">
        <v>43066</v>
      </c>
      <c r="G1932" s="25">
        <f t="shared" si="93"/>
        <v>49</v>
      </c>
      <c r="H1932" s="365">
        <v>4949.92</v>
      </c>
      <c r="I1932" s="122">
        <f t="shared" si="94"/>
        <v>242546.08</v>
      </c>
      <c r="J1932" s="16"/>
    </row>
    <row r="1933" spans="1:10">
      <c r="A1933" s="23">
        <f t="shared" si="92"/>
        <v>1874</v>
      </c>
      <c r="B1933" s="218"/>
      <c r="C1933" s="218"/>
      <c r="D1933" s="137">
        <v>43017</v>
      </c>
      <c r="E1933" s="137">
        <v>43066</v>
      </c>
      <c r="F1933" s="137">
        <v>43066</v>
      </c>
      <c r="G1933" s="25">
        <f t="shared" si="93"/>
        <v>49</v>
      </c>
      <c r="H1933" s="365">
        <v>4945.46</v>
      </c>
      <c r="I1933" s="122">
        <f t="shared" si="94"/>
        <v>242327.54</v>
      </c>
      <c r="J1933" s="16"/>
    </row>
    <row r="1934" spans="1:10">
      <c r="A1934" s="23">
        <f t="shared" si="92"/>
        <v>1875</v>
      </c>
      <c r="B1934" s="218"/>
      <c r="C1934" s="218"/>
      <c r="D1934" s="137">
        <v>43017</v>
      </c>
      <c r="E1934" s="137">
        <v>43066</v>
      </c>
      <c r="F1934" s="137">
        <v>43066</v>
      </c>
      <c r="G1934" s="25">
        <f t="shared" si="93"/>
        <v>49</v>
      </c>
      <c r="H1934" s="365">
        <v>4966.83</v>
      </c>
      <c r="I1934" s="122">
        <f t="shared" si="94"/>
        <v>243374.67</v>
      </c>
      <c r="J1934" s="16"/>
    </row>
    <row r="1935" spans="1:10">
      <c r="A1935" s="23">
        <f t="shared" si="92"/>
        <v>1876</v>
      </c>
      <c r="B1935" s="218"/>
      <c r="C1935" s="218"/>
      <c r="D1935" s="137">
        <v>43017</v>
      </c>
      <c r="E1935" s="137">
        <v>43066</v>
      </c>
      <c r="F1935" s="137">
        <v>43066</v>
      </c>
      <c r="G1935" s="25">
        <f t="shared" si="93"/>
        <v>49</v>
      </c>
      <c r="H1935" s="365">
        <v>5416.83</v>
      </c>
      <c r="I1935" s="122">
        <f t="shared" si="94"/>
        <v>265424.67</v>
      </c>
      <c r="J1935" s="16"/>
    </row>
    <row r="1936" spans="1:10">
      <c r="A1936" s="23">
        <f t="shared" ref="A1936:A1999" si="95">A1935+1</f>
        <v>1877</v>
      </c>
      <c r="B1936" s="218"/>
      <c r="C1936" s="218"/>
      <c r="D1936" s="137">
        <v>43017</v>
      </c>
      <c r="E1936" s="137">
        <v>43066</v>
      </c>
      <c r="F1936" s="137">
        <v>43066</v>
      </c>
      <c r="G1936" s="25">
        <f t="shared" si="93"/>
        <v>49</v>
      </c>
      <c r="H1936" s="365">
        <v>6525.4</v>
      </c>
      <c r="I1936" s="122">
        <f t="shared" si="94"/>
        <v>319744.59999999998</v>
      </c>
      <c r="J1936" s="16"/>
    </row>
    <row r="1937" spans="1:10">
      <c r="A1937" s="23">
        <f t="shared" si="95"/>
        <v>1878</v>
      </c>
      <c r="B1937" s="218"/>
      <c r="C1937" s="218"/>
      <c r="D1937" s="137">
        <v>43018</v>
      </c>
      <c r="E1937" s="137">
        <v>43066</v>
      </c>
      <c r="F1937" s="137">
        <v>43066</v>
      </c>
      <c r="G1937" s="25">
        <f t="shared" si="93"/>
        <v>48</v>
      </c>
      <c r="H1937" s="365">
        <v>6392.3</v>
      </c>
      <c r="I1937" s="122">
        <f t="shared" si="94"/>
        <v>306830.40000000002</v>
      </c>
      <c r="J1937" s="16"/>
    </row>
    <row r="1938" spans="1:10">
      <c r="A1938" s="23">
        <f t="shared" si="95"/>
        <v>1879</v>
      </c>
      <c r="B1938" s="218"/>
      <c r="C1938" s="218"/>
      <c r="D1938" s="137">
        <v>43018</v>
      </c>
      <c r="E1938" s="137">
        <v>43066</v>
      </c>
      <c r="F1938" s="137">
        <v>43066</v>
      </c>
      <c r="G1938" s="25">
        <f t="shared" si="93"/>
        <v>48</v>
      </c>
      <c r="H1938" s="365">
        <v>5795.02</v>
      </c>
      <c r="I1938" s="122">
        <f t="shared" si="94"/>
        <v>278160.96000000002</v>
      </c>
      <c r="J1938" s="16"/>
    </row>
    <row r="1939" spans="1:10">
      <c r="A1939" s="23">
        <f t="shared" si="95"/>
        <v>1880</v>
      </c>
      <c r="B1939" s="218"/>
      <c r="C1939" s="218"/>
      <c r="D1939" s="137">
        <v>43018</v>
      </c>
      <c r="E1939" s="137">
        <v>43066</v>
      </c>
      <c r="F1939" s="137">
        <v>43066</v>
      </c>
      <c r="G1939" s="25">
        <f t="shared" si="93"/>
        <v>48</v>
      </c>
      <c r="H1939" s="365">
        <v>6398.36</v>
      </c>
      <c r="I1939" s="122">
        <f t="shared" si="94"/>
        <v>307121.28000000003</v>
      </c>
      <c r="J1939" s="16"/>
    </row>
    <row r="1940" spans="1:10">
      <c r="A1940" s="23">
        <f t="shared" si="95"/>
        <v>1881</v>
      </c>
      <c r="B1940" s="218"/>
      <c r="C1940" s="218"/>
      <c r="D1940" s="137">
        <v>43018</v>
      </c>
      <c r="E1940" s="137">
        <v>43066</v>
      </c>
      <c r="F1940" s="137">
        <v>43066</v>
      </c>
      <c r="G1940" s="25">
        <f t="shared" si="93"/>
        <v>48</v>
      </c>
      <c r="H1940" s="365">
        <v>5724.27</v>
      </c>
      <c r="I1940" s="122">
        <f t="shared" si="94"/>
        <v>274764.96000000002</v>
      </c>
      <c r="J1940" s="16"/>
    </row>
    <row r="1941" spans="1:10">
      <c r="A1941" s="23">
        <f t="shared" si="95"/>
        <v>1882</v>
      </c>
      <c r="B1941" s="218"/>
      <c r="C1941" s="218"/>
      <c r="D1941" s="137">
        <v>43018</v>
      </c>
      <c r="E1941" s="137">
        <v>43066</v>
      </c>
      <c r="F1941" s="137">
        <v>43066</v>
      </c>
      <c r="G1941" s="25">
        <f t="shared" si="93"/>
        <v>48</v>
      </c>
      <c r="H1941" s="365">
        <v>6555.91</v>
      </c>
      <c r="I1941" s="122">
        <f t="shared" si="94"/>
        <v>314683.68</v>
      </c>
      <c r="J1941" s="16"/>
    </row>
    <row r="1942" spans="1:10">
      <c r="A1942" s="23">
        <f t="shared" si="95"/>
        <v>1883</v>
      </c>
      <c r="B1942" s="218"/>
      <c r="C1942" s="218"/>
      <c r="D1942" s="137">
        <v>43019</v>
      </c>
      <c r="E1942" s="137">
        <v>43066</v>
      </c>
      <c r="F1942" s="137">
        <v>43066</v>
      </c>
      <c r="G1942" s="25">
        <f t="shared" si="93"/>
        <v>47</v>
      </c>
      <c r="H1942" s="365">
        <v>4867.2</v>
      </c>
      <c r="I1942" s="122">
        <f t="shared" si="94"/>
        <v>228758.39999999999</v>
      </c>
      <c r="J1942" s="16"/>
    </row>
    <row r="1943" spans="1:10">
      <c r="A1943" s="23">
        <f t="shared" si="95"/>
        <v>1884</v>
      </c>
      <c r="B1943" s="218"/>
      <c r="C1943" s="218"/>
      <c r="D1943" s="137">
        <v>43019</v>
      </c>
      <c r="E1943" s="137">
        <v>43066</v>
      </c>
      <c r="F1943" s="137">
        <v>43066</v>
      </c>
      <c r="G1943" s="25">
        <f t="shared" si="93"/>
        <v>47</v>
      </c>
      <c r="H1943" s="365">
        <v>4728.96</v>
      </c>
      <c r="I1943" s="122">
        <f t="shared" si="94"/>
        <v>222261.12</v>
      </c>
      <c r="J1943" s="16"/>
    </row>
    <row r="1944" spans="1:10">
      <c r="A1944" s="23">
        <f t="shared" si="95"/>
        <v>1885</v>
      </c>
      <c r="B1944" s="218"/>
      <c r="C1944" s="218"/>
      <c r="D1944" s="137">
        <v>43019</v>
      </c>
      <c r="E1944" s="137">
        <v>43066</v>
      </c>
      <c r="F1944" s="137">
        <v>43066</v>
      </c>
      <c r="G1944" s="25">
        <f t="shared" si="93"/>
        <v>47</v>
      </c>
      <c r="H1944" s="365">
        <v>4898.88</v>
      </c>
      <c r="I1944" s="122">
        <f t="shared" si="94"/>
        <v>230247.36</v>
      </c>
      <c r="J1944" s="16"/>
    </row>
    <row r="1945" spans="1:10">
      <c r="A1945" s="23">
        <f t="shared" si="95"/>
        <v>1886</v>
      </c>
      <c r="B1945" s="218"/>
      <c r="C1945" s="218"/>
      <c r="D1945" s="137">
        <v>43019</v>
      </c>
      <c r="E1945" s="137">
        <v>43066</v>
      </c>
      <c r="F1945" s="137">
        <v>43066</v>
      </c>
      <c r="G1945" s="25">
        <f t="shared" si="93"/>
        <v>47</v>
      </c>
      <c r="H1945" s="365">
        <v>5508.78</v>
      </c>
      <c r="I1945" s="122">
        <f t="shared" si="94"/>
        <v>258912.66</v>
      </c>
      <c r="J1945" s="16"/>
    </row>
    <row r="1946" spans="1:10">
      <c r="A1946" s="23">
        <f t="shared" si="95"/>
        <v>1887</v>
      </c>
      <c r="B1946" s="218"/>
      <c r="C1946" s="218"/>
      <c r="D1946" s="137">
        <v>43019</v>
      </c>
      <c r="E1946" s="137">
        <v>43066</v>
      </c>
      <c r="F1946" s="137">
        <v>43066</v>
      </c>
      <c r="G1946" s="25">
        <f t="shared" si="93"/>
        <v>47</v>
      </c>
      <c r="H1946" s="365">
        <v>5501.21</v>
      </c>
      <c r="I1946" s="122">
        <f t="shared" si="94"/>
        <v>258556.87</v>
      </c>
      <c r="J1946" s="16"/>
    </row>
    <row r="1947" spans="1:10">
      <c r="A1947" s="23">
        <f t="shared" si="95"/>
        <v>1888</v>
      </c>
      <c r="B1947" s="218"/>
      <c r="C1947" s="218"/>
      <c r="D1947" s="137">
        <v>43019</v>
      </c>
      <c r="E1947" s="137">
        <v>43066</v>
      </c>
      <c r="F1947" s="137">
        <v>43066</v>
      </c>
      <c r="G1947" s="25">
        <f t="shared" ref="G1947:G2007" si="96">F1947-D1947</f>
        <v>47</v>
      </c>
      <c r="H1947" s="365">
        <v>5606.49</v>
      </c>
      <c r="I1947" s="122">
        <f t="shared" ref="I1947:I2007" si="97">ROUND(G1947*H1947,2)</f>
        <v>263505.03000000003</v>
      </c>
      <c r="J1947" s="16"/>
    </row>
    <row r="1948" spans="1:10">
      <c r="A1948" s="23">
        <f t="shared" si="95"/>
        <v>1889</v>
      </c>
      <c r="B1948" s="218"/>
      <c r="C1948" s="218"/>
      <c r="D1948" s="137">
        <v>43019</v>
      </c>
      <c r="E1948" s="137">
        <v>43066</v>
      </c>
      <c r="F1948" s="137">
        <v>43066</v>
      </c>
      <c r="G1948" s="25">
        <f t="shared" si="96"/>
        <v>47</v>
      </c>
      <c r="H1948" s="365">
        <v>5175.5</v>
      </c>
      <c r="I1948" s="122">
        <f t="shared" si="97"/>
        <v>243248.5</v>
      </c>
      <c r="J1948" s="16"/>
    </row>
    <row r="1949" spans="1:10">
      <c r="A1949" s="23">
        <f t="shared" si="95"/>
        <v>1890</v>
      </c>
      <c r="B1949" s="218"/>
      <c r="C1949" s="218"/>
      <c r="D1949" s="137">
        <v>43020</v>
      </c>
      <c r="E1949" s="137">
        <v>43066</v>
      </c>
      <c r="F1949" s="137">
        <v>43066</v>
      </c>
      <c r="G1949" s="25">
        <f t="shared" si="96"/>
        <v>46</v>
      </c>
      <c r="H1949" s="365">
        <v>5824.81</v>
      </c>
      <c r="I1949" s="122">
        <f t="shared" si="97"/>
        <v>267941.26</v>
      </c>
      <c r="J1949" s="16"/>
    </row>
    <row r="1950" spans="1:10">
      <c r="A1950" s="23">
        <f t="shared" si="95"/>
        <v>1891</v>
      </c>
      <c r="B1950" s="218"/>
      <c r="C1950" s="218"/>
      <c r="D1950" s="137">
        <v>43020</v>
      </c>
      <c r="E1950" s="137">
        <v>43066</v>
      </c>
      <c r="F1950" s="137">
        <v>43066</v>
      </c>
      <c r="G1950" s="25">
        <f t="shared" si="96"/>
        <v>46</v>
      </c>
      <c r="H1950" s="365">
        <v>5824.81</v>
      </c>
      <c r="I1950" s="122">
        <f t="shared" si="97"/>
        <v>267941.26</v>
      </c>
      <c r="J1950" s="16"/>
    </row>
    <row r="1951" spans="1:10">
      <c r="A1951" s="23">
        <f t="shared" si="95"/>
        <v>1892</v>
      </c>
      <c r="B1951" s="218"/>
      <c r="C1951" s="218"/>
      <c r="D1951" s="137">
        <v>43020</v>
      </c>
      <c r="E1951" s="137">
        <v>43066</v>
      </c>
      <c r="F1951" s="137">
        <v>43066</v>
      </c>
      <c r="G1951" s="25">
        <f t="shared" si="96"/>
        <v>46</v>
      </c>
      <c r="H1951" s="365">
        <v>5222.74</v>
      </c>
      <c r="I1951" s="122">
        <f t="shared" si="97"/>
        <v>240246.04</v>
      </c>
      <c r="J1951" s="16"/>
    </row>
    <row r="1952" spans="1:10">
      <c r="A1952" s="23">
        <f t="shared" si="95"/>
        <v>1893</v>
      </c>
      <c r="B1952" s="218"/>
      <c r="C1952" s="218"/>
      <c r="D1952" s="137">
        <v>43020</v>
      </c>
      <c r="E1952" s="137">
        <v>43066</v>
      </c>
      <c r="F1952" s="137">
        <v>43066</v>
      </c>
      <c r="G1952" s="25">
        <f t="shared" si="96"/>
        <v>46</v>
      </c>
      <c r="H1952" s="365">
        <v>6391.36</v>
      </c>
      <c r="I1952" s="122">
        <f t="shared" si="97"/>
        <v>294002.56</v>
      </c>
      <c r="J1952" s="16"/>
    </row>
    <row r="1953" spans="1:10">
      <c r="A1953" s="23">
        <f t="shared" si="95"/>
        <v>1894</v>
      </c>
      <c r="B1953" s="218"/>
      <c r="C1953" s="218"/>
      <c r="D1953" s="137">
        <v>43020</v>
      </c>
      <c r="E1953" s="137">
        <v>43066</v>
      </c>
      <c r="F1953" s="137">
        <v>43066</v>
      </c>
      <c r="G1953" s="25">
        <f t="shared" si="96"/>
        <v>46</v>
      </c>
      <c r="H1953" s="365">
        <v>6021.1</v>
      </c>
      <c r="I1953" s="122">
        <f t="shared" si="97"/>
        <v>276970.59999999998</v>
      </c>
      <c r="J1953" s="16"/>
    </row>
    <row r="1954" spans="1:10">
      <c r="A1954" s="23">
        <f t="shared" si="95"/>
        <v>1895</v>
      </c>
      <c r="B1954" s="218"/>
      <c r="C1954" s="218"/>
      <c r="D1954" s="137">
        <v>43021</v>
      </c>
      <c r="E1954" s="137">
        <v>43066</v>
      </c>
      <c r="F1954" s="137">
        <v>43066</v>
      </c>
      <c r="G1954" s="25">
        <f t="shared" si="96"/>
        <v>45</v>
      </c>
      <c r="H1954" s="365">
        <v>5144.9000000000005</v>
      </c>
      <c r="I1954" s="122">
        <f t="shared" si="97"/>
        <v>231520.5</v>
      </c>
      <c r="J1954" s="16"/>
    </row>
    <row r="1955" spans="1:10">
      <c r="A1955" s="23">
        <f t="shared" si="95"/>
        <v>1896</v>
      </c>
      <c r="B1955" s="218"/>
      <c r="C1955" s="218"/>
      <c r="D1955" s="137">
        <v>43021</v>
      </c>
      <c r="E1955" s="137">
        <v>43066</v>
      </c>
      <c r="F1955" s="137">
        <v>43066</v>
      </c>
      <c r="G1955" s="25">
        <f t="shared" si="96"/>
        <v>45</v>
      </c>
      <c r="H1955" s="365">
        <v>5139.6400000000003</v>
      </c>
      <c r="I1955" s="122">
        <f t="shared" si="97"/>
        <v>231283.8</v>
      </c>
      <c r="J1955" s="16"/>
    </row>
    <row r="1956" spans="1:10">
      <c r="A1956" s="23">
        <f t="shared" si="95"/>
        <v>1897</v>
      </c>
      <c r="B1956" s="218"/>
      <c r="C1956" s="218"/>
      <c r="D1956" s="137">
        <v>43021</v>
      </c>
      <c r="E1956" s="137">
        <v>43066</v>
      </c>
      <c r="F1956" s="137">
        <v>43066</v>
      </c>
      <c r="G1956" s="25">
        <f t="shared" si="96"/>
        <v>45</v>
      </c>
      <c r="H1956" s="365">
        <v>5454.82</v>
      </c>
      <c r="I1956" s="122">
        <f t="shared" si="97"/>
        <v>245466.9</v>
      </c>
      <c r="J1956" s="16"/>
    </row>
    <row r="1957" spans="1:10">
      <c r="A1957" s="23">
        <f t="shared" si="95"/>
        <v>1898</v>
      </c>
      <c r="B1957" s="218"/>
      <c r="C1957" s="218"/>
      <c r="D1957" s="137">
        <v>43021</v>
      </c>
      <c r="E1957" s="137">
        <v>43066</v>
      </c>
      <c r="F1957" s="137">
        <v>43066</v>
      </c>
      <c r="G1957" s="25">
        <f t="shared" si="96"/>
        <v>45</v>
      </c>
      <c r="H1957" s="365">
        <v>5519.3</v>
      </c>
      <c r="I1957" s="122">
        <f t="shared" si="97"/>
        <v>248368.5</v>
      </c>
      <c r="J1957" s="16"/>
    </row>
    <row r="1958" spans="1:10">
      <c r="A1958" s="23">
        <f t="shared" si="95"/>
        <v>1899</v>
      </c>
      <c r="B1958" s="218"/>
      <c r="C1958" s="218"/>
      <c r="D1958" s="137">
        <v>43021</v>
      </c>
      <c r="E1958" s="137">
        <v>43066</v>
      </c>
      <c r="F1958" s="137">
        <v>43066</v>
      </c>
      <c r="G1958" s="25">
        <f t="shared" si="96"/>
        <v>45</v>
      </c>
      <c r="H1958" s="365">
        <v>5605.5</v>
      </c>
      <c r="I1958" s="122">
        <f t="shared" si="97"/>
        <v>252247.5</v>
      </c>
      <c r="J1958" s="16"/>
    </row>
    <row r="1959" spans="1:10">
      <c r="A1959" s="23">
        <f t="shared" si="95"/>
        <v>1900</v>
      </c>
      <c r="B1959" s="218"/>
      <c r="C1959" s="218"/>
      <c r="D1959" s="137">
        <v>43024</v>
      </c>
      <c r="E1959" s="137">
        <v>43066</v>
      </c>
      <c r="F1959" s="137">
        <v>43066</v>
      </c>
      <c r="G1959" s="25">
        <f t="shared" si="96"/>
        <v>42</v>
      </c>
      <c r="H1959" s="365">
        <v>4950.88</v>
      </c>
      <c r="I1959" s="122">
        <f t="shared" si="97"/>
        <v>207936.96</v>
      </c>
      <c r="J1959" s="16"/>
    </row>
    <row r="1960" spans="1:10">
      <c r="A1960" s="23">
        <f t="shared" si="95"/>
        <v>1901</v>
      </c>
      <c r="B1960" s="218"/>
      <c r="C1960" s="218"/>
      <c r="D1960" s="137">
        <v>43024</v>
      </c>
      <c r="E1960" s="137">
        <v>43066</v>
      </c>
      <c r="F1960" s="137">
        <v>43066</v>
      </c>
      <c r="G1960" s="25">
        <f t="shared" si="96"/>
        <v>42</v>
      </c>
      <c r="H1960" s="365">
        <v>4948.97</v>
      </c>
      <c r="I1960" s="122">
        <f t="shared" si="97"/>
        <v>207856.74</v>
      </c>
      <c r="J1960" s="16"/>
    </row>
    <row r="1961" spans="1:10">
      <c r="A1961" s="23">
        <f t="shared" si="95"/>
        <v>1902</v>
      </c>
      <c r="B1961" s="218"/>
      <c r="C1961" s="218"/>
      <c r="D1961" s="137">
        <v>43024</v>
      </c>
      <c r="E1961" s="137">
        <v>43066</v>
      </c>
      <c r="F1961" s="137">
        <v>43066</v>
      </c>
      <c r="G1961" s="25">
        <f t="shared" si="96"/>
        <v>42</v>
      </c>
      <c r="H1961" s="365">
        <v>4976.4000000000005</v>
      </c>
      <c r="I1961" s="122">
        <f t="shared" si="97"/>
        <v>209008.8</v>
      </c>
      <c r="J1961" s="16"/>
    </row>
    <row r="1962" spans="1:10">
      <c r="A1962" s="23">
        <f t="shared" si="95"/>
        <v>1903</v>
      </c>
      <c r="B1962" s="218"/>
      <c r="C1962" s="218"/>
      <c r="D1962" s="137">
        <v>43024</v>
      </c>
      <c r="E1962" s="137">
        <v>43066</v>
      </c>
      <c r="F1962" s="137">
        <v>43066</v>
      </c>
      <c r="G1962" s="25">
        <f t="shared" si="96"/>
        <v>42</v>
      </c>
      <c r="H1962" s="365">
        <v>4949.6000000000004</v>
      </c>
      <c r="I1962" s="122">
        <f t="shared" si="97"/>
        <v>207883.2</v>
      </c>
      <c r="J1962" s="16"/>
    </row>
    <row r="1963" spans="1:10">
      <c r="A1963" s="23">
        <f t="shared" si="95"/>
        <v>1904</v>
      </c>
      <c r="B1963" s="218"/>
      <c r="C1963" s="218"/>
      <c r="D1963" s="137">
        <v>43024</v>
      </c>
      <c r="E1963" s="137">
        <v>43066</v>
      </c>
      <c r="F1963" s="137">
        <v>43066</v>
      </c>
      <c r="G1963" s="25">
        <f t="shared" si="96"/>
        <v>42</v>
      </c>
      <c r="H1963" s="365">
        <v>6118.95</v>
      </c>
      <c r="I1963" s="122">
        <f t="shared" si="97"/>
        <v>256995.9</v>
      </c>
      <c r="J1963" s="16"/>
    </row>
    <row r="1964" spans="1:10">
      <c r="A1964" s="23">
        <f t="shared" si="95"/>
        <v>1905</v>
      </c>
      <c r="B1964" s="218"/>
      <c r="C1964" s="218"/>
      <c r="D1964" s="137">
        <v>43024</v>
      </c>
      <c r="E1964" s="137">
        <v>43066</v>
      </c>
      <c r="F1964" s="137">
        <v>43066</v>
      </c>
      <c r="G1964" s="25">
        <f t="shared" si="96"/>
        <v>42</v>
      </c>
      <c r="H1964" s="365">
        <v>5765.17</v>
      </c>
      <c r="I1964" s="122">
        <f t="shared" si="97"/>
        <v>242137.14</v>
      </c>
      <c r="J1964" s="16"/>
    </row>
    <row r="1965" spans="1:10">
      <c r="A1965" s="23">
        <f t="shared" si="95"/>
        <v>1906</v>
      </c>
      <c r="B1965" s="218"/>
      <c r="C1965" s="218"/>
      <c r="D1965" s="137">
        <v>43024</v>
      </c>
      <c r="E1965" s="137">
        <v>43066</v>
      </c>
      <c r="F1965" s="137">
        <v>43066</v>
      </c>
      <c r="G1965" s="25">
        <f t="shared" si="96"/>
        <v>42</v>
      </c>
      <c r="H1965" s="365">
        <v>5591.89</v>
      </c>
      <c r="I1965" s="122">
        <f t="shared" si="97"/>
        <v>234859.38</v>
      </c>
      <c r="J1965" s="16"/>
    </row>
    <row r="1966" spans="1:10">
      <c r="A1966" s="23">
        <f t="shared" si="95"/>
        <v>1907</v>
      </c>
      <c r="B1966" s="218"/>
      <c r="C1966" s="218"/>
      <c r="D1966" s="137">
        <v>43024</v>
      </c>
      <c r="E1966" s="137">
        <v>43066</v>
      </c>
      <c r="F1966" s="137">
        <v>43066</v>
      </c>
      <c r="G1966" s="25">
        <f t="shared" si="96"/>
        <v>42</v>
      </c>
      <c r="H1966" s="365">
        <v>5768.42</v>
      </c>
      <c r="I1966" s="122">
        <f t="shared" si="97"/>
        <v>242273.64</v>
      </c>
      <c r="J1966" s="16"/>
    </row>
    <row r="1967" spans="1:10">
      <c r="A1967" s="23">
        <f t="shared" si="95"/>
        <v>1908</v>
      </c>
      <c r="B1967" s="218"/>
      <c r="C1967" s="218"/>
      <c r="D1967" s="137">
        <v>43024</v>
      </c>
      <c r="E1967" s="137">
        <v>43066</v>
      </c>
      <c r="F1967" s="137">
        <v>43066</v>
      </c>
      <c r="G1967" s="25">
        <f t="shared" si="96"/>
        <v>42</v>
      </c>
      <c r="H1967" s="365">
        <v>6069.13</v>
      </c>
      <c r="I1967" s="122">
        <f t="shared" si="97"/>
        <v>254903.46</v>
      </c>
      <c r="J1967" s="16"/>
    </row>
    <row r="1968" spans="1:10">
      <c r="A1968" s="23">
        <f t="shared" si="95"/>
        <v>1909</v>
      </c>
      <c r="B1968" s="218"/>
      <c r="C1968" s="218"/>
      <c r="D1968" s="137">
        <v>43024</v>
      </c>
      <c r="E1968" s="137">
        <v>43066</v>
      </c>
      <c r="F1968" s="137">
        <v>43066</v>
      </c>
      <c r="G1968" s="25">
        <f t="shared" si="96"/>
        <v>42</v>
      </c>
      <c r="H1968" s="365">
        <v>6051.08</v>
      </c>
      <c r="I1968" s="122">
        <f t="shared" si="97"/>
        <v>254145.36</v>
      </c>
      <c r="J1968" s="16"/>
    </row>
    <row r="1969" spans="1:10">
      <c r="A1969" s="23">
        <f t="shared" si="95"/>
        <v>1910</v>
      </c>
      <c r="B1969" s="218"/>
      <c r="C1969" s="218"/>
      <c r="D1969" s="137">
        <v>43024</v>
      </c>
      <c r="E1969" s="137">
        <v>43066</v>
      </c>
      <c r="F1969" s="137">
        <v>43066</v>
      </c>
      <c r="G1969" s="25">
        <f t="shared" si="96"/>
        <v>42</v>
      </c>
      <c r="H1969" s="365">
        <v>5656.51</v>
      </c>
      <c r="I1969" s="122">
        <f t="shared" si="97"/>
        <v>237573.42</v>
      </c>
      <c r="J1969" s="16"/>
    </row>
    <row r="1970" spans="1:10">
      <c r="A1970" s="23">
        <f t="shared" si="95"/>
        <v>1911</v>
      </c>
      <c r="B1970" s="218"/>
      <c r="C1970" s="218"/>
      <c r="D1970" s="137">
        <v>43024</v>
      </c>
      <c r="E1970" s="137">
        <v>43066</v>
      </c>
      <c r="F1970" s="137">
        <v>43066</v>
      </c>
      <c r="G1970" s="25">
        <f t="shared" si="96"/>
        <v>42</v>
      </c>
      <c r="H1970" s="365">
        <v>6716.84</v>
      </c>
      <c r="I1970" s="122">
        <f t="shared" si="97"/>
        <v>282107.28000000003</v>
      </c>
      <c r="J1970" s="16"/>
    </row>
    <row r="1971" spans="1:10">
      <c r="A1971" s="23">
        <f t="shared" si="95"/>
        <v>1912</v>
      </c>
      <c r="B1971" s="218"/>
      <c r="C1971" s="218"/>
      <c r="D1971" s="137">
        <v>43024</v>
      </c>
      <c r="E1971" s="137">
        <v>43066</v>
      </c>
      <c r="F1971" s="137">
        <v>43066</v>
      </c>
      <c r="G1971" s="25">
        <f t="shared" si="96"/>
        <v>42</v>
      </c>
      <c r="H1971" s="365">
        <v>6579.32</v>
      </c>
      <c r="I1971" s="122">
        <f t="shared" si="97"/>
        <v>276331.44</v>
      </c>
      <c r="J1971" s="16"/>
    </row>
    <row r="1972" spans="1:10">
      <c r="A1972" s="23">
        <f t="shared" si="95"/>
        <v>1913</v>
      </c>
      <c r="B1972" s="218"/>
      <c r="C1972" s="218"/>
      <c r="D1972" s="137">
        <v>43024</v>
      </c>
      <c r="E1972" s="137">
        <v>43066</v>
      </c>
      <c r="F1972" s="137">
        <v>43066</v>
      </c>
      <c r="G1972" s="25">
        <f t="shared" si="96"/>
        <v>42</v>
      </c>
      <c r="H1972" s="365">
        <v>6527.49</v>
      </c>
      <c r="I1972" s="122">
        <f t="shared" si="97"/>
        <v>274154.58</v>
      </c>
      <c r="J1972" s="16"/>
    </row>
    <row r="1973" spans="1:10">
      <c r="A1973" s="23">
        <f t="shared" si="95"/>
        <v>1914</v>
      </c>
      <c r="B1973" s="218"/>
      <c r="C1973" s="218"/>
      <c r="D1973" s="137">
        <v>43025</v>
      </c>
      <c r="E1973" s="137">
        <v>43066</v>
      </c>
      <c r="F1973" s="137">
        <v>43066</v>
      </c>
      <c r="G1973" s="25">
        <f t="shared" si="96"/>
        <v>41</v>
      </c>
      <c r="H1973" s="365">
        <v>5384.35</v>
      </c>
      <c r="I1973" s="122">
        <f t="shared" si="97"/>
        <v>220758.35</v>
      </c>
      <c r="J1973" s="16"/>
    </row>
    <row r="1974" spans="1:10">
      <c r="A1974" s="23">
        <f t="shared" si="95"/>
        <v>1915</v>
      </c>
      <c r="B1974" s="218"/>
      <c r="C1974" s="218"/>
      <c r="D1974" s="137">
        <v>43025</v>
      </c>
      <c r="E1974" s="137">
        <v>43066</v>
      </c>
      <c r="F1974" s="137">
        <v>43066</v>
      </c>
      <c r="G1974" s="25">
        <f t="shared" si="96"/>
        <v>41</v>
      </c>
      <c r="H1974" s="365">
        <v>6076.71</v>
      </c>
      <c r="I1974" s="122">
        <f t="shared" si="97"/>
        <v>249145.11</v>
      </c>
      <c r="J1974" s="16"/>
    </row>
    <row r="1975" spans="1:10">
      <c r="A1975" s="23">
        <f t="shared" si="95"/>
        <v>1916</v>
      </c>
      <c r="B1975" s="218"/>
      <c r="C1975" s="218"/>
      <c r="D1975" s="137">
        <v>43025</v>
      </c>
      <c r="E1975" s="137">
        <v>43066</v>
      </c>
      <c r="F1975" s="137">
        <v>43066</v>
      </c>
      <c r="G1975" s="25">
        <f t="shared" si="96"/>
        <v>41</v>
      </c>
      <c r="H1975" s="365">
        <v>5655.07</v>
      </c>
      <c r="I1975" s="122">
        <f t="shared" si="97"/>
        <v>231857.87</v>
      </c>
      <c r="J1975" s="16"/>
    </row>
    <row r="1976" spans="1:10">
      <c r="A1976" s="23">
        <f t="shared" si="95"/>
        <v>1917</v>
      </c>
      <c r="B1976" s="218"/>
      <c r="C1976" s="218"/>
      <c r="D1976" s="137">
        <v>43025</v>
      </c>
      <c r="E1976" s="137">
        <v>43066</v>
      </c>
      <c r="F1976" s="137">
        <v>43066</v>
      </c>
      <c r="G1976" s="25">
        <f t="shared" si="96"/>
        <v>41</v>
      </c>
      <c r="H1976" s="365">
        <v>5827.26</v>
      </c>
      <c r="I1976" s="122">
        <f t="shared" si="97"/>
        <v>238917.66</v>
      </c>
      <c r="J1976" s="16"/>
    </row>
    <row r="1977" spans="1:10">
      <c r="A1977" s="23">
        <f t="shared" si="95"/>
        <v>1918</v>
      </c>
      <c r="B1977" s="218"/>
      <c r="C1977" s="218"/>
      <c r="D1977" s="137">
        <v>43025</v>
      </c>
      <c r="E1977" s="137">
        <v>43066</v>
      </c>
      <c r="F1977" s="137">
        <v>43066</v>
      </c>
      <c r="G1977" s="25">
        <f t="shared" si="96"/>
        <v>41</v>
      </c>
      <c r="H1977" s="365">
        <v>6012.46</v>
      </c>
      <c r="I1977" s="122">
        <f t="shared" si="97"/>
        <v>246510.86</v>
      </c>
      <c r="J1977" s="16"/>
    </row>
    <row r="1978" spans="1:10">
      <c r="A1978" s="23">
        <f t="shared" si="95"/>
        <v>1919</v>
      </c>
      <c r="B1978" s="218"/>
      <c r="C1978" s="218"/>
      <c r="D1978" s="137">
        <v>43025</v>
      </c>
      <c r="E1978" s="137">
        <v>43066</v>
      </c>
      <c r="F1978" s="137">
        <v>43066</v>
      </c>
      <c r="G1978" s="25">
        <f t="shared" si="96"/>
        <v>41</v>
      </c>
      <c r="H1978" s="365">
        <v>5655.07</v>
      </c>
      <c r="I1978" s="122">
        <f t="shared" si="97"/>
        <v>231857.87</v>
      </c>
      <c r="J1978" s="16"/>
    </row>
    <row r="1979" spans="1:10">
      <c r="A1979" s="23">
        <f t="shared" si="95"/>
        <v>1920</v>
      </c>
      <c r="B1979" s="218"/>
      <c r="C1979" s="218"/>
      <c r="D1979" s="137">
        <v>43025</v>
      </c>
      <c r="E1979" s="137">
        <v>43066</v>
      </c>
      <c r="F1979" s="137">
        <v>43066</v>
      </c>
      <c r="G1979" s="25">
        <f t="shared" si="96"/>
        <v>41</v>
      </c>
      <c r="H1979" s="365">
        <v>6218.23</v>
      </c>
      <c r="I1979" s="122">
        <f t="shared" si="97"/>
        <v>254947.43</v>
      </c>
      <c r="J1979" s="16"/>
    </row>
    <row r="1980" spans="1:10">
      <c r="A1980" s="23">
        <f t="shared" si="95"/>
        <v>1921</v>
      </c>
      <c r="B1980" s="218"/>
      <c r="C1980" s="218"/>
      <c r="D1980" s="137">
        <v>43025</v>
      </c>
      <c r="E1980" s="137">
        <v>43066</v>
      </c>
      <c r="F1980" s="137">
        <v>43066</v>
      </c>
      <c r="G1980" s="25">
        <f t="shared" si="96"/>
        <v>41</v>
      </c>
      <c r="H1980" s="365">
        <v>5763.37</v>
      </c>
      <c r="I1980" s="122">
        <f t="shared" si="97"/>
        <v>236298.17</v>
      </c>
      <c r="J1980" s="16"/>
    </row>
    <row r="1981" spans="1:10">
      <c r="A1981" s="23">
        <f t="shared" si="95"/>
        <v>1922</v>
      </c>
      <c r="B1981" s="218"/>
      <c r="C1981" s="218"/>
      <c r="D1981" s="137">
        <v>43027</v>
      </c>
      <c r="E1981" s="137">
        <v>43066</v>
      </c>
      <c r="F1981" s="137">
        <v>43066</v>
      </c>
      <c r="G1981" s="25">
        <f t="shared" si="96"/>
        <v>39</v>
      </c>
      <c r="H1981" s="365">
        <v>5691.37</v>
      </c>
      <c r="I1981" s="122">
        <f t="shared" si="97"/>
        <v>221963.43</v>
      </c>
      <c r="J1981" s="16"/>
    </row>
    <row r="1982" spans="1:10">
      <c r="A1982" s="23">
        <f t="shared" si="95"/>
        <v>1923</v>
      </c>
      <c r="B1982" s="218"/>
      <c r="C1982" s="218"/>
      <c r="D1982" s="137">
        <v>43027</v>
      </c>
      <c r="E1982" s="137">
        <v>43066</v>
      </c>
      <c r="F1982" s="137">
        <v>43066</v>
      </c>
      <c r="G1982" s="25">
        <f t="shared" si="96"/>
        <v>39</v>
      </c>
      <c r="H1982" s="365">
        <v>5683.8</v>
      </c>
      <c r="I1982" s="122">
        <f t="shared" si="97"/>
        <v>221668.2</v>
      </c>
      <c r="J1982" s="16"/>
    </row>
    <row r="1983" spans="1:10">
      <c r="A1983" s="23">
        <f t="shared" si="95"/>
        <v>1924</v>
      </c>
      <c r="B1983" s="218"/>
      <c r="C1983" s="218"/>
      <c r="D1983" s="137">
        <v>43027</v>
      </c>
      <c r="E1983" s="137">
        <v>43066</v>
      </c>
      <c r="F1983" s="137">
        <v>43066</v>
      </c>
      <c r="G1983" s="25">
        <f t="shared" si="96"/>
        <v>39</v>
      </c>
      <c r="H1983" s="365">
        <v>5339.11</v>
      </c>
      <c r="I1983" s="122">
        <f t="shared" si="97"/>
        <v>208225.29</v>
      </c>
      <c r="J1983" s="16"/>
    </row>
    <row r="1984" spans="1:10">
      <c r="A1984" s="23">
        <f t="shared" si="95"/>
        <v>1925</v>
      </c>
      <c r="B1984" s="218"/>
      <c r="C1984" s="218"/>
      <c r="D1984" s="137">
        <v>43027</v>
      </c>
      <c r="E1984" s="137">
        <v>43066</v>
      </c>
      <c r="F1984" s="137">
        <v>43066</v>
      </c>
      <c r="G1984" s="25">
        <f t="shared" si="96"/>
        <v>39</v>
      </c>
      <c r="H1984" s="365">
        <v>5713.74</v>
      </c>
      <c r="I1984" s="122">
        <f t="shared" si="97"/>
        <v>222835.86</v>
      </c>
      <c r="J1984" s="16"/>
    </row>
    <row r="1985" spans="1:10">
      <c r="A1985" s="23">
        <f t="shared" si="95"/>
        <v>1926</v>
      </c>
      <c r="B1985" s="218"/>
      <c r="C1985" s="218"/>
      <c r="D1985" s="137">
        <v>43027</v>
      </c>
      <c r="E1985" s="137">
        <v>43066</v>
      </c>
      <c r="F1985" s="137">
        <v>43066</v>
      </c>
      <c r="G1985" s="25">
        <f t="shared" si="96"/>
        <v>39</v>
      </c>
      <c r="H1985" s="365">
        <v>5663.41</v>
      </c>
      <c r="I1985" s="122">
        <f t="shared" si="97"/>
        <v>220872.99</v>
      </c>
      <c r="J1985" s="16"/>
    </row>
    <row r="1986" spans="1:10">
      <c r="A1986" s="23">
        <f t="shared" si="95"/>
        <v>1927</v>
      </c>
      <c r="B1986" s="218"/>
      <c r="C1986" s="218"/>
      <c r="D1986" s="137">
        <v>43027</v>
      </c>
      <c r="E1986" s="137">
        <v>43066</v>
      </c>
      <c r="F1986" s="137">
        <v>43066</v>
      </c>
      <c r="G1986" s="25">
        <f t="shared" si="96"/>
        <v>39</v>
      </c>
      <c r="H1986" s="365">
        <v>5833.76</v>
      </c>
      <c r="I1986" s="122">
        <f t="shared" si="97"/>
        <v>227516.64</v>
      </c>
      <c r="J1986" s="16"/>
    </row>
    <row r="1987" spans="1:10">
      <c r="A1987" s="23">
        <f t="shared" si="95"/>
        <v>1928</v>
      </c>
      <c r="B1987" s="218"/>
      <c r="C1987" s="218"/>
      <c r="D1987" s="137">
        <v>43027</v>
      </c>
      <c r="E1987" s="137">
        <v>43066</v>
      </c>
      <c r="F1987" s="137">
        <v>43066</v>
      </c>
      <c r="G1987" s="25">
        <f t="shared" si="96"/>
        <v>39</v>
      </c>
      <c r="H1987" s="365">
        <v>6346.99</v>
      </c>
      <c r="I1987" s="122">
        <f t="shared" si="97"/>
        <v>247532.61</v>
      </c>
      <c r="J1987" s="16"/>
    </row>
    <row r="1988" spans="1:10">
      <c r="A1988" s="23">
        <f t="shared" si="95"/>
        <v>1929</v>
      </c>
      <c r="B1988" s="218"/>
      <c r="C1988" s="218"/>
      <c r="D1988" s="137">
        <v>43027</v>
      </c>
      <c r="E1988" s="137">
        <v>43066</v>
      </c>
      <c r="F1988" s="137">
        <v>43066</v>
      </c>
      <c r="G1988" s="25">
        <f t="shared" si="96"/>
        <v>39</v>
      </c>
      <c r="H1988" s="365">
        <v>6448.07</v>
      </c>
      <c r="I1988" s="122">
        <f t="shared" si="97"/>
        <v>251474.73</v>
      </c>
      <c r="J1988" s="16"/>
    </row>
    <row r="1989" spans="1:10">
      <c r="A1989" s="23">
        <f t="shared" si="95"/>
        <v>1930</v>
      </c>
      <c r="B1989" s="218"/>
      <c r="C1989" s="218"/>
      <c r="D1989" s="137">
        <v>43027</v>
      </c>
      <c r="E1989" s="137">
        <v>43066</v>
      </c>
      <c r="F1989" s="137">
        <v>43066</v>
      </c>
      <c r="G1989" s="25">
        <f t="shared" si="96"/>
        <v>39</v>
      </c>
      <c r="H1989" s="365">
        <v>6306.31</v>
      </c>
      <c r="I1989" s="122">
        <f t="shared" si="97"/>
        <v>245946.09</v>
      </c>
      <c r="J1989" s="16"/>
    </row>
    <row r="1990" spans="1:10">
      <c r="A1990" s="23">
        <f t="shared" si="95"/>
        <v>1931</v>
      </c>
      <c r="B1990" s="218"/>
      <c r="C1990" s="218"/>
      <c r="D1990" s="137">
        <v>43027</v>
      </c>
      <c r="E1990" s="137">
        <v>43066</v>
      </c>
      <c r="F1990" s="137">
        <v>43066</v>
      </c>
      <c r="G1990" s="25">
        <f t="shared" si="96"/>
        <v>39</v>
      </c>
      <c r="H1990" s="365">
        <v>6300.17</v>
      </c>
      <c r="I1990" s="122">
        <f t="shared" si="97"/>
        <v>245706.63</v>
      </c>
      <c r="J1990" s="16"/>
    </row>
    <row r="1991" spans="1:10">
      <c r="A1991" s="23">
        <f t="shared" si="95"/>
        <v>1932</v>
      </c>
      <c r="B1991" s="218"/>
      <c r="C1991" s="218"/>
      <c r="D1991" s="137">
        <v>43028</v>
      </c>
      <c r="E1991" s="137">
        <v>43066</v>
      </c>
      <c r="F1991" s="137">
        <v>43066</v>
      </c>
      <c r="G1991" s="25">
        <f t="shared" si="96"/>
        <v>38</v>
      </c>
      <c r="H1991" s="365">
        <v>5615.37</v>
      </c>
      <c r="I1991" s="122">
        <f t="shared" si="97"/>
        <v>213384.06</v>
      </c>
      <c r="J1991" s="16"/>
    </row>
    <row r="1992" spans="1:10">
      <c r="A1992" s="23">
        <f t="shared" si="95"/>
        <v>1933</v>
      </c>
      <c r="B1992" s="218"/>
      <c r="C1992" s="218"/>
      <c r="D1992" s="137">
        <v>43028</v>
      </c>
      <c r="E1992" s="137">
        <v>43066</v>
      </c>
      <c r="F1992" s="137">
        <v>43066</v>
      </c>
      <c r="G1992" s="25">
        <f t="shared" si="96"/>
        <v>38</v>
      </c>
      <c r="H1992" s="365">
        <v>5566.02</v>
      </c>
      <c r="I1992" s="122">
        <f t="shared" si="97"/>
        <v>211508.76</v>
      </c>
      <c r="J1992" s="16"/>
    </row>
    <row r="1993" spans="1:10">
      <c r="A1993" s="23">
        <f t="shared" si="95"/>
        <v>1934</v>
      </c>
      <c r="B1993" s="218"/>
      <c r="C1993" s="218"/>
      <c r="D1993" s="137">
        <v>43028</v>
      </c>
      <c r="E1993" s="137">
        <v>43066</v>
      </c>
      <c r="F1993" s="137">
        <v>43066</v>
      </c>
      <c r="G1993" s="25">
        <f t="shared" si="96"/>
        <v>38</v>
      </c>
      <c r="H1993" s="365">
        <v>5542.66</v>
      </c>
      <c r="I1993" s="122">
        <f t="shared" si="97"/>
        <v>210621.08</v>
      </c>
      <c r="J1993" s="16"/>
    </row>
    <row r="1994" spans="1:10">
      <c r="A1994" s="23">
        <f t="shared" si="95"/>
        <v>1935</v>
      </c>
      <c r="B1994" s="218"/>
      <c r="C1994" s="218"/>
      <c r="D1994" s="137">
        <v>43028</v>
      </c>
      <c r="E1994" s="137">
        <v>43066</v>
      </c>
      <c r="F1994" s="137">
        <v>43066</v>
      </c>
      <c r="G1994" s="25">
        <f t="shared" si="96"/>
        <v>38</v>
      </c>
      <c r="H1994" s="365">
        <v>6144.94</v>
      </c>
      <c r="I1994" s="122">
        <f t="shared" si="97"/>
        <v>233507.72</v>
      </c>
      <c r="J1994" s="16"/>
    </row>
    <row r="1995" spans="1:10">
      <c r="A1995" s="23">
        <f t="shared" si="95"/>
        <v>1936</v>
      </c>
      <c r="B1995" s="218"/>
      <c r="C1995" s="218"/>
      <c r="D1995" s="137">
        <v>43028</v>
      </c>
      <c r="E1995" s="137">
        <v>43066</v>
      </c>
      <c r="F1995" s="137">
        <v>43066</v>
      </c>
      <c r="G1995" s="25">
        <f t="shared" si="96"/>
        <v>38</v>
      </c>
      <c r="H1995" s="365">
        <v>6494.16</v>
      </c>
      <c r="I1995" s="122">
        <f t="shared" si="97"/>
        <v>246778.08</v>
      </c>
      <c r="J1995" s="16"/>
    </row>
    <row r="1996" spans="1:10">
      <c r="A1996" s="23">
        <f t="shared" si="95"/>
        <v>1937</v>
      </c>
      <c r="B1996" s="218"/>
      <c r="C1996" s="218"/>
      <c r="D1996" s="137">
        <v>43031</v>
      </c>
      <c r="E1996" s="137">
        <v>43066</v>
      </c>
      <c r="F1996" s="137">
        <v>43066</v>
      </c>
      <c r="G1996" s="25">
        <f t="shared" si="96"/>
        <v>35</v>
      </c>
      <c r="H1996" s="365">
        <v>6012.09</v>
      </c>
      <c r="I1996" s="122">
        <f t="shared" si="97"/>
        <v>210423.15</v>
      </c>
      <c r="J1996" s="16"/>
    </row>
    <row r="1997" spans="1:10">
      <c r="A1997" s="23">
        <f t="shared" si="95"/>
        <v>1938</v>
      </c>
      <c r="B1997" s="218"/>
      <c r="C1997" s="218"/>
      <c r="D1997" s="137">
        <v>43031</v>
      </c>
      <c r="E1997" s="137">
        <v>43066</v>
      </c>
      <c r="F1997" s="137">
        <v>43066</v>
      </c>
      <c r="G1997" s="25">
        <f t="shared" si="96"/>
        <v>35</v>
      </c>
      <c r="H1997" s="365">
        <v>6126.17</v>
      </c>
      <c r="I1997" s="122">
        <f t="shared" si="97"/>
        <v>214415.95</v>
      </c>
      <c r="J1997" s="16"/>
    </row>
    <row r="1998" spans="1:10">
      <c r="A1998" s="23">
        <f t="shared" si="95"/>
        <v>1939</v>
      </c>
      <c r="B1998" s="218"/>
      <c r="C1998" s="218"/>
      <c r="D1998" s="137">
        <v>43032</v>
      </c>
      <c r="E1998" s="137">
        <v>43066</v>
      </c>
      <c r="F1998" s="137">
        <v>43066</v>
      </c>
      <c r="G1998" s="25">
        <f t="shared" si="96"/>
        <v>34</v>
      </c>
      <c r="H1998" s="365">
        <v>6261.18</v>
      </c>
      <c r="I1998" s="122">
        <f t="shared" si="97"/>
        <v>212880.12</v>
      </c>
      <c r="J1998" s="16"/>
    </row>
    <row r="1999" spans="1:10">
      <c r="A1999" s="23">
        <f t="shared" si="95"/>
        <v>1940</v>
      </c>
      <c r="B1999" s="218"/>
      <c r="C1999" s="218"/>
      <c r="D1999" s="137">
        <v>43032</v>
      </c>
      <c r="E1999" s="137">
        <v>43066</v>
      </c>
      <c r="F1999" s="137">
        <v>43066</v>
      </c>
      <c r="G1999" s="25">
        <f t="shared" si="96"/>
        <v>34</v>
      </c>
      <c r="H1999" s="365">
        <v>6224.72</v>
      </c>
      <c r="I1999" s="122">
        <f t="shared" si="97"/>
        <v>211640.48</v>
      </c>
      <c r="J1999" s="16"/>
    </row>
    <row r="2000" spans="1:10">
      <c r="A2000" s="23">
        <f t="shared" ref="A2000:A2063" si="98">A1999+1</f>
        <v>1941</v>
      </c>
      <c r="B2000" s="218"/>
      <c r="C2000" s="218"/>
      <c r="D2000" s="137">
        <v>43032</v>
      </c>
      <c r="E2000" s="137">
        <v>43066</v>
      </c>
      <c r="F2000" s="137">
        <v>43066</v>
      </c>
      <c r="G2000" s="25">
        <f t="shared" si="96"/>
        <v>34</v>
      </c>
      <c r="H2000" s="365">
        <v>6025.81</v>
      </c>
      <c r="I2000" s="122">
        <f t="shared" si="97"/>
        <v>204877.54</v>
      </c>
      <c r="J2000" s="16"/>
    </row>
    <row r="2001" spans="1:10">
      <c r="A2001" s="23">
        <f t="shared" si="98"/>
        <v>1942</v>
      </c>
      <c r="B2001" s="218"/>
      <c r="C2001" s="218"/>
      <c r="D2001" s="137">
        <v>43032</v>
      </c>
      <c r="E2001" s="137">
        <v>43066</v>
      </c>
      <c r="F2001" s="137">
        <v>43066</v>
      </c>
      <c r="G2001" s="25">
        <f t="shared" si="96"/>
        <v>34</v>
      </c>
      <c r="H2001" s="365">
        <v>5839.54</v>
      </c>
      <c r="I2001" s="122">
        <f t="shared" si="97"/>
        <v>198544.36</v>
      </c>
      <c r="J2001" s="16"/>
    </row>
    <row r="2002" spans="1:10">
      <c r="A2002" s="23">
        <f t="shared" si="98"/>
        <v>1943</v>
      </c>
      <c r="B2002" s="218"/>
      <c r="C2002" s="218"/>
      <c r="D2002" s="137">
        <v>43032</v>
      </c>
      <c r="E2002" s="137">
        <v>43066</v>
      </c>
      <c r="F2002" s="137">
        <v>43066</v>
      </c>
      <c r="G2002" s="25">
        <f t="shared" si="96"/>
        <v>34</v>
      </c>
      <c r="H2002" s="365">
        <v>6156.13</v>
      </c>
      <c r="I2002" s="122">
        <f t="shared" si="97"/>
        <v>209308.42</v>
      </c>
      <c r="J2002" s="16"/>
    </row>
    <row r="2003" spans="1:10">
      <c r="A2003" s="23">
        <f t="shared" si="98"/>
        <v>1944</v>
      </c>
      <c r="B2003" s="218"/>
      <c r="C2003" s="218"/>
      <c r="D2003" s="137">
        <v>43032</v>
      </c>
      <c r="E2003" s="137">
        <v>43066</v>
      </c>
      <c r="F2003" s="137">
        <v>43066</v>
      </c>
      <c r="G2003" s="25">
        <f t="shared" si="96"/>
        <v>34</v>
      </c>
      <c r="H2003" s="365">
        <v>5992.24</v>
      </c>
      <c r="I2003" s="122">
        <f t="shared" si="97"/>
        <v>203736.16</v>
      </c>
      <c r="J2003" s="16"/>
    </row>
    <row r="2004" spans="1:10">
      <c r="A2004" s="23">
        <f t="shared" si="98"/>
        <v>1945</v>
      </c>
      <c r="B2004" s="218"/>
      <c r="C2004" s="218"/>
      <c r="D2004" s="137">
        <v>43032</v>
      </c>
      <c r="E2004" s="137">
        <v>43066</v>
      </c>
      <c r="F2004" s="137">
        <v>43066</v>
      </c>
      <c r="G2004" s="25">
        <f t="shared" si="96"/>
        <v>34</v>
      </c>
      <c r="H2004" s="365">
        <v>5733.76</v>
      </c>
      <c r="I2004" s="122">
        <f t="shared" si="97"/>
        <v>194947.84</v>
      </c>
      <c r="J2004" s="16"/>
    </row>
    <row r="2005" spans="1:10">
      <c r="A2005" s="23">
        <f t="shared" si="98"/>
        <v>1946</v>
      </c>
      <c r="B2005" s="218"/>
      <c r="C2005" s="218"/>
      <c r="D2005" s="137">
        <v>43032</v>
      </c>
      <c r="E2005" s="137">
        <v>43066</v>
      </c>
      <c r="F2005" s="137">
        <v>43066</v>
      </c>
      <c r="G2005" s="25">
        <f t="shared" si="96"/>
        <v>34</v>
      </c>
      <c r="H2005" s="365">
        <v>5665.53</v>
      </c>
      <c r="I2005" s="122">
        <f t="shared" si="97"/>
        <v>192628.02</v>
      </c>
      <c r="J2005" s="16"/>
    </row>
    <row r="2006" spans="1:10">
      <c r="A2006" s="23">
        <f t="shared" si="98"/>
        <v>1947</v>
      </c>
      <c r="B2006" s="218"/>
      <c r="C2006" s="218"/>
      <c r="D2006" s="137">
        <v>43032</v>
      </c>
      <c r="E2006" s="137">
        <v>43066</v>
      </c>
      <c r="F2006" s="137">
        <v>43066</v>
      </c>
      <c r="G2006" s="25">
        <f t="shared" si="96"/>
        <v>34</v>
      </c>
      <c r="H2006" s="365">
        <v>5686.11</v>
      </c>
      <c r="I2006" s="122">
        <f t="shared" si="97"/>
        <v>193327.74</v>
      </c>
      <c r="J2006" s="16"/>
    </row>
    <row r="2007" spans="1:10">
      <c r="A2007" s="23">
        <f t="shared" si="98"/>
        <v>1948</v>
      </c>
      <c r="B2007" s="218"/>
      <c r="C2007" s="218"/>
      <c r="D2007" s="137">
        <v>43032</v>
      </c>
      <c r="E2007" s="137">
        <v>43066</v>
      </c>
      <c r="F2007" s="137">
        <v>43066</v>
      </c>
      <c r="G2007" s="25">
        <f t="shared" si="96"/>
        <v>34</v>
      </c>
      <c r="H2007" s="365">
        <v>6222.56</v>
      </c>
      <c r="I2007" s="122">
        <f t="shared" si="97"/>
        <v>211567.04</v>
      </c>
      <c r="J2007" s="16"/>
    </row>
    <row r="2008" spans="1:10">
      <c r="A2008" s="23">
        <f t="shared" si="98"/>
        <v>1949</v>
      </c>
      <c r="B2008" s="218"/>
      <c r="C2008" s="218"/>
      <c r="D2008" s="137">
        <v>43032</v>
      </c>
      <c r="E2008" s="137">
        <v>43066</v>
      </c>
      <c r="F2008" s="137">
        <v>43066</v>
      </c>
      <c r="G2008" s="25">
        <f t="shared" ref="G2008:G2071" si="99">F2008-D2008</f>
        <v>34</v>
      </c>
      <c r="H2008" s="365">
        <v>5665.53</v>
      </c>
      <c r="I2008" s="122">
        <f t="shared" ref="I2008:I2071" si="100">ROUND(G2008*H2008,2)</f>
        <v>192628.02</v>
      </c>
      <c r="J2008" s="16"/>
    </row>
    <row r="2009" spans="1:10">
      <c r="A2009" s="23">
        <f t="shared" si="98"/>
        <v>1950</v>
      </c>
      <c r="B2009" s="218"/>
      <c r="C2009" s="218"/>
      <c r="D2009" s="137">
        <v>43032</v>
      </c>
      <c r="E2009" s="137">
        <v>43066</v>
      </c>
      <c r="F2009" s="137">
        <v>43066</v>
      </c>
      <c r="G2009" s="25">
        <f t="shared" si="99"/>
        <v>34</v>
      </c>
      <c r="H2009" s="365">
        <v>6044.58</v>
      </c>
      <c r="I2009" s="122">
        <f t="shared" si="100"/>
        <v>205515.72</v>
      </c>
      <c r="J2009" s="16"/>
    </row>
    <row r="2010" spans="1:10">
      <c r="A2010" s="23">
        <f t="shared" si="98"/>
        <v>1951</v>
      </c>
      <c r="B2010" s="218"/>
      <c r="C2010" s="218"/>
      <c r="D2010" s="137">
        <v>43033</v>
      </c>
      <c r="E2010" s="137">
        <v>43066</v>
      </c>
      <c r="F2010" s="137">
        <v>43066</v>
      </c>
      <c r="G2010" s="25">
        <f t="shared" si="99"/>
        <v>33</v>
      </c>
      <c r="H2010" s="365">
        <v>6114.26</v>
      </c>
      <c r="I2010" s="122">
        <f t="shared" si="100"/>
        <v>201770.58</v>
      </c>
      <c r="J2010" s="16"/>
    </row>
    <row r="2011" spans="1:10">
      <c r="A2011" s="23">
        <f t="shared" si="98"/>
        <v>1952</v>
      </c>
      <c r="B2011" s="218" t="s">
        <v>239</v>
      </c>
      <c r="C2011" s="218" t="s">
        <v>441</v>
      </c>
      <c r="D2011" s="137">
        <v>43017</v>
      </c>
      <c r="E2011" s="137">
        <v>43066</v>
      </c>
      <c r="F2011" s="137">
        <v>43066</v>
      </c>
      <c r="G2011" s="25">
        <f t="shared" si="99"/>
        <v>49</v>
      </c>
      <c r="H2011" s="365">
        <v>4949.29</v>
      </c>
      <c r="I2011" s="122">
        <f t="shared" si="100"/>
        <v>242515.21</v>
      </c>
      <c r="J2011" s="16"/>
    </row>
    <row r="2012" spans="1:10">
      <c r="A2012" s="23">
        <f t="shared" si="98"/>
        <v>1953</v>
      </c>
      <c r="B2012" s="218"/>
      <c r="C2012" s="218"/>
      <c r="D2012" s="137">
        <v>43017</v>
      </c>
      <c r="E2012" s="137">
        <v>43066</v>
      </c>
      <c r="F2012" s="137">
        <v>43066</v>
      </c>
      <c r="G2012" s="25">
        <f t="shared" si="99"/>
        <v>49</v>
      </c>
      <c r="H2012" s="365">
        <v>6504.08</v>
      </c>
      <c r="I2012" s="122">
        <f t="shared" si="100"/>
        <v>318699.92</v>
      </c>
      <c r="J2012" s="16"/>
    </row>
    <row r="2013" spans="1:10">
      <c r="A2013" s="23">
        <f t="shared" si="98"/>
        <v>1954</v>
      </c>
      <c r="B2013" s="218"/>
      <c r="C2013" s="218"/>
      <c r="D2013" s="137">
        <v>43018</v>
      </c>
      <c r="E2013" s="137">
        <v>43066</v>
      </c>
      <c r="F2013" s="137">
        <v>43066</v>
      </c>
      <c r="G2013" s="25">
        <f t="shared" si="99"/>
        <v>48</v>
      </c>
      <c r="H2013" s="365">
        <v>5766.94</v>
      </c>
      <c r="I2013" s="122">
        <f t="shared" si="100"/>
        <v>276813.12</v>
      </c>
      <c r="J2013" s="16"/>
    </row>
    <row r="2014" spans="1:10">
      <c r="A2014" s="23">
        <f t="shared" si="98"/>
        <v>1955</v>
      </c>
      <c r="B2014" s="218"/>
      <c r="C2014" s="218"/>
      <c r="D2014" s="137">
        <v>43018</v>
      </c>
      <c r="E2014" s="137">
        <v>43066</v>
      </c>
      <c r="F2014" s="137">
        <v>43066</v>
      </c>
      <c r="G2014" s="25">
        <f t="shared" si="99"/>
        <v>48</v>
      </c>
      <c r="H2014" s="365">
        <v>5635.44</v>
      </c>
      <c r="I2014" s="122">
        <f t="shared" si="100"/>
        <v>270501.12</v>
      </c>
      <c r="J2014" s="16"/>
    </row>
    <row r="2015" spans="1:10">
      <c r="A2015" s="23">
        <f t="shared" si="98"/>
        <v>1956</v>
      </c>
      <c r="B2015" s="218"/>
      <c r="C2015" s="218"/>
      <c r="D2015" s="137">
        <v>43018</v>
      </c>
      <c r="E2015" s="137">
        <v>43066</v>
      </c>
      <c r="F2015" s="137">
        <v>43066</v>
      </c>
      <c r="G2015" s="25">
        <f t="shared" si="99"/>
        <v>48</v>
      </c>
      <c r="H2015" s="365">
        <v>5881.53</v>
      </c>
      <c r="I2015" s="122">
        <f t="shared" si="100"/>
        <v>282313.44</v>
      </c>
      <c r="J2015" s="16"/>
    </row>
    <row r="2016" spans="1:10">
      <c r="A2016" s="23">
        <f t="shared" si="98"/>
        <v>1957</v>
      </c>
      <c r="B2016" s="218"/>
      <c r="C2016" s="218"/>
      <c r="D2016" s="137">
        <v>43018</v>
      </c>
      <c r="E2016" s="137">
        <v>43066</v>
      </c>
      <c r="F2016" s="137">
        <v>43066</v>
      </c>
      <c r="G2016" s="25">
        <f t="shared" si="99"/>
        <v>48</v>
      </c>
      <c r="H2016" s="365">
        <v>6066.1</v>
      </c>
      <c r="I2016" s="122">
        <f t="shared" si="100"/>
        <v>291172.8</v>
      </c>
      <c r="J2016" s="16"/>
    </row>
    <row r="2017" spans="1:10">
      <c r="A2017" s="23">
        <f t="shared" si="98"/>
        <v>1958</v>
      </c>
      <c r="B2017" s="218"/>
      <c r="C2017" s="218"/>
      <c r="D2017" s="137">
        <v>43019</v>
      </c>
      <c r="E2017" s="137">
        <v>43066</v>
      </c>
      <c r="F2017" s="137">
        <v>43066</v>
      </c>
      <c r="G2017" s="25">
        <f t="shared" si="99"/>
        <v>47</v>
      </c>
      <c r="H2017" s="365">
        <v>4350.3</v>
      </c>
      <c r="I2017" s="122">
        <f t="shared" si="100"/>
        <v>204464.1</v>
      </c>
      <c r="J2017" s="16"/>
    </row>
    <row r="2018" spans="1:10">
      <c r="A2018" s="23">
        <f t="shared" si="98"/>
        <v>1959</v>
      </c>
      <c r="B2018" s="218"/>
      <c r="C2018" s="218"/>
      <c r="D2018" s="137">
        <v>43021</v>
      </c>
      <c r="E2018" s="137">
        <v>43066</v>
      </c>
      <c r="F2018" s="137">
        <v>43066</v>
      </c>
      <c r="G2018" s="25">
        <f t="shared" si="99"/>
        <v>45</v>
      </c>
      <c r="H2018" s="365">
        <v>5672.29</v>
      </c>
      <c r="I2018" s="122">
        <f t="shared" si="100"/>
        <v>255253.05</v>
      </c>
      <c r="J2018" s="16"/>
    </row>
    <row r="2019" spans="1:10">
      <c r="A2019" s="23">
        <f t="shared" si="98"/>
        <v>1960</v>
      </c>
      <c r="B2019" s="218"/>
      <c r="C2019" s="218"/>
      <c r="D2019" s="137">
        <v>43024</v>
      </c>
      <c r="E2019" s="137">
        <v>43066</v>
      </c>
      <c r="F2019" s="137">
        <v>43066</v>
      </c>
      <c r="G2019" s="25">
        <f t="shared" si="99"/>
        <v>42</v>
      </c>
      <c r="H2019" s="365">
        <v>4948.6500000000005</v>
      </c>
      <c r="I2019" s="122">
        <f t="shared" si="100"/>
        <v>207843.3</v>
      </c>
      <c r="J2019" s="16"/>
    </row>
    <row r="2020" spans="1:10">
      <c r="A2020" s="23">
        <f t="shared" si="98"/>
        <v>1961</v>
      </c>
      <c r="B2020" s="218"/>
      <c r="C2020" s="218"/>
      <c r="D2020" s="137">
        <v>43025</v>
      </c>
      <c r="E2020" s="137">
        <v>43066</v>
      </c>
      <c r="F2020" s="137">
        <v>43066</v>
      </c>
      <c r="G2020" s="25">
        <f t="shared" si="99"/>
        <v>41</v>
      </c>
      <c r="H2020" s="365">
        <v>5680.7</v>
      </c>
      <c r="I2020" s="122">
        <f t="shared" si="100"/>
        <v>232908.7</v>
      </c>
      <c r="J2020" s="16"/>
    </row>
    <row r="2021" spans="1:10">
      <c r="A2021" s="23">
        <f t="shared" si="98"/>
        <v>1962</v>
      </c>
      <c r="B2021" s="218"/>
      <c r="C2021" s="218"/>
      <c r="D2021" s="137">
        <v>43027</v>
      </c>
      <c r="E2021" s="137">
        <v>43066</v>
      </c>
      <c r="F2021" s="137">
        <v>43066</v>
      </c>
      <c r="G2021" s="25">
        <f t="shared" si="99"/>
        <v>39</v>
      </c>
      <c r="H2021" s="365">
        <v>4798.08</v>
      </c>
      <c r="I2021" s="122">
        <f t="shared" si="100"/>
        <v>187125.12</v>
      </c>
      <c r="J2021" s="16"/>
    </row>
    <row r="2022" spans="1:10">
      <c r="A2022" s="23">
        <f t="shared" si="98"/>
        <v>1963</v>
      </c>
      <c r="B2022" s="218"/>
      <c r="C2022" s="218"/>
      <c r="D2022" s="137">
        <v>43027</v>
      </c>
      <c r="E2022" s="137">
        <v>43066</v>
      </c>
      <c r="F2022" s="137">
        <v>43066</v>
      </c>
      <c r="G2022" s="25">
        <f t="shared" si="99"/>
        <v>39</v>
      </c>
      <c r="H2022" s="365">
        <v>4464</v>
      </c>
      <c r="I2022" s="122">
        <f t="shared" si="100"/>
        <v>174096</v>
      </c>
      <c r="J2022" s="16"/>
    </row>
    <row r="2023" spans="1:10">
      <c r="A2023" s="23">
        <f t="shared" si="98"/>
        <v>1964</v>
      </c>
      <c r="B2023" s="218"/>
      <c r="C2023" s="218"/>
      <c r="D2023" s="137">
        <v>43028</v>
      </c>
      <c r="E2023" s="137">
        <v>43066</v>
      </c>
      <c r="F2023" s="137">
        <v>43066</v>
      </c>
      <c r="G2023" s="25">
        <f t="shared" si="99"/>
        <v>38</v>
      </c>
      <c r="H2023" s="365">
        <v>4467.6000000000004</v>
      </c>
      <c r="I2023" s="122">
        <f t="shared" si="100"/>
        <v>169768.8</v>
      </c>
      <c r="J2023" s="16"/>
    </row>
    <row r="2024" spans="1:10">
      <c r="A2024" s="23">
        <f t="shared" si="98"/>
        <v>1965</v>
      </c>
      <c r="B2024" s="218"/>
      <c r="C2024" s="218"/>
      <c r="D2024" s="137">
        <v>43028</v>
      </c>
      <c r="E2024" s="137">
        <v>43066</v>
      </c>
      <c r="F2024" s="137">
        <v>43066</v>
      </c>
      <c r="G2024" s="25">
        <f t="shared" si="99"/>
        <v>38</v>
      </c>
      <c r="H2024" s="365">
        <v>4299.3</v>
      </c>
      <c r="I2024" s="122">
        <f t="shared" si="100"/>
        <v>163373.4</v>
      </c>
      <c r="J2024" s="16"/>
    </row>
    <row r="2025" spans="1:10">
      <c r="A2025" s="23">
        <f t="shared" si="98"/>
        <v>1966</v>
      </c>
      <c r="B2025" s="218"/>
      <c r="C2025" s="218"/>
      <c r="D2025" s="137">
        <v>43028</v>
      </c>
      <c r="E2025" s="137">
        <v>43066</v>
      </c>
      <c r="F2025" s="137">
        <v>43066</v>
      </c>
      <c r="G2025" s="25">
        <f t="shared" si="99"/>
        <v>38</v>
      </c>
      <c r="H2025" s="365">
        <v>5247.88</v>
      </c>
      <c r="I2025" s="122">
        <f t="shared" si="100"/>
        <v>199419.44</v>
      </c>
      <c r="J2025" s="16"/>
    </row>
    <row r="2026" spans="1:10">
      <c r="A2026" s="23">
        <f t="shared" si="98"/>
        <v>1967</v>
      </c>
      <c r="B2026" s="218"/>
      <c r="C2026" s="218"/>
      <c r="D2026" s="137">
        <v>43028</v>
      </c>
      <c r="E2026" s="137">
        <v>43066</v>
      </c>
      <c r="F2026" s="137">
        <v>43066</v>
      </c>
      <c r="G2026" s="25">
        <f t="shared" si="99"/>
        <v>38</v>
      </c>
      <c r="H2026" s="365">
        <v>5639.72</v>
      </c>
      <c r="I2026" s="122">
        <f t="shared" si="100"/>
        <v>214309.36</v>
      </c>
      <c r="J2026" s="16"/>
    </row>
    <row r="2027" spans="1:10">
      <c r="A2027" s="23">
        <f t="shared" si="98"/>
        <v>1968</v>
      </c>
      <c r="B2027" s="218"/>
      <c r="C2027" s="218"/>
      <c r="D2027" s="137">
        <v>43028</v>
      </c>
      <c r="E2027" s="137">
        <v>43066</v>
      </c>
      <c r="F2027" s="137">
        <v>43066</v>
      </c>
      <c r="G2027" s="25">
        <f t="shared" si="99"/>
        <v>38</v>
      </c>
      <c r="H2027" s="365">
        <v>5261.37</v>
      </c>
      <c r="I2027" s="122">
        <f t="shared" si="100"/>
        <v>199932.06</v>
      </c>
      <c r="J2027" s="16"/>
    </row>
    <row r="2028" spans="1:10">
      <c r="A2028" s="23">
        <f t="shared" si="98"/>
        <v>1969</v>
      </c>
      <c r="B2028" s="218"/>
      <c r="C2028" s="218"/>
      <c r="D2028" s="137">
        <v>43028</v>
      </c>
      <c r="E2028" s="137">
        <v>43066</v>
      </c>
      <c r="F2028" s="137">
        <v>43066</v>
      </c>
      <c r="G2028" s="25">
        <f t="shared" si="99"/>
        <v>38</v>
      </c>
      <c r="H2028" s="365">
        <v>5269.26</v>
      </c>
      <c r="I2028" s="122">
        <f t="shared" si="100"/>
        <v>200231.88</v>
      </c>
      <c r="J2028" s="16"/>
    </row>
    <row r="2029" spans="1:10">
      <c r="A2029" s="23">
        <f t="shared" si="98"/>
        <v>1970</v>
      </c>
      <c r="B2029" s="218"/>
      <c r="C2029" s="218"/>
      <c r="D2029" s="137">
        <v>43028</v>
      </c>
      <c r="E2029" s="137">
        <v>43066</v>
      </c>
      <c r="F2029" s="137">
        <v>43066</v>
      </c>
      <c r="G2029" s="25">
        <f t="shared" si="99"/>
        <v>38</v>
      </c>
      <c r="H2029" s="365">
        <v>5630.84</v>
      </c>
      <c r="I2029" s="122">
        <f t="shared" si="100"/>
        <v>213971.92</v>
      </c>
      <c r="J2029" s="16"/>
    </row>
    <row r="2030" spans="1:10">
      <c r="A2030" s="23">
        <f t="shared" si="98"/>
        <v>1971</v>
      </c>
      <c r="B2030" s="218"/>
      <c r="C2030" s="218"/>
      <c r="D2030" s="137">
        <v>43028</v>
      </c>
      <c r="E2030" s="137">
        <v>43066</v>
      </c>
      <c r="F2030" s="137">
        <v>43066</v>
      </c>
      <c r="G2030" s="25">
        <f t="shared" si="99"/>
        <v>38</v>
      </c>
      <c r="H2030" s="365">
        <v>5271.57</v>
      </c>
      <c r="I2030" s="122">
        <f t="shared" si="100"/>
        <v>200319.66</v>
      </c>
      <c r="J2030" s="16"/>
    </row>
    <row r="2031" spans="1:10">
      <c r="A2031" s="23">
        <f t="shared" si="98"/>
        <v>1972</v>
      </c>
      <c r="B2031" s="218"/>
      <c r="C2031" s="218"/>
      <c r="D2031" s="137">
        <v>43028</v>
      </c>
      <c r="E2031" s="137">
        <v>43066</v>
      </c>
      <c r="F2031" s="137">
        <v>43066</v>
      </c>
      <c r="G2031" s="25">
        <f t="shared" si="99"/>
        <v>38</v>
      </c>
      <c r="H2031" s="365">
        <v>5266.3</v>
      </c>
      <c r="I2031" s="122">
        <f t="shared" si="100"/>
        <v>200119.4</v>
      </c>
      <c r="J2031" s="16"/>
    </row>
    <row r="2032" spans="1:10">
      <c r="A2032" s="23">
        <f t="shared" si="98"/>
        <v>1973</v>
      </c>
      <c r="B2032" s="218"/>
      <c r="C2032" s="218"/>
      <c r="D2032" s="137">
        <v>43031</v>
      </c>
      <c r="E2032" s="137">
        <v>43066</v>
      </c>
      <c r="F2032" s="137">
        <v>43066</v>
      </c>
      <c r="G2032" s="25">
        <f t="shared" si="99"/>
        <v>35</v>
      </c>
      <c r="H2032" s="365">
        <v>3993.3</v>
      </c>
      <c r="I2032" s="122">
        <f t="shared" si="100"/>
        <v>139765.5</v>
      </c>
      <c r="J2032" s="16"/>
    </row>
    <row r="2033" spans="1:10">
      <c r="A2033" s="23">
        <f t="shared" si="98"/>
        <v>1974</v>
      </c>
      <c r="B2033" s="218"/>
      <c r="C2033" s="218"/>
      <c r="D2033" s="137">
        <v>43031</v>
      </c>
      <c r="E2033" s="137">
        <v>43066</v>
      </c>
      <c r="F2033" s="137">
        <v>43066</v>
      </c>
      <c r="G2033" s="25">
        <f t="shared" si="99"/>
        <v>35</v>
      </c>
      <c r="H2033" s="365">
        <v>4294.2</v>
      </c>
      <c r="I2033" s="122">
        <f t="shared" si="100"/>
        <v>150297</v>
      </c>
      <c r="J2033" s="16"/>
    </row>
    <row r="2034" spans="1:10">
      <c r="A2034" s="23">
        <f t="shared" si="98"/>
        <v>1975</v>
      </c>
      <c r="B2034" s="218"/>
      <c r="C2034" s="218"/>
      <c r="D2034" s="137">
        <v>43031</v>
      </c>
      <c r="E2034" s="137">
        <v>43066</v>
      </c>
      <c r="F2034" s="137">
        <v>43066</v>
      </c>
      <c r="G2034" s="25">
        <f t="shared" si="99"/>
        <v>35</v>
      </c>
      <c r="H2034" s="365">
        <v>5831.2</v>
      </c>
      <c r="I2034" s="122">
        <f t="shared" si="100"/>
        <v>204092</v>
      </c>
      <c r="J2034" s="16"/>
    </row>
    <row r="2035" spans="1:10">
      <c r="A2035" s="23">
        <f t="shared" si="98"/>
        <v>1976</v>
      </c>
      <c r="B2035" s="218"/>
      <c r="C2035" s="218"/>
      <c r="D2035" s="137">
        <v>43031</v>
      </c>
      <c r="E2035" s="137">
        <v>43066</v>
      </c>
      <c r="F2035" s="137">
        <v>43066</v>
      </c>
      <c r="G2035" s="25">
        <f t="shared" si="99"/>
        <v>35</v>
      </c>
      <c r="H2035" s="365">
        <v>5719.34</v>
      </c>
      <c r="I2035" s="122">
        <f t="shared" si="100"/>
        <v>200176.9</v>
      </c>
      <c r="J2035" s="16"/>
    </row>
    <row r="2036" spans="1:10">
      <c r="A2036" s="23">
        <f t="shared" si="98"/>
        <v>1977</v>
      </c>
      <c r="B2036" s="218"/>
      <c r="C2036" s="218"/>
      <c r="D2036" s="137">
        <v>43031</v>
      </c>
      <c r="E2036" s="137">
        <v>43066</v>
      </c>
      <c r="F2036" s="137">
        <v>43066</v>
      </c>
      <c r="G2036" s="25">
        <f t="shared" si="99"/>
        <v>35</v>
      </c>
      <c r="H2036" s="365">
        <v>5567.24</v>
      </c>
      <c r="I2036" s="122">
        <f t="shared" si="100"/>
        <v>194853.4</v>
      </c>
      <c r="J2036" s="16"/>
    </row>
    <row r="2037" spans="1:10">
      <c r="A2037" s="23">
        <f t="shared" si="98"/>
        <v>1978</v>
      </c>
      <c r="B2037" s="218"/>
      <c r="C2037" s="218"/>
      <c r="D2037" s="137">
        <v>43032</v>
      </c>
      <c r="E2037" s="137">
        <v>43066</v>
      </c>
      <c r="F2037" s="137">
        <v>43066</v>
      </c>
      <c r="G2037" s="25">
        <f t="shared" si="99"/>
        <v>34</v>
      </c>
      <c r="H2037" s="365">
        <v>4954.07</v>
      </c>
      <c r="I2037" s="122">
        <f t="shared" si="100"/>
        <v>168438.38</v>
      </c>
      <c r="J2037" s="16"/>
    </row>
    <row r="2038" spans="1:10">
      <c r="A2038" s="23">
        <f t="shared" si="98"/>
        <v>1979</v>
      </c>
      <c r="B2038" s="218"/>
      <c r="C2038" s="218"/>
      <c r="D2038" s="137">
        <v>43032</v>
      </c>
      <c r="E2038" s="137">
        <v>43066</v>
      </c>
      <c r="F2038" s="137">
        <v>43066</v>
      </c>
      <c r="G2038" s="25">
        <f t="shared" si="99"/>
        <v>34</v>
      </c>
      <c r="H2038" s="365">
        <v>4948.97</v>
      </c>
      <c r="I2038" s="122">
        <f t="shared" si="100"/>
        <v>168264.98</v>
      </c>
      <c r="J2038" s="16"/>
    </row>
    <row r="2039" spans="1:10">
      <c r="A2039" s="23">
        <f t="shared" si="98"/>
        <v>1980</v>
      </c>
      <c r="B2039" s="218"/>
      <c r="C2039" s="218"/>
      <c r="D2039" s="137">
        <v>43032</v>
      </c>
      <c r="E2039" s="137">
        <v>43066</v>
      </c>
      <c r="F2039" s="137">
        <v>43066</v>
      </c>
      <c r="G2039" s="25">
        <f t="shared" si="99"/>
        <v>34</v>
      </c>
      <c r="H2039" s="365">
        <v>4945.46</v>
      </c>
      <c r="I2039" s="122">
        <f t="shared" si="100"/>
        <v>168145.64</v>
      </c>
      <c r="J2039" s="16"/>
    </row>
    <row r="2040" spans="1:10">
      <c r="A2040" s="23">
        <f t="shared" si="98"/>
        <v>1981</v>
      </c>
      <c r="B2040" s="218"/>
      <c r="C2040" s="218"/>
      <c r="D2040" s="137">
        <v>43032</v>
      </c>
      <c r="E2040" s="137">
        <v>43066</v>
      </c>
      <c r="F2040" s="137">
        <v>43066</v>
      </c>
      <c r="G2040" s="25">
        <f t="shared" si="99"/>
        <v>34</v>
      </c>
      <c r="H2040" s="365">
        <v>4946.41</v>
      </c>
      <c r="I2040" s="122">
        <f t="shared" si="100"/>
        <v>168177.94</v>
      </c>
      <c r="J2040" s="16"/>
    </row>
    <row r="2041" spans="1:10">
      <c r="A2041" s="23">
        <f t="shared" si="98"/>
        <v>1982</v>
      </c>
      <c r="B2041" s="218"/>
      <c r="C2041" s="218"/>
      <c r="D2041" s="137">
        <v>43032</v>
      </c>
      <c r="E2041" s="137">
        <v>43066</v>
      </c>
      <c r="F2041" s="137">
        <v>43066</v>
      </c>
      <c r="G2041" s="25">
        <f t="shared" si="99"/>
        <v>34</v>
      </c>
      <c r="H2041" s="365">
        <v>4948.01</v>
      </c>
      <c r="I2041" s="122">
        <f t="shared" si="100"/>
        <v>168232.34</v>
      </c>
      <c r="J2041" s="16"/>
    </row>
    <row r="2042" spans="1:10">
      <c r="A2042" s="23">
        <f t="shared" si="98"/>
        <v>1983</v>
      </c>
      <c r="B2042" s="218"/>
      <c r="C2042" s="218"/>
      <c r="D2042" s="137">
        <v>43032</v>
      </c>
      <c r="E2042" s="137">
        <v>43066</v>
      </c>
      <c r="F2042" s="137">
        <v>43066</v>
      </c>
      <c r="G2042" s="25">
        <f t="shared" si="99"/>
        <v>34</v>
      </c>
      <c r="H2042" s="365">
        <v>5418.23</v>
      </c>
      <c r="I2042" s="122">
        <f t="shared" si="100"/>
        <v>184219.82</v>
      </c>
      <c r="J2042" s="16"/>
    </row>
    <row r="2043" spans="1:10">
      <c r="A2043" s="23">
        <f t="shared" si="98"/>
        <v>1984</v>
      </c>
      <c r="B2043" s="218"/>
      <c r="C2043" s="218"/>
      <c r="D2043" s="137">
        <v>43033</v>
      </c>
      <c r="E2043" s="137">
        <v>43066</v>
      </c>
      <c r="F2043" s="137">
        <v>43066</v>
      </c>
      <c r="G2043" s="25">
        <f t="shared" si="99"/>
        <v>33</v>
      </c>
      <c r="H2043" s="365">
        <v>4789.4400000000005</v>
      </c>
      <c r="I2043" s="122">
        <f t="shared" si="100"/>
        <v>158051.51999999999</v>
      </c>
      <c r="J2043" s="16"/>
    </row>
    <row r="2044" spans="1:10">
      <c r="A2044" s="23">
        <f t="shared" si="98"/>
        <v>1985</v>
      </c>
      <c r="B2044" s="218"/>
      <c r="C2044" s="218"/>
      <c r="D2044" s="137">
        <v>43033</v>
      </c>
      <c r="E2044" s="137">
        <v>43066</v>
      </c>
      <c r="F2044" s="137">
        <v>43066</v>
      </c>
      <c r="G2044" s="25">
        <f t="shared" si="99"/>
        <v>33</v>
      </c>
      <c r="H2044" s="365">
        <v>4475.5200000000004</v>
      </c>
      <c r="I2044" s="122">
        <f t="shared" si="100"/>
        <v>147692.16</v>
      </c>
      <c r="J2044" s="16"/>
    </row>
    <row r="2045" spans="1:10">
      <c r="A2045" s="23">
        <f t="shared" si="98"/>
        <v>1986</v>
      </c>
      <c r="B2045" s="218"/>
      <c r="C2045" s="218"/>
      <c r="D2045" s="137">
        <v>43033</v>
      </c>
      <c r="E2045" s="137">
        <v>43066</v>
      </c>
      <c r="F2045" s="137">
        <v>43066</v>
      </c>
      <c r="G2045" s="25">
        <f t="shared" si="99"/>
        <v>33</v>
      </c>
      <c r="H2045" s="365">
        <v>4826.88</v>
      </c>
      <c r="I2045" s="122">
        <f t="shared" si="100"/>
        <v>159287.04000000001</v>
      </c>
      <c r="J2045" s="16"/>
    </row>
    <row r="2046" spans="1:10">
      <c r="A2046" s="23">
        <f t="shared" si="98"/>
        <v>1987</v>
      </c>
      <c r="B2046" s="218"/>
      <c r="C2046" s="218"/>
      <c r="D2046" s="137">
        <v>43033</v>
      </c>
      <c r="E2046" s="137">
        <v>43066</v>
      </c>
      <c r="F2046" s="137">
        <v>43066</v>
      </c>
      <c r="G2046" s="25">
        <f t="shared" si="99"/>
        <v>33</v>
      </c>
      <c r="H2046" s="365">
        <v>5801.55</v>
      </c>
      <c r="I2046" s="122">
        <f t="shared" si="100"/>
        <v>191451.15</v>
      </c>
      <c r="J2046" s="16"/>
    </row>
    <row r="2047" spans="1:10">
      <c r="A2047" s="23">
        <f t="shared" si="98"/>
        <v>1988</v>
      </c>
      <c r="B2047" s="218"/>
      <c r="C2047" s="218"/>
      <c r="D2047" s="137">
        <v>43033</v>
      </c>
      <c r="E2047" s="137">
        <v>43066</v>
      </c>
      <c r="F2047" s="137">
        <v>43066</v>
      </c>
      <c r="G2047" s="25">
        <f t="shared" si="99"/>
        <v>33</v>
      </c>
      <c r="H2047" s="365">
        <v>5470.55</v>
      </c>
      <c r="I2047" s="122">
        <f t="shared" si="100"/>
        <v>180528.15</v>
      </c>
      <c r="J2047" s="16"/>
    </row>
    <row r="2048" spans="1:10">
      <c r="A2048" s="23">
        <f t="shared" si="98"/>
        <v>1989</v>
      </c>
      <c r="B2048" s="218"/>
      <c r="C2048" s="218"/>
      <c r="D2048" s="137">
        <v>43033</v>
      </c>
      <c r="E2048" s="137">
        <v>43066</v>
      </c>
      <c r="F2048" s="137">
        <v>43066</v>
      </c>
      <c r="G2048" s="25">
        <f t="shared" si="99"/>
        <v>33</v>
      </c>
      <c r="H2048" s="365">
        <v>5381.45</v>
      </c>
      <c r="I2048" s="122">
        <f t="shared" si="100"/>
        <v>177587.85</v>
      </c>
      <c r="J2048" s="16"/>
    </row>
    <row r="2049" spans="1:10">
      <c r="A2049" s="23">
        <f t="shared" si="98"/>
        <v>1990</v>
      </c>
      <c r="B2049" s="218"/>
      <c r="C2049" s="218"/>
      <c r="D2049" s="137">
        <v>43033</v>
      </c>
      <c r="E2049" s="137">
        <v>43066</v>
      </c>
      <c r="F2049" s="137">
        <v>43066</v>
      </c>
      <c r="G2049" s="25">
        <f t="shared" si="99"/>
        <v>33</v>
      </c>
      <c r="H2049" s="365">
        <v>5862.88</v>
      </c>
      <c r="I2049" s="122">
        <f t="shared" si="100"/>
        <v>193475.04</v>
      </c>
      <c r="J2049" s="16"/>
    </row>
    <row r="2050" spans="1:10">
      <c r="A2050" s="23">
        <f t="shared" si="98"/>
        <v>1991</v>
      </c>
      <c r="B2050" s="218"/>
      <c r="C2050" s="218"/>
      <c r="D2050" s="137">
        <v>43033</v>
      </c>
      <c r="E2050" s="137">
        <v>43066</v>
      </c>
      <c r="F2050" s="137">
        <v>43066</v>
      </c>
      <c r="G2050" s="25">
        <f t="shared" si="99"/>
        <v>33</v>
      </c>
      <c r="H2050" s="365">
        <v>6312.45</v>
      </c>
      <c r="I2050" s="122">
        <f t="shared" si="100"/>
        <v>208310.85</v>
      </c>
      <c r="J2050" s="16"/>
    </row>
    <row r="2051" spans="1:10">
      <c r="A2051" s="23">
        <f t="shared" si="98"/>
        <v>1992</v>
      </c>
      <c r="B2051" s="218"/>
      <c r="C2051" s="218"/>
      <c r="D2051" s="137">
        <v>43033</v>
      </c>
      <c r="E2051" s="137">
        <v>43066</v>
      </c>
      <c r="F2051" s="137">
        <v>43066</v>
      </c>
      <c r="G2051" s="25">
        <f t="shared" si="99"/>
        <v>33</v>
      </c>
      <c r="H2051" s="365">
        <v>6208.12</v>
      </c>
      <c r="I2051" s="122">
        <f t="shared" si="100"/>
        <v>204867.96</v>
      </c>
      <c r="J2051" s="16"/>
    </row>
    <row r="2052" spans="1:10">
      <c r="A2052" s="23">
        <f t="shared" si="98"/>
        <v>1993</v>
      </c>
      <c r="B2052" s="218"/>
      <c r="C2052" s="218"/>
      <c r="D2052" s="137">
        <v>43033</v>
      </c>
      <c r="E2052" s="137">
        <v>43066</v>
      </c>
      <c r="F2052" s="137">
        <v>43066</v>
      </c>
      <c r="G2052" s="25">
        <f t="shared" si="99"/>
        <v>33</v>
      </c>
      <c r="H2052" s="365">
        <v>6367.68</v>
      </c>
      <c r="I2052" s="122">
        <f t="shared" si="100"/>
        <v>210133.44</v>
      </c>
      <c r="J2052" s="16"/>
    </row>
    <row r="2053" spans="1:10">
      <c r="A2053" s="23">
        <f t="shared" si="98"/>
        <v>1994</v>
      </c>
      <c r="B2053" s="218"/>
      <c r="C2053" s="218"/>
      <c r="D2053" s="137">
        <v>43033</v>
      </c>
      <c r="E2053" s="137">
        <v>43066</v>
      </c>
      <c r="F2053" s="137">
        <v>43066</v>
      </c>
      <c r="G2053" s="25">
        <f t="shared" si="99"/>
        <v>33</v>
      </c>
      <c r="H2053" s="365">
        <v>6365.84</v>
      </c>
      <c r="I2053" s="122">
        <f t="shared" si="100"/>
        <v>210072.72</v>
      </c>
      <c r="J2053" s="16"/>
    </row>
    <row r="2054" spans="1:10">
      <c r="A2054" s="23">
        <f t="shared" si="98"/>
        <v>1995</v>
      </c>
      <c r="B2054" s="218"/>
      <c r="C2054" s="218"/>
      <c r="D2054" s="137">
        <v>43033</v>
      </c>
      <c r="E2054" s="137">
        <v>43066</v>
      </c>
      <c r="F2054" s="137">
        <v>43066</v>
      </c>
      <c r="G2054" s="25">
        <f t="shared" si="99"/>
        <v>33</v>
      </c>
      <c r="H2054" s="365">
        <v>6140.61</v>
      </c>
      <c r="I2054" s="122">
        <f t="shared" si="100"/>
        <v>202640.13</v>
      </c>
      <c r="J2054" s="16"/>
    </row>
    <row r="2055" spans="1:10">
      <c r="A2055" s="23">
        <f t="shared" si="98"/>
        <v>1996</v>
      </c>
      <c r="B2055" s="218"/>
      <c r="C2055" s="218"/>
      <c r="D2055" s="137">
        <v>43033</v>
      </c>
      <c r="E2055" s="137">
        <v>43066</v>
      </c>
      <c r="F2055" s="137">
        <v>43066</v>
      </c>
      <c r="G2055" s="25">
        <f t="shared" si="99"/>
        <v>33</v>
      </c>
      <c r="H2055" s="365">
        <v>6232.67</v>
      </c>
      <c r="I2055" s="122">
        <f t="shared" si="100"/>
        <v>205678.11</v>
      </c>
      <c r="J2055" s="16"/>
    </row>
    <row r="2056" spans="1:10">
      <c r="A2056" s="23">
        <f t="shared" si="98"/>
        <v>1997</v>
      </c>
      <c r="B2056" s="218"/>
      <c r="C2056" s="218"/>
      <c r="D2056" s="137">
        <v>43033</v>
      </c>
      <c r="E2056" s="137">
        <v>43066</v>
      </c>
      <c r="F2056" s="137">
        <v>43066</v>
      </c>
      <c r="G2056" s="25">
        <f t="shared" si="99"/>
        <v>33</v>
      </c>
      <c r="H2056" s="365">
        <v>6105.74</v>
      </c>
      <c r="I2056" s="122">
        <f t="shared" si="100"/>
        <v>201489.42</v>
      </c>
      <c r="J2056" s="16"/>
    </row>
    <row r="2057" spans="1:10">
      <c r="A2057" s="23">
        <f t="shared" si="98"/>
        <v>1998</v>
      </c>
      <c r="B2057" s="218"/>
      <c r="C2057" s="218"/>
      <c r="D2057" s="137">
        <v>43033</v>
      </c>
      <c r="E2057" s="137">
        <v>43066</v>
      </c>
      <c r="F2057" s="137">
        <v>43066</v>
      </c>
      <c r="G2057" s="25">
        <f t="shared" si="99"/>
        <v>33</v>
      </c>
      <c r="H2057" s="365">
        <v>6721.44</v>
      </c>
      <c r="I2057" s="122">
        <f t="shared" si="100"/>
        <v>221807.52</v>
      </c>
      <c r="J2057" s="16"/>
    </row>
    <row r="2058" spans="1:10">
      <c r="A2058" s="23">
        <f t="shared" si="98"/>
        <v>1999</v>
      </c>
      <c r="B2058" s="218"/>
      <c r="C2058" s="218"/>
      <c r="D2058" s="137">
        <v>43034</v>
      </c>
      <c r="E2058" s="137">
        <v>43066</v>
      </c>
      <c r="F2058" s="137">
        <v>43066</v>
      </c>
      <c r="G2058" s="25">
        <f t="shared" si="99"/>
        <v>32</v>
      </c>
      <c r="H2058" s="365">
        <v>5570.63</v>
      </c>
      <c r="I2058" s="122">
        <f t="shared" si="100"/>
        <v>178260.16</v>
      </c>
      <c r="J2058" s="16"/>
    </row>
    <row r="2059" spans="1:10">
      <c r="A2059" s="23">
        <f t="shared" si="98"/>
        <v>2000</v>
      </c>
      <c r="B2059" s="218"/>
      <c r="C2059" s="218"/>
      <c r="D2059" s="137">
        <v>43034</v>
      </c>
      <c r="E2059" s="137">
        <v>43066</v>
      </c>
      <c r="F2059" s="137">
        <v>43066</v>
      </c>
      <c r="G2059" s="25">
        <f t="shared" si="99"/>
        <v>32</v>
      </c>
      <c r="H2059" s="365">
        <v>5207.41</v>
      </c>
      <c r="I2059" s="122">
        <f t="shared" si="100"/>
        <v>166637.12</v>
      </c>
      <c r="J2059" s="16"/>
    </row>
    <row r="2060" spans="1:10">
      <c r="A2060" s="23">
        <f t="shared" si="98"/>
        <v>2001</v>
      </c>
      <c r="B2060" s="218"/>
      <c r="C2060" s="218"/>
      <c r="D2060" s="137">
        <v>43034</v>
      </c>
      <c r="E2060" s="137">
        <v>43066</v>
      </c>
      <c r="F2060" s="137">
        <v>43066</v>
      </c>
      <c r="G2060" s="25">
        <f t="shared" si="99"/>
        <v>32</v>
      </c>
      <c r="H2060" s="365">
        <v>5553.85</v>
      </c>
      <c r="I2060" s="122">
        <f t="shared" si="100"/>
        <v>177723.2</v>
      </c>
      <c r="J2060" s="16"/>
    </row>
    <row r="2061" spans="1:10">
      <c r="A2061" s="23">
        <f t="shared" si="98"/>
        <v>2002</v>
      </c>
      <c r="B2061" s="218"/>
      <c r="C2061" s="218"/>
      <c r="D2061" s="137">
        <v>43034</v>
      </c>
      <c r="E2061" s="137">
        <v>43066</v>
      </c>
      <c r="F2061" s="137">
        <v>43066</v>
      </c>
      <c r="G2061" s="25">
        <f t="shared" si="99"/>
        <v>32</v>
      </c>
      <c r="H2061" s="365">
        <v>5160.04</v>
      </c>
      <c r="I2061" s="122">
        <f t="shared" si="100"/>
        <v>165121.28</v>
      </c>
      <c r="J2061" s="16"/>
    </row>
    <row r="2062" spans="1:10">
      <c r="A2062" s="23">
        <f t="shared" si="98"/>
        <v>2003</v>
      </c>
      <c r="B2062" s="218"/>
      <c r="C2062" s="218"/>
      <c r="D2062" s="137">
        <v>43034</v>
      </c>
      <c r="E2062" s="137">
        <v>43066</v>
      </c>
      <c r="F2062" s="137">
        <v>43066</v>
      </c>
      <c r="G2062" s="25">
        <f t="shared" si="99"/>
        <v>32</v>
      </c>
      <c r="H2062" s="365">
        <v>5287.69</v>
      </c>
      <c r="I2062" s="122">
        <f t="shared" si="100"/>
        <v>169206.08</v>
      </c>
      <c r="J2062" s="16"/>
    </row>
    <row r="2063" spans="1:10">
      <c r="A2063" s="23">
        <f t="shared" si="98"/>
        <v>2004</v>
      </c>
      <c r="B2063" s="218"/>
      <c r="C2063" s="218"/>
      <c r="D2063" s="137">
        <v>43034</v>
      </c>
      <c r="E2063" s="137">
        <v>43066</v>
      </c>
      <c r="F2063" s="137">
        <v>43066</v>
      </c>
      <c r="G2063" s="25">
        <f t="shared" si="99"/>
        <v>32</v>
      </c>
      <c r="H2063" s="365">
        <v>7167.84</v>
      </c>
      <c r="I2063" s="122">
        <f t="shared" si="100"/>
        <v>229370.88</v>
      </c>
      <c r="J2063" s="16"/>
    </row>
    <row r="2064" spans="1:10">
      <c r="A2064" s="23">
        <f t="shared" ref="A2064:A2127" si="101">A2063+1</f>
        <v>2005</v>
      </c>
      <c r="B2064" s="218"/>
      <c r="C2064" s="218"/>
      <c r="D2064" s="137">
        <v>43034</v>
      </c>
      <c r="E2064" s="137">
        <v>43066</v>
      </c>
      <c r="F2064" s="137">
        <v>43066</v>
      </c>
      <c r="G2064" s="25">
        <f t="shared" si="99"/>
        <v>32</v>
      </c>
      <c r="H2064" s="365">
        <v>7040.32</v>
      </c>
      <c r="I2064" s="122">
        <f t="shared" si="100"/>
        <v>225290.23999999999</v>
      </c>
      <c r="J2064" s="16"/>
    </row>
    <row r="2065" spans="1:10">
      <c r="A2065" s="23">
        <f t="shared" si="101"/>
        <v>2006</v>
      </c>
      <c r="B2065" s="218"/>
      <c r="C2065" s="218"/>
      <c r="D2065" s="137">
        <v>43035</v>
      </c>
      <c r="E2065" s="137">
        <v>43066</v>
      </c>
      <c r="F2065" s="137">
        <v>43066</v>
      </c>
      <c r="G2065" s="25">
        <f t="shared" si="99"/>
        <v>31</v>
      </c>
      <c r="H2065" s="365">
        <v>5460.74</v>
      </c>
      <c r="I2065" s="122">
        <f t="shared" si="100"/>
        <v>169282.94</v>
      </c>
      <c r="J2065" s="16"/>
    </row>
    <row r="2066" spans="1:10">
      <c r="A2066" s="23">
        <f t="shared" si="101"/>
        <v>2007</v>
      </c>
      <c r="B2066" s="218"/>
      <c r="C2066" s="218"/>
      <c r="D2066" s="137">
        <v>43035</v>
      </c>
      <c r="E2066" s="137">
        <v>43066</v>
      </c>
      <c r="F2066" s="137">
        <v>43066</v>
      </c>
      <c r="G2066" s="25">
        <f t="shared" si="99"/>
        <v>31</v>
      </c>
      <c r="H2066" s="365">
        <v>5438.04</v>
      </c>
      <c r="I2066" s="122">
        <f t="shared" si="100"/>
        <v>168579.24</v>
      </c>
      <c r="J2066" s="16"/>
    </row>
    <row r="2067" spans="1:10">
      <c r="A2067" s="23">
        <f t="shared" si="101"/>
        <v>2008</v>
      </c>
      <c r="B2067" s="218"/>
      <c r="C2067" s="218"/>
      <c r="D2067" s="137">
        <v>43035</v>
      </c>
      <c r="E2067" s="137">
        <v>43066</v>
      </c>
      <c r="F2067" s="137">
        <v>43066</v>
      </c>
      <c r="G2067" s="25">
        <f t="shared" si="99"/>
        <v>31</v>
      </c>
      <c r="H2067" s="365">
        <v>5628.53</v>
      </c>
      <c r="I2067" s="122">
        <f t="shared" si="100"/>
        <v>174484.43</v>
      </c>
      <c r="J2067" s="16"/>
    </row>
    <row r="2068" spans="1:10">
      <c r="A2068" s="23">
        <f t="shared" si="101"/>
        <v>2009</v>
      </c>
      <c r="B2068" s="218"/>
      <c r="C2068" s="218"/>
      <c r="D2068" s="137">
        <v>43035</v>
      </c>
      <c r="E2068" s="137">
        <v>43066</v>
      </c>
      <c r="F2068" s="137">
        <v>43066</v>
      </c>
      <c r="G2068" s="25">
        <f t="shared" si="99"/>
        <v>31</v>
      </c>
      <c r="H2068" s="365">
        <v>5225.51</v>
      </c>
      <c r="I2068" s="122">
        <f t="shared" si="100"/>
        <v>161990.81</v>
      </c>
      <c r="J2068" s="16"/>
    </row>
    <row r="2069" spans="1:10">
      <c r="A2069" s="23">
        <f t="shared" si="101"/>
        <v>2010</v>
      </c>
      <c r="B2069" s="218"/>
      <c r="C2069" s="218"/>
      <c r="D2069" s="137">
        <v>43035</v>
      </c>
      <c r="E2069" s="137">
        <v>43066</v>
      </c>
      <c r="F2069" s="137">
        <v>43066</v>
      </c>
      <c r="G2069" s="25">
        <f t="shared" si="99"/>
        <v>31</v>
      </c>
      <c r="H2069" s="365">
        <v>5640.38</v>
      </c>
      <c r="I2069" s="122">
        <f t="shared" si="100"/>
        <v>174851.78</v>
      </c>
      <c r="J2069" s="16"/>
    </row>
    <row r="2070" spans="1:10">
      <c r="A2070" s="23">
        <f t="shared" si="101"/>
        <v>2011</v>
      </c>
      <c r="B2070" s="218"/>
      <c r="C2070" s="218"/>
      <c r="D2070" s="137">
        <v>43035</v>
      </c>
      <c r="E2070" s="137">
        <v>43066</v>
      </c>
      <c r="F2070" s="137">
        <v>43066</v>
      </c>
      <c r="G2070" s="25">
        <f t="shared" si="99"/>
        <v>31</v>
      </c>
      <c r="H2070" s="365">
        <v>5588.07</v>
      </c>
      <c r="I2070" s="122">
        <f t="shared" si="100"/>
        <v>173230.17</v>
      </c>
      <c r="J2070" s="16"/>
    </row>
    <row r="2071" spans="1:10">
      <c r="A2071" s="23">
        <f t="shared" si="101"/>
        <v>2012</v>
      </c>
      <c r="B2071" s="218"/>
      <c r="C2071" s="218"/>
      <c r="D2071" s="137">
        <v>43038</v>
      </c>
      <c r="E2071" s="137">
        <v>43066</v>
      </c>
      <c r="F2071" s="137">
        <v>43066</v>
      </c>
      <c r="G2071" s="25">
        <f t="shared" si="99"/>
        <v>28</v>
      </c>
      <c r="H2071" s="365">
        <v>4957.58</v>
      </c>
      <c r="I2071" s="122">
        <f t="shared" si="100"/>
        <v>138812.24</v>
      </c>
      <c r="J2071" s="16"/>
    </row>
    <row r="2072" spans="1:10">
      <c r="A2072" s="23">
        <f t="shared" si="101"/>
        <v>2013</v>
      </c>
      <c r="B2072" s="218"/>
      <c r="C2072" s="218"/>
      <c r="D2072" s="137">
        <v>43038</v>
      </c>
      <c r="E2072" s="137">
        <v>43066</v>
      </c>
      <c r="F2072" s="137">
        <v>43066</v>
      </c>
      <c r="G2072" s="25">
        <f t="shared" ref="G2072:G2135" si="102">F2072-D2072</f>
        <v>28</v>
      </c>
      <c r="H2072" s="365">
        <v>4955.9800000000005</v>
      </c>
      <c r="I2072" s="122">
        <f t="shared" ref="I2072:I2135" si="103">ROUND(G2072*H2072,2)</f>
        <v>138767.44</v>
      </c>
      <c r="J2072" s="16"/>
    </row>
    <row r="2073" spans="1:10">
      <c r="A2073" s="23">
        <f t="shared" si="101"/>
        <v>2014</v>
      </c>
      <c r="B2073" s="218"/>
      <c r="C2073" s="218"/>
      <c r="D2073" s="137">
        <v>43038</v>
      </c>
      <c r="E2073" s="137">
        <v>43066</v>
      </c>
      <c r="F2073" s="137">
        <v>43066</v>
      </c>
      <c r="G2073" s="25">
        <f t="shared" si="102"/>
        <v>28</v>
      </c>
      <c r="H2073" s="365">
        <v>4955.03</v>
      </c>
      <c r="I2073" s="122">
        <f t="shared" si="103"/>
        <v>138740.84</v>
      </c>
      <c r="J2073" s="16"/>
    </row>
    <row r="2074" spans="1:10">
      <c r="A2074" s="23">
        <f t="shared" si="101"/>
        <v>2015</v>
      </c>
      <c r="B2074" s="218"/>
      <c r="C2074" s="218"/>
      <c r="D2074" s="137">
        <v>43038</v>
      </c>
      <c r="E2074" s="137">
        <v>43066</v>
      </c>
      <c r="F2074" s="137">
        <v>43066</v>
      </c>
      <c r="G2074" s="25">
        <f t="shared" si="102"/>
        <v>28</v>
      </c>
      <c r="H2074" s="365">
        <v>4108.05</v>
      </c>
      <c r="I2074" s="122">
        <f t="shared" si="103"/>
        <v>115025.4</v>
      </c>
      <c r="J2074" s="16"/>
    </row>
    <row r="2075" spans="1:10">
      <c r="A2075" s="23">
        <f t="shared" si="101"/>
        <v>2016</v>
      </c>
      <c r="B2075" s="218"/>
      <c r="C2075" s="218"/>
      <c r="D2075" s="137">
        <v>43038</v>
      </c>
      <c r="E2075" s="137">
        <v>43066</v>
      </c>
      <c r="F2075" s="137">
        <v>43066</v>
      </c>
      <c r="G2075" s="25">
        <f t="shared" si="102"/>
        <v>28</v>
      </c>
      <c r="H2075" s="365">
        <v>4677.12</v>
      </c>
      <c r="I2075" s="122">
        <f t="shared" si="103"/>
        <v>130959.36</v>
      </c>
      <c r="J2075" s="16"/>
    </row>
    <row r="2076" spans="1:10">
      <c r="A2076" s="23">
        <f t="shared" si="101"/>
        <v>2017</v>
      </c>
      <c r="B2076" s="218"/>
      <c r="C2076" s="218"/>
      <c r="D2076" s="137">
        <v>43038</v>
      </c>
      <c r="E2076" s="137">
        <v>43066</v>
      </c>
      <c r="F2076" s="137">
        <v>43066</v>
      </c>
      <c r="G2076" s="25">
        <f t="shared" si="102"/>
        <v>28</v>
      </c>
      <c r="H2076" s="365">
        <v>4870.08</v>
      </c>
      <c r="I2076" s="122">
        <f t="shared" si="103"/>
        <v>136362.23999999999</v>
      </c>
      <c r="J2076" s="16"/>
    </row>
    <row r="2077" spans="1:10">
      <c r="A2077" s="23">
        <f t="shared" si="101"/>
        <v>2018</v>
      </c>
      <c r="B2077" s="218"/>
      <c r="C2077" s="218"/>
      <c r="D2077" s="137">
        <v>43040</v>
      </c>
      <c r="E2077" s="137">
        <v>43066</v>
      </c>
      <c r="F2077" s="137">
        <v>43066</v>
      </c>
      <c r="G2077" s="25">
        <f t="shared" si="102"/>
        <v>26</v>
      </c>
      <c r="H2077" s="365">
        <v>5422.76</v>
      </c>
      <c r="I2077" s="122">
        <f t="shared" si="103"/>
        <v>140991.76</v>
      </c>
      <c r="J2077" s="16"/>
    </row>
    <row r="2078" spans="1:10">
      <c r="A2078" s="23">
        <f t="shared" si="101"/>
        <v>2019</v>
      </c>
      <c r="B2078" s="218"/>
      <c r="C2078" s="218"/>
      <c r="D2078" s="137">
        <v>43040</v>
      </c>
      <c r="E2078" s="137">
        <v>43066</v>
      </c>
      <c r="F2078" s="137">
        <v>43066</v>
      </c>
      <c r="G2078" s="25">
        <f t="shared" si="102"/>
        <v>26</v>
      </c>
      <c r="H2078" s="365">
        <v>5637.09</v>
      </c>
      <c r="I2078" s="122">
        <f t="shared" si="103"/>
        <v>146564.34</v>
      </c>
      <c r="J2078" s="16"/>
    </row>
    <row r="2079" spans="1:10">
      <c r="A2079" s="23">
        <f t="shared" si="101"/>
        <v>2020</v>
      </c>
      <c r="B2079" s="218"/>
      <c r="C2079" s="218"/>
      <c r="D2079" s="137">
        <v>43040</v>
      </c>
      <c r="E2079" s="137">
        <v>43066</v>
      </c>
      <c r="F2079" s="137">
        <v>43066</v>
      </c>
      <c r="G2079" s="25">
        <f t="shared" si="102"/>
        <v>26</v>
      </c>
      <c r="H2079" s="365">
        <v>5851.03</v>
      </c>
      <c r="I2079" s="122">
        <f t="shared" si="103"/>
        <v>152126.78</v>
      </c>
      <c r="J2079" s="16"/>
    </row>
    <row r="2080" spans="1:10">
      <c r="A2080" s="23">
        <f t="shared" si="101"/>
        <v>2021</v>
      </c>
      <c r="B2080" s="218"/>
      <c r="C2080" s="218"/>
      <c r="D2080" s="137">
        <v>43040</v>
      </c>
      <c r="E2080" s="137">
        <v>43066</v>
      </c>
      <c r="F2080" s="137">
        <v>43066</v>
      </c>
      <c r="G2080" s="25">
        <f t="shared" si="102"/>
        <v>26</v>
      </c>
      <c r="H2080" s="365">
        <v>5803.23</v>
      </c>
      <c r="I2080" s="122">
        <f t="shared" si="103"/>
        <v>150883.98000000001</v>
      </c>
      <c r="J2080" s="16"/>
    </row>
    <row r="2081" spans="1:10">
      <c r="A2081" s="23">
        <f t="shared" si="101"/>
        <v>2022</v>
      </c>
      <c r="B2081" s="218"/>
      <c r="C2081" s="218"/>
      <c r="D2081" s="137">
        <v>43040</v>
      </c>
      <c r="E2081" s="137">
        <v>43066</v>
      </c>
      <c r="F2081" s="137">
        <v>43066</v>
      </c>
      <c r="G2081" s="25">
        <f t="shared" si="102"/>
        <v>26</v>
      </c>
      <c r="H2081" s="365">
        <v>5581.81</v>
      </c>
      <c r="I2081" s="122">
        <f t="shared" si="103"/>
        <v>145127.06</v>
      </c>
      <c r="J2081" s="16"/>
    </row>
    <row r="2082" spans="1:10">
      <c r="A2082" s="23">
        <f t="shared" si="101"/>
        <v>2023</v>
      </c>
      <c r="B2082" s="218"/>
      <c r="C2082" s="218"/>
      <c r="D2082" s="137">
        <v>43040</v>
      </c>
      <c r="E2082" s="137">
        <v>43066</v>
      </c>
      <c r="F2082" s="137">
        <v>43066</v>
      </c>
      <c r="G2082" s="25">
        <f t="shared" si="102"/>
        <v>26</v>
      </c>
      <c r="H2082" s="365">
        <v>5270.58</v>
      </c>
      <c r="I2082" s="122">
        <f t="shared" si="103"/>
        <v>137035.07999999999</v>
      </c>
      <c r="J2082" s="16"/>
    </row>
    <row r="2083" spans="1:10">
      <c r="A2083" s="23">
        <f t="shared" si="101"/>
        <v>2024</v>
      </c>
      <c r="B2083" s="218"/>
      <c r="C2083" s="218"/>
      <c r="D2083" s="137">
        <v>43040</v>
      </c>
      <c r="E2083" s="137">
        <v>43066</v>
      </c>
      <c r="F2083" s="137">
        <v>43066</v>
      </c>
      <c r="G2083" s="25">
        <f t="shared" si="102"/>
        <v>26</v>
      </c>
      <c r="H2083" s="365">
        <v>5892.72</v>
      </c>
      <c r="I2083" s="122">
        <f t="shared" si="103"/>
        <v>153210.72</v>
      </c>
      <c r="J2083" s="16"/>
    </row>
    <row r="2084" spans="1:10">
      <c r="A2084" s="23">
        <f t="shared" si="101"/>
        <v>2025</v>
      </c>
      <c r="B2084" s="218"/>
      <c r="C2084" s="218"/>
      <c r="D2084" s="137">
        <v>43040</v>
      </c>
      <c r="E2084" s="137">
        <v>43066</v>
      </c>
      <c r="F2084" s="137">
        <v>43066</v>
      </c>
      <c r="G2084" s="25">
        <f t="shared" si="102"/>
        <v>26</v>
      </c>
      <c r="H2084" s="365">
        <v>5747.3</v>
      </c>
      <c r="I2084" s="122">
        <f t="shared" si="103"/>
        <v>149429.79999999999</v>
      </c>
      <c r="J2084" s="16"/>
    </row>
    <row r="2085" spans="1:10">
      <c r="A2085" s="23">
        <f t="shared" si="101"/>
        <v>2026</v>
      </c>
      <c r="B2085" s="218"/>
      <c r="C2085" s="218"/>
      <c r="D2085" s="137">
        <v>43040</v>
      </c>
      <c r="E2085" s="137">
        <v>43066</v>
      </c>
      <c r="F2085" s="137">
        <v>43066</v>
      </c>
      <c r="G2085" s="25">
        <f t="shared" si="102"/>
        <v>26</v>
      </c>
      <c r="H2085" s="365">
        <v>5483.77</v>
      </c>
      <c r="I2085" s="122">
        <f t="shared" si="103"/>
        <v>142578.01999999999</v>
      </c>
      <c r="J2085" s="16"/>
    </row>
    <row r="2086" spans="1:10">
      <c r="A2086" s="23">
        <f t="shared" si="101"/>
        <v>2027</v>
      </c>
      <c r="B2086" s="218"/>
      <c r="C2086" s="218"/>
      <c r="D2086" s="137">
        <v>43040</v>
      </c>
      <c r="E2086" s="137">
        <v>43066</v>
      </c>
      <c r="F2086" s="137">
        <v>43066</v>
      </c>
      <c r="G2086" s="25">
        <f t="shared" si="102"/>
        <v>26</v>
      </c>
      <c r="H2086" s="365">
        <v>6379.95</v>
      </c>
      <c r="I2086" s="122">
        <f t="shared" si="103"/>
        <v>165878.70000000001</v>
      </c>
      <c r="J2086" s="16"/>
    </row>
    <row r="2087" spans="1:10">
      <c r="A2087" s="23">
        <f t="shared" si="101"/>
        <v>2028</v>
      </c>
      <c r="B2087" s="218"/>
      <c r="C2087" s="218"/>
      <c r="D2087" s="137">
        <v>43040</v>
      </c>
      <c r="E2087" s="137">
        <v>43066</v>
      </c>
      <c r="F2087" s="137">
        <v>43066</v>
      </c>
      <c r="G2087" s="25">
        <f t="shared" si="102"/>
        <v>26</v>
      </c>
      <c r="H2087" s="365">
        <v>6192.96</v>
      </c>
      <c r="I2087" s="122">
        <f t="shared" si="103"/>
        <v>161016.95999999999</v>
      </c>
      <c r="J2087" s="16"/>
    </row>
    <row r="2088" spans="1:10">
      <c r="A2088" s="23">
        <f t="shared" si="101"/>
        <v>2029</v>
      </c>
      <c r="B2088" s="218"/>
      <c r="C2088" s="218"/>
      <c r="D2088" s="137">
        <v>43040</v>
      </c>
      <c r="E2088" s="137">
        <v>43066</v>
      </c>
      <c r="F2088" s="137">
        <v>43066</v>
      </c>
      <c r="G2088" s="25">
        <f t="shared" si="102"/>
        <v>26</v>
      </c>
      <c r="H2088" s="365">
        <v>6187.18</v>
      </c>
      <c r="I2088" s="122">
        <f t="shared" si="103"/>
        <v>160866.68</v>
      </c>
      <c r="J2088" s="16"/>
    </row>
    <row r="2089" spans="1:10">
      <c r="A2089" s="23">
        <f t="shared" si="101"/>
        <v>2030</v>
      </c>
      <c r="B2089" s="218"/>
      <c r="C2089" s="218"/>
      <c r="D2089" s="137">
        <v>43040</v>
      </c>
      <c r="E2089" s="137">
        <v>43066</v>
      </c>
      <c r="F2089" s="137">
        <v>43066</v>
      </c>
      <c r="G2089" s="25">
        <f t="shared" si="102"/>
        <v>26</v>
      </c>
      <c r="H2089" s="365">
        <v>5641.35</v>
      </c>
      <c r="I2089" s="122">
        <f t="shared" si="103"/>
        <v>146675.1</v>
      </c>
      <c r="J2089" s="16"/>
    </row>
    <row r="2090" spans="1:10">
      <c r="A2090" s="23">
        <f t="shared" si="101"/>
        <v>2031</v>
      </c>
      <c r="B2090" s="218"/>
      <c r="C2090" s="218"/>
      <c r="D2090" s="137">
        <v>43040</v>
      </c>
      <c r="E2090" s="137">
        <v>43066</v>
      </c>
      <c r="F2090" s="137">
        <v>43066</v>
      </c>
      <c r="G2090" s="25">
        <f t="shared" si="102"/>
        <v>26</v>
      </c>
      <c r="H2090" s="365">
        <v>5664.09</v>
      </c>
      <c r="I2090" s="122">
        <f t="shared" si="103"/>
        <v>147266.34</v>
      </c>
      <c r="J2090" s="16"/>
    </row>
    <row r="2091" spans="1:10">
      <c r="A2091" s="23">
        <f t="shared" si="101"/>
        <v>2032</v>
      </c>
      <c r="B2091" s="218"/>
      <c r="C2091" s="218"/>
      <c r="D2091" s="137">
        <v>43040</v>
      </c>
      <c r="E2091" s="137">
        <v>43066</v>
      </c>
      <c r="F2091" s="137">
        <v>43066</v>
      </c>
      <c r="G2091" s="25">
        <f t="shared" si="102"/>
        <v>26</v>
      </c>
      <c r="H2091" s="365">
        <v>5672.75</v>
      </c>
      <c r="I2091" s="122">
        <f t="shared" si="103"/>
        <v>147491.5</v>
      </c>
      <c r="J2091" s="16"/>
    </row>
    <row r="2092" spans="1:10">
      <c r="A2092" s="23">
        <f t="shared" si="101"/>
        <v>2033</v>
      </c>
      <c r="B2092" s="218"/>
      <c r="C2092" s="218"/>
      <c r="D2092" s="137">
        <v>43040</v>
      </c>
      <c r="E2092" s="137">
        <v>43066</v>
      </c>
      <c r="F2092" s="137">
        <v>43066</v>
      </c>
      <c r="G2092" s="25">
        <f t="shared" si="102"/>
        <v>26</v>
      </c>
      <c r="H2092" s="365">
        <v>5651.82</v>
      </c>
      <c r="I2092" s="122">
        <f t="shared" si="103"/>
        <v>146947.32</v>
      </c>
      <c r="J2092" s="16"/>
    </row>
    <row r="2093" spans="1:10">
      <c r="A2093" s="23">
        <f t="shared" si="101"/>
        <v>2034</v>
      </c>
      <c r="B2093" s="218"/>
      <c r="C2093" s="218"/>
      <c r="D2093" s="137">
        <v>43040</v>
      </c>
      <c r="E2093" s="137">
        <v>43066</v>
      </c>
      <c r="F2093" s="137">
        <v>43066</v>
      </c>
      <c r="G2093" s="25">
        <f t="shared" si="102"/>
        <v>26</v>
      </c>
      <c r="H2093" s="365">
        <v>6152.52</v>
      </c>
      <c r="I2093" s="122">
        <f t="shared" si="103"/>
        <v>159965.51999999999</v>
      </c>
      <c r="J2093" s="16"/>
    </row>
    <row r="2094" spans="1:10">
      <c r="A2094" s="23">
        <f t="shared" si="101"/>
        <v>2035</v>
      </c>
      <c r="B2094" s="218"/>
      <c r="C2094" s="218"/>
      <c r="D2094" s="137">
        <v>43040</v>
      </c>
      <c r="E2094" s="137">
        <v>43066</v>
      </c>
      <c r="F2094" s="137">
        <v>43066</v>
      </c>
      <c r="G2094" s="25">
        <f t="shared" si="102"/>
        <v>26</v>
      </c>
      <c r="H2094" s="365">
        <v>5973.47</v>
      </c>
      <c r="I2094" s="122">
        <f t="shared" si="103"/>
        <v>155310.22</v>
      </c>
      <c r="J2094" s="16"/>
    </row>
    <row r="2095" spans="1:10">
      <c r="A2095" s="23">
        <f t="shared" si="101"/>
        <v>2036</v>
      </c>
      <c r="B2095" s="218"/>
      <c r="C2095" s="218"/>
      <c r="D2095" s="137">
        <v>43040</v>
      </c>
      <c r="E2095" s="137">
        <v>43066</v>
      </c>
      <c r="F2095" s="137">
        <v>43066</v>
      </c>
      <c r="G2095" s="25">
        <f t="shared" si="102"/>
        <v>26</v>
      </c>
      <c r="H2095" s="365">
        <v>5695.86</v>
      </c>
      <c r="I2095" s="122">
        <f t="shared" si="103"/>
        <v>148092.35999999999</v>
      </c>
      <c r="J2095" s="16"/>
    </row>
    <row r="2096" spans="1:10">
      <c r="A2096" s="23">
        <f t="shared" si="101"/>
        <v>2037</v>
      </c>
      <c r="B2096" s="218"/>
      <c r="C2096" s="218"/>
      <c r="D2096" s="137">
        <v>43040</v>
      </c>
      <c r="E2096" s="137">
        <v>43066</v>
      </c>
      <c r="F2096" s="137">
        <v>43066</v>
      </c>
      <c r="G2096" s="25">
        <f t="shared" si="102"/>
        <v>26</v>
      </c>
      <c r="H2096" s="365">
        <v>6178.52</v>
      </c>
      <c r="I2096" s="122">
        <f t="shared" si="103"/>
        <v>160641.51999999999</v>
      </c>
      <c r="J2096" s="16"/>
    </row>
    <row r="2097" spans="1:10">
      <c r="A2097" s="23">
        <f t="shared" si="101"/>
        <v>2038</v>
      </c>
      <c r="B2097" s="218"/>
      <c r="C2097" s="218"/>
      <c r="D2097" s="137">
        <v>43040</v>
      </c>
      <c r="E2097" s="137">
        <v>43066</v>
      </c>
      <c r="F2097" s="137">
        <v>43066</v>
      </c>
      <c r="G2097" s="25">
        <f t="shared" si="102"/>
        <v>26</v>
      </c>
      <c r="H2097" s="365">
        <v>6098.37</v>
      </c>
      <c r="I2097" s="122">
        <f t="shared" si="103"/>
        <v>158557.62</v>
      </c>
      <c r="J2097" s="16"/>
    </row>
    <row r="2098" spans="1:10">
      <c r="A2098" s="23">
        <f t="shared" si="101"/>
        <v>2039</v>
      </c>
      <c r="B2098" s="218"/>
      <c r="C2098" s="218"/>
      <c r="D2098" s="137">
        <v>43040</v>
      </c>
      <c r="E2098" s="137">
        <v>43066</v>
      </c>
      <c r="F2098" s="137">
        <v>43066</v>
      </c>
      <c r="G2098" s="25">
        <f t="shared" si="102"/>
        <v>26</v>
      </c>
      <c r="H2098" s="365">
        <v>5622.11</v>
      </c>
      <c r="I2098" s="122">
        <f t="shared" si="103"/>
        <v>146174.85999999999</v>
      </c>
      <c r="J2098" s="16"/>
    </row>
    <row r="2099" spans="1:10">
      <c r="A2099" s="23">
        <f t="shared" si="101"/>
        <v>2040</v>
      </c>
      <c r="B2099" s="218"/>
      <c r="C2099" s="218"/>
      <c r="D2099" s="137">
        <v>43040</v>
      </c>
      <c r="E2099" s="137">
        <v>43066</v>
      </c>
      <c r="F2099" s="137">
        <v>43066</v>
      </c>
      <c r="G2099" s="25">
        <f t="shared" si="102"/>
        <v>26</v>
      </c>
      <c r="H2099" s="365">
        <v>6094.44</v>
      </c>
      <c r="I2099" s="122">
        <f t="shared" si="103"/>
        <v>158455.44</v>
      </c>
      <c r="J2099" s="16"/>
    </row>
    <row r="2100" spans="1:10">
      <c r="A2100" s="23">
        <f t="shared" si="101"/>
        <v>2041</v>
      </c>
      <c r="B2100" s="218"/>
      <c r="C2100" s="218"/>
      <c r="D2100" s="137">
        <v>43040</v>
      </c>
      <c r="E2100" s="137">
        <v>43066</v>
      </c>
      <c r="F2100" s="137">
        <v>43066</v>
      </c>
      <c r="G2100" s="25">
        <f t="shared" si="102"/>
        <v>26</v>
      </c>
      <c r="H2100" s="365">
        <v>5643.59</v>
      </c>
      <c r="I2100" s="122">
        <f t="shared" si="103"/>
        <v>146733.34</v>
      </c>
      <c r="J2100" s="16"/>
    </row>
    <row r="2101" spans="1:10">
      <c r="A2101" s="23">
        <f t="shared" si="101"/>
        <v>2042</v>
      </c>
      <c r="B2101" s="218"/>
      <c r="C2101" s="218"/>
      <c r="D2101" s="137">
        <v>43041</v>
      </c>
      <c r="E2101" s="137">
        <v>43066</v>
      </c>
      <c r="F2101" s="137">
        <v>43066</v>
      </c>
      <c r="G2101" s="25">
        <f t="shared" si="102"/>
        <v>25</v>
      </c>
      <c r="H2101" s="365">
        <v>5901.34</v>
      </c>
      <c r="I2101" s="122">
        <f t="shared" si="103"/>
        <v>147533.5</v>
      </c>
      <c r="J2101" s="16"/>
    </row>
    <row r="2102" spans="1:10">
      <c r="A2102" s="23">
        <f t="shared" si="101"/>
        <v>2043</v>
      </c>
      <c r="B2102" s="218"/>
      <c r="C2102" s="218"/>
      <c r="D2102" s="137">
        <v>43041</v>
      </c>
      <c r="E2102" s="137">
        <v>43066</v>
      </c>
      <c r="F2102" s="137">
        <v>43066</v>
      </c>
      <c r="G2102" s="25">
        <f t="shared" si="102"/>
        <v>25</v>
      </c>
      <c r="H2102" s="365">
        <v>5555.82</v>
      </c>
      <c r="I2102" s="122">
        <f t="shared" si="103"/>
        <v>138895.5</v>
      </c>
      <c r="J2102" s="16"/>
    </row>
    <row r="2103" spans="1:10">
      <c r="A2103" s="23">
        <f t="shared" si="101"/>
        <v>2044</v>
      </c>
      <c r="B2103" s="218"/>
      <c r="C2103" s="218"/>
      <c r="D2103" s="137">
        <v>43041</v>
      </c>
      <c r="E2103" s="137">
        <v>43066</v>
      </c>
      <c r="F2103" s="137">
        <v>43066</v>
      </c>
      <c r="G2103" s="25">
        <f t="shared" si="102"/>
        <v>25</v>
      </c>
      <c r="H2103" s="365">
        <v>5285.71</v>
      </c>
      <c r="I2103" s="122">
        <f t="shared" si="103"/>
        <v>132142.75</v>
      </c>
      <c r="J2103" s="16"/>
    </row>
    <row r="2104" spans="1:10">
      <c r="A2104" s="23">
        <f t="shared" si="101"/>
        <v>2045</v>
      </c>
      <c r="B2104" s="218"/>
      <c r="C2104" s="218"/>
      <c r="D2104" s="137">
        <v>43041</v>
      </c>
      <c r="E2104" s="137">
        <v>43066</v>
      </c>
      <c r="F2104" s="137">
        <v>43066</v>
      </c>
      <c r="G2104" s="25">
        <f t="shared" si="102"/>
        <v>25</v>
      </c>
      <c r="H2104" s="365">
        <v>5205.7700000000004</v>
      </c>
      <c r="I2104" s="122">
        <f t="shared" si="103"/>
        <v>130144.25</v>
      </c>
      <c r="J2104" s="16"/>
    </row>
    <row r="2105" spans="1:10">
      <c r="A2105" s="23">
        <f t="shared" si="101"/>
        <v>2046</v>
      </c>
      <c r="B2105" s="218"/>
      <c r="C2105" s="218"/>
      <c r="D2105" s="137">
        <v>43041</v>
      </c>
      <c r="E2105" s="137">
        <v>43066</v>
      </c>
      <c r="F2105" s="137">
        <v>43066</v>
      </c>
      <c r="G2105" s="25">
        <f t="shared" si="102"/>
        <v>25</v>
      </c>
      <c r="H2105" s="365">
        <v>5425.84</v>
      </c>
      <c r="I2105" s="122">
        <f t="shared" si="103"/>
        <v>135646</v>
      </c>
      <c r="J2105" s="16"/>
    </row>
    <row r="2106" spans="1:10">
      <c r="A2106" s="23">
        <f t="shared" si="101"/>
        <v>2047</v>
      </c>
      <c r="B2106" s="218"/>
      <c r="C2106" s="218"/>
      <c r="D2106" s="137">
        <v>43041</v>
      </c>
      <c r="E2106" s="137">
        <v>43066</v>
      </c>
      <c r="F2106" s="137">
        <v>43066</v>
      </c>
      <c r="G2106" s="25">
        <f t="shared" si="102"/>
        <v>25</v>
      </c>
      <c r="H2106" s="365">
        <v>5263.34</v>
      </c>
      <c r="I2106" s="122">
        <f t="shared" si="103"/>
        <v>131583.5</v>
      </c>
      <c r="J2106" s="16"/>
    </row>
    <row r="2107" spans="1:10">
      <c r="A2107" s="23">
        <f t="shared" si="101"/>
        <v>2048</v>
      </c>
      <c r="B2107" s="218"/>
      <c r="C2107" s="218"/>
      <c r="D2107" s="137">
        <v>43045</v>
      </c>
      <c r="E2107" s="137">
        <v>43066</v>
      </c>
      <c r="F2107" s="137">
        <v>43066</v>
      </c>
      <c r="G2107" s="25">
        <f t="shared" si="102"/>
        <v>21</v>
      </c>
      <c r="H2107" s="365">
        <v>4967.47</v>
      </c>
      <c r="I2107" s="122">
        <f t="shared" si="103"/>
        <v>104316.87</v>
      </c>
      <c r="J2107" s="16"/>
    </row>
    <row r="2108" spans="1:10">
      <c r="A2108" s="23">
        <f t="shared" si="101"/>
        <v>2049</v>
      </c>
      <c r="B2108" s="218"/>
      <c r="C2108" s="218"/>
      <c r="D2108" s="137">
        <v>43045</v>
      </c>
      <c r="E2108" s="137">
        <v>43066</v>
      </c>
      <c r="F2108" s="137">
        <v>43066</v>
      </c>
      <c r="G2108" s="25">
        <f t="shared" si="102"/>
        <v>21</v>
      </c>
      <c r="H2108" s="365">
        <v>6127.98</v>
      </c>
      <c r="I2108" s="122">
        <f t="shared" si="103"/>
        <v>128687.58</v>
      </c>
      <c r="J2108" s="16"/>
    </row>
    <row r="2109" spans="1:10">
      <c r="A2109" s="23">
        <f t="shared" si="101"/>
        <v>2050</v>
      </c>
      <c r="B2109" s="218"/>
      <c r="C2109" s="218"/>
      <c r="D2109" s="137">
        <v>43045</v>
      </c>
      <c r="E2109" s="137">
        <v>43066</v>
      </c>
      <c r="F2109" s="137">
        <v>43066</v>
      </c>
      <c r="G2109" s="25">
        <f t="shared" si="102"/>
        <v>21</v>
      </c>
      <c r="H2109" s="365">
        <v>6169.85</v>
      </c>
      <c r="I2109" s="122">
        <f t="shared" si="103"/>
        <v>129566.85</v>
      </c>
      <c r="J2109" s="16"/>
    </row>
    <row r="2110" spans="1:10">
      <c r="A2110" s="23">
        <f t="shared" si="101"/>
        <v>2051</v>
      </c>
      <c r="B2110" s="218"/>
      <c r="C2110" s="218"/>
      <c r="D2110" s="137">
        <v>43045</v>
      </c>
      <c r="E2110" s="137">
        <v>43066</v>
      </c>
      <c r="F2110" s="137">
        <v>43066</v>
      </c>
      <c r="G2110" s="25">
        <f t="shared" si="102"/>
        <v>21</v>
      </c>
      <c r="H2110" s="365">
        <v>6002.71</v>
      </c>
      <c r="I2110" s="122">
        <f t="shared" si="103"/>
        <v>126056.91</v>
      </c>
      <c r="J2110" s="16"/>
    </row>
    <row r="2111" spans="1:10">
      <c r="A2111" s="23">
        <f t="shared" si="101"/>
        <v>2052</v>
      </c>
      <c r="B2111" s="218"/>
      <c r="C2111" s="218"/>
      <c r="D2111" s="137">
        <v>43045</v>
      </c>
      <c r="E2111" s="137">
        <v>43066</v>
      </c>
      <c r="F2111" s="137">
        <v>43066</v>
      </c>
      <c r="G2111" s="25">
        <f t="shared" si="102"/>
        <v>21</v>
      </c>
      <c r="H2111" s="365">
        <v>6029.42</v>
      </c>
      <c r="I2111" s="122">
        <f t="shared" si="103"/>
        <v>126617.82</v>
      </c>
      <c r="J2111" s="16"/>
    </row>
    <row r="2112" spans="1:10">
      <c r="A2112" s="23">
        <f t="shared" si="101"/>
        <v>2053</v>
      </c>
      <c r="B2112" s="218"/>
      <c r="C2112" s="218"/>
      <c r="D2112" s="137">
        <v>43045</v>
      </c>
      <c r="E2112" s="137">
        <v>43066</v>
      </c>
      <c r="F2112" s="137">
        <v>43066</v>
      </c>
      <c r="G2112" s="25">
        <f t="shared" si="102"/>
        <v>21</v>
      </c>
      <c r="H2112" s="365">
        <v>5726.9</v>
      </c>
      <c r="I2112" s="122">
        <f t="shared" si="103"/>
        <v>120264.9</v>
      </c>
      <c r="J2112" s="16"/>
    </row>
    <row r="2113" spans="1:10">
      <c r="A2113" s="23">
        <f t="shared" si="101"/>
        <v>2054</v>
      </c>
      <c r="B2113" s="218"/>
      <c r="C2113" s="218"/>
      <c r="D2113" s="137">
        <v>43045</v>
      </c>
      <c r="E2113" s="137">
        <v>43066</v>
      </c>
      <c r="F2113" s="137">
        <v>43066</v>
      </c>
      <c r="G2113" s="25">
        <f t="shared" si="102"/>
        <v>21</v>
      </c>
      <c r="H2113" s="365">
        <v>6162.99</v>
      </c>
      <c r="I2113" s="122">
        <f t="shared" si="103"/>
        <v>129422.79</v>
      </c>
      <c r="J2113" s="16"/>
    </row>
    <row r="2114" spans="1:10">
      <c r="A2114" s="23">
        <f t="shared" si="101"/>
        <v>2055</v>
      </c>
      <c r="B2114" s="218"/>
      <c r="C2114" s="218"/>
      <c r="D2114" s="137">
        <v>43045</v>
      </c>
      <c r="E2114" s="137">
        <v>43066</v>
      </c>
      <c r="F2114" s="137">
        <v>43066</v>
      </c>
      <c r="G2114" s="25">
        <f t="shared" si="102"/>
        <v>21</v>
      </c>
      <c r="H2114" s="365">
        <v>5771.31</v>
      </c>
      <c r="I2114" s="122">
        <f t="shared" si="103"/>
        <v>121197.51</v>
      </c>
      <c r="J2114" s="16"/>
    </row>
    <row r="2115" spans="1:10">
      <c r="A2115" s="23">
        <f t="shared" si="101"/>
        <v>2056</v>
      </c>
      <c r="B2115" s="218"/>
      <c r="C2115" s="218"/>
      <c r="D2115" s="137">
        <v>43045</v>
      </c>
      <c r="E2115" s="137">
        <v>43066</v>
      </c>
      <c r="F2115" s="137">
        <v>43066</v>
      </c>
      <c r="G2115" s="25">
        <f t="shared" si="102"/>
        <v>21</v>
      </c>
      <c r="H2115" s="365">
        <v>6133.39</v>
      </c>
      <c r="I2115" s="122">
        <f t="shared" si="103"/>
        <v>128801.19</v>
      </c>
      <c r="J2115" s="16"/>
    </row>
    <row r="2116" spans="1:10">
      <c r="A2116" s="23">
        <f t="shared" si="101"/>
        <v>2057</v>
      </c>
      <c r="B2116" s="218"/>
      <c r="C2116" s="218"/>
      <c r="D2116" s="137">
        <v>43045</v>
      </c>
      <c r="E2116" s="137">
        <v>43066</v>
      </c>
      <c r="F2116" s="137">
        <v>43066</v>
      </c>
      <c r="G2116" s="25">
        <f t="shared" si="102"/>
        <v>21</v>
      </c>
      <c r="H2116" s="365">
        <v>5708.13</v>
      </c>
      <c r="I2116" s="122">
        <f t="shared" si="103"/>
        <v>119870.73</v>
      </c>
      <c r="J2116" s="16"/>
    </row>
    <row r="2117" spans="1:10">
      <c r="A2117" s="23">
        <f t="shared" si="101"/>
        <v>2058</v>
      </c>
      <c r="B2117" s="218"/>
      <c r="C2117" s="218"/>
      <c r="D2117" s="137">
        <v>43045</v>
      </c>
      <c r="E2117" s="137">
        <v>43066</v>
      </c>
      <c r="F2117" s="137">
        <v>43066</v>
      </c>
      <c r="G2117" s="25">
        <f t="shared" si="102"/>
        <v>21</v>
      </c>
      <c r="H2117" s="365">
        <v>6484.94</v>
      </c>
      <c r="I2117" s="122">
        <f t="shared" si="103"/>
        <v>136183.74</v>
      </c>
      <c r="J2117" s="16"/>
    </row>
    <row r="2118" spans="1:10">
      <c r="A2118" s="23">
        <f t="shared" si="101"/>
        <v>2059</v>
      </c>
      <c r="B2118" s="218"/>
      <c r="C2118" s="218"/>
      <c r="D2118" s="137">
        <v>43046</v>
      </c>
      <c r="E2118" s="137">
        <v>43066</v>
      </c>
      <c r="F2118" s="137">
        <v>43066</v>
      </c>
      <c r="G2118" s="25">
        <f t="shared" si="102"/>
        <v>20</v>
      </c>
      <c r="H2118" s="365">
        <v>5694.05</v>
      </c>
      <c r="I2118" s="122">
        <f t="shared" si="103"/>
        <v>113881</v>
      </c>
      <c r="J2118" s="16"/>
    </row>
    <row r="2119" spans="1:10">
      <c r="A2119" s="23">
        <f t="shared" si="101"/>
        <v>2060</v>
      </c>
      <c r="B2119" s="218"/>
      <c r="C2119" s="218"/>
      <c r="D2119" s="137">
        <v>43046</v>
      </c>
      <c r="E2119" s="137">
        <v>43066</v>
      </c>
      <c r="F2119" s="137">
        <v>43066</v>
      </c>
      <c r="G2119" s="25">
        <f t="shared" si="102"/>
        <v>20</v>
      </c>
      <c r="H2119" s="365">
        <v>5772.03</v>
      </c>
      <c r="I2119" s="122">
        <f t="shared" si="103"/>
        <v>115440.6</v>
      </c>
      <c r="J2119" s="16"/>
    </row>
    <row r="2120" spans="1:10">
      <c r="A2120" s="23">
        <f t="shared" si="101"/>
        <v>2061</v>
      </c>
      <c r="B2120" s="218"/>
      <c r="C2120" s="218"/>
      <c r="D2120" s="137">
        <v>43046</v>
      </c>
      <c r="E2120" s="137">
        <v>43066</v>
      </c>
      <c r="F2120" s="137">
        <v>43066</v>
      </c>
      <c r="G2120" s="25">
        <f t="shared" si="102"/>
        <v>20</v>
      </c>
      <c r="H2120" s="365">
        <v>5788.67</v>
      </c>
      <c r="I2120" s="122">
        <f t="shared" si="103"/>
        <v>115773.4</v>
      </c>
      <c r="J2120" s="16"/>
    </row>
    <row r="2121" spans="1:10">
      <c r="A2121" s="23">
        <f t="shared" si="101"/>
        <v>2062</v>
      </c>
      <c r="B2121" s="218"/>
      <c r="C2121" s="218"/>
      <c r="D2121" s="137">
        <v>43046</v>
      </c>
      <c r="E2121" s="137">
        <v>43066</v>
      </c>
      <c r="F2121" s="137">
        <v>43066</v>
      </c>
      <c r="G2121" s="25">
        <f t="shared" si="102"/>
        <v>20</v>
      </c>
      <c r="H2121" s="365">
        <v>5726.14</v>
      </c>
      <c r="I2121" s="122">
        <f t="shared" si="103"/>
        <v>114522.8</v>
      </c>
      <c r="J2121" s="16"/>
    </row>
    <row r="2122" spans="1:10">
      <c r="A2122" s="23">
        <f t="shared" si="101"/>
        <v>2063</v>
      </c>
      <c r="B2122" s="218"/>
      <c r="C2122" s="218"/>
      <c r="D2122" s="137">
        <v>43046</v>
      </c>
      <c r="E2122" s="137">
        <v>43066</v>
      </c>
      <c r="F2122" s="137">
        <v>43066</v>
      </c>
      <c r="G2122" s="25">
        <f t="shared" si="102"/>
        <v>20</v>
      </c>
      <c r="H2122" s="365">
        <v>6064.07</v>
      </c>
      <c r="I2122" s="122">
        <f t="shared" si="103"/>
        <v>121281.4</v>
      </c>
      <c r="J2122" s="16"/>
    </row>
    <row r="2123" spans="1:10">
      <c r="A2123" s="23">
        <f t="shared" si="101"/>
        <v>2064</v>
      </c>
      <c r="B2123" s="218"/>
      <c r="C2123" s="218"/>
      <c r="D2123" s="137">
        <v>43047</v>
      </c>
      <c r="E2123" s="137">
        <v>43066</v>
      </c>
      <c r="F2123" s="137">
        <v>43066</v>
      </c>
      <c r="G2123" s="25">
        <f t="shared" si="102"/>
        <v>19</v>
      </c>
      <c r="H2123" s="365">
        <v>6838.48</v>
      </c>
      <c r="I2123" s="122">
        <f t="shared" si="103"/>
        <v>129931.12</v>
      </c>
      <c r="J2123" s="16"/>
    </row>
    <row r="2124" spans="1:10">
      <c r="A2124" s="23">
        <f t="shared" si="101"/>
        <v>2065</v>
      </c>
      <c r="B2124" s="218"/>
      <c r="C2124" s="218"/>
      <c r="D2124" s="137">
        <v>43048</v>
      </c>
      <c r="E2124" s="137">
        <v>43066</v>
      </c>
      <c r="F2124" s="137">
        <v>43066</v>
      </c>
      <c r="G2124" s="25">
        <f t="shared" si="102"/>
        <v>18</v>
      </c>
      <c r="H2124" s="365">
        <v>4411.5</v>
      </c>
      <c r="I2124" s="122">
        <f t="shared" si="103"/>
        <v>79407</v>
      </c>
      <c r="J2124" s="16"/>
    </row>
    <row r="2125" spans="1:10">
      <c r="A2125" s="23">
        <f t="shared" si="101"/>
        <v>2066</v>
      </c>
      <c r="B2125" s="218"/>
      <c r="C2125" s="218"/>
      <c r="D2125" s="137">
        <v>43048</v>
      </c>
      <c r="E2125" s="137">
        <v>43066</v>
      </c>
      <c r="F2125" s="137">
        <v>43066</v>
      </c>
      <c r="G2125" s="25">
        <f t="shared" si="102"/>
        <v>18</v>
      </c>
      <c r="H2125" s="365">
        <v>4464</v>
      </c>
      <c r="I2125" s="122">
        <f t="shared" si="103"/>
        <v>80352</v>
      </c>
      <c r="J2125" s="16"/>
    </row>
    <row r="2126" spans="1:10">
      <c r="A2126" s="23">
        <f t="shared" si="101"/>
        <v>2067</v>
      </c>
      <c r="B2126" s="218"/>
      <c r="C2126" s="218"/>
      <c r="D2126" s="137">
        <v>43048</v>
      </c>
      <c r="E2126" s="137">
        <v>43066</v>
      </c>
      <c r="F2126" s="137">
        <v>43066</v>
      </c>
      <c r="G2126" s="25">
        <f t="shared" si="102"/>
        <v>18</v>
      </c>
      <c r="H2126" s="365">
        <v>4466.88</v>
      </c>
      <c r="I2126" s="122">
        <f t="shared" si="103"/>
        <v>80403.839999999997</v>
      </c>
      <c r="J2126" s="16"/>
    </row>
    <row r="2127" spans="1:10">
      <c r="A2127" s="23">
        <f t="shared" si="101"/>
        <v>2068</v>
      </c>
      <c r="B2127" s="218"/>
      <c r="C2127" s="218"/>
      <c r="D2127" s="137">
        <v>43049</v>
      </c>
      <c r="E2127" s="137">
        <v>43066</v>
      </c>
      <c r="F2127" s="137">
        <v>43066</v>
      </c>
      <c r="G2127" s="25">
        <f t="shared" si="102"/>
        <v>17</v>
      </c>
      <c r="H2127" s="365">
        <v>5743.51</v>
      </c>
      <c r="I2127" s="122">
        <f t="shared" si="103"/>
        <v>97639.67</v>
      </c>
      <c r="J2127" s="16"/>
    </row>
    <row r="2128" spans="1:10">
      <c r="A2128" s="23">
        <f t="shared" ref="A2128:A2191" si="104">A2127+1</f>
        <v>2069</v>
      </c>
      <c r="B2128" s="218"/>
      <c r="C2128" s="218"/>
      <c r="D2128" s="137">
        <v>43049</v>
      </c>
      <c r="E2128" s="137">
        <v>43066</v>
      </c>
      <c r="F2128" s="137">
        <v>43066</v>
      </c>
      <c r="G2128" s="25">
        <f t="shared" si="102"/>
        <v>17</v>
      </c>
      <c r="H2128" s="365">
        <v>6398.36</v>
      </c>
      <c r="I2128" s="122">
        <f t="shared" si="103"/>
        <v>108772.12</v>
      </c>
      <c r="J2128" s="16"/>
    </row>
    <row r="2129" spans="1:10">
      <c r="A2129" s="23">
        <f t="shared" si="104"/>
        <v>2070</v>
      </c>
      <c r="B2129" s="218" t="s">
        <v>239</v>
      </c>
      <c r="C2129" s="218" t="s">
        <v>442</v>
      </c>
      <c r="D2129" s="137">
        <v>43038</v>
      </c>
      <c r="E2129" s="137">
        <v>43095</v>
      </c>
      <c r="F2129" s="137">
        <v>43095</v>
      </c>
      <c r="G2129" s="25">
        <f t="shared" si="102"/>
        <v>57</v>
      </c>
      <c r="H2129" s="365">
        <v>4959.17</v>
      </c>
      <c r="I2129" s="122">
        <f t="shared" si="103"/>
        <v>282672.69</v>
      </c>
      <c r="J2129" s="16"/>
    </row>
    <row r="2130" spans="1:10">
      <c r="A2130" s="23">
        <f t="shared" si="104"/>
        <v>2071</v>
      </c>
      <c r="B2130" s="218"/>
      <c r="C2130" s="218"/>
      <c r="D2130" s="137">
        <v>43045</v>
      </c>
      <c r="E2130" s="137">
        <v>43095</v>
      </c>
      <c r="F2130" s="137">
        <v>43095</v>
      </c>
      <c r="G2130" s="25">
        <f t="shared" si="102"/>
        <v>50</v>
      </c>
      <c r="H2130" s="365">
        <v>4978.63</v>
      </c>
      <c r="I2130" s="122">
        <f t="shared" si="103"/>
        <v>248931.5</v>
      </c>
      <c r="J2130" s="16"/>
    </row>
    <row r="2131" spans="1:10">
      <c r="A2131" s="23">
        <f t="shared" si="104"/>
        <v>2072</v>
      </c>
      <c r="B2131" s="218"/>
      <c r="C2131" s="218"/>
      <c r="D2131" s="137">
        <v>43045</v>
      </c>
      <c r="E2131" s="137">
        <v>43095</v>
      </c>
      <c r="F2131" s="137">
        <v>43095</v>
      </c>
      <c r="G2131" s="25">
        <f t="shared" si="102"/>
        <v>50</v>
      </c>
      <c r="H2131" s="365">
        <v>4970.34</v>
      </c>
      <c r="I2131" s="122">
        <f t="shared" si="103"/>
        <v>248517</v>
      </c>
      <c r="J2131" s="16"/>
    </row>
    <row r="2132" spans="1:10">
      <c r="A2132" s="23">
        <f t="shared" si="104"/>
        <v>2073</v>
      </c>
      <c r="B2132" s="218"/>
      <c r="C2132" s="218"/>
      <c r="D2132" s="137">
        <v>43045</v>
      </c>
      <c r="E2132" s="137">
        <v>43095</v>
      </c>
      <c r="F2132" s="137">
        <v>43095</v>
      </c>
      <c r="G2132" s="25">
        <f t="shared" si="102"/>
        <v>50</v>
      </c>
      <c r="H2132" s="365">
        <v>5444.05</v>
      </c>
      <c r="I2132" s="122">
        <f t="shared" si="103"/>
        <v>272202.5</v>
      </c>
      <c r="J2132" s="16"/>
    </row>
    <row r="2133" spans="1:10">
      <c r="A2133" s="23">
        <f t="shared" si="104"/>
        <v>2074</v>
      </c>
      <c r="B2133" s="218"/>
      <c r="C2133" s="218"/>
      <c r="D2133" s="137">
        <v>43047</v>
      </c>
      <c r="E2133" s="137">
        <v>43095</v>
      </c>
      <c r="F2133" s="137">
        <v>43095</v>
      </c>
      <c r="G2133" s="25">
        <f t="shared" si="102"/>
        <v>48</v>
      </c>
      <c r="H2133" s="365">
        <v>4972.8900000000003</v>
      </c>
      <c r="I2133" s="122">
        <f t="shared" si="103"/>
        <v>238698.72</v>
      </c>
      <c r="J2133" s="16"/>
    </row>
    <row r="2134" spans="1:10">
      <c r="A2134" s="23">
        <f t="shared" si="104"/>
        <v>2075</v>
      </c>
      <c r="B2134" s="218"/>
      <c r="C2134" s="218"/>
      <c r="D2134" s="137">
        <v>43048</v>
      </c>
      <c r="E2134" s="137">
        <v>43095</v>
      </c>
      <c r="F2134" s="137">
        <v>43095</v>
      </c>
      <c r="G2134" s="25">
        <f t="shared" si="102"/>
        <v>47</v>
      </c>
      <c r="H2134" s="365">
        <v>6451.83</v>
      </c>
      <c r="I2134" s="122">
        <f t="shared" si="103"/>
        <v>303236.01</v>
      </c>
      <c r="J2134" s="16"/>
    </row>
    <row r="2135" spans="1:10">
      <c r="A2135" s="23">
        <f t="shared" si="104"/>
        <v>2076</v>
      </c>
      <c r="B2135" s="218"/>
      <c r="C2135" s="218"/>
      <c r="D2135" s="137">
        <v>43048</v>
      </c>
      <c r="E2135" s="137">
        <v>43095</v>
      </c>
      <c r="F2135" s="137">
        <v>43095</v>
      </c>
      <c r="G2135" s="25">
        <f t="shared" si="102"/>
        <v>47</v>
      </c>
      <c r="H2135" s="365">
        <v>6458.52</v>
      </c>
      <c r="I2135" s="122">
        <f t="shared" si="103"/>
        <v>303550.44</v>
      </c>
      <c r="J2135" s="16"/>
    </row>
    <row r="2136" spans="1:10">
      <c r="A2136" s="23">
        <f t="shared" si="104"/>
        <v>2077</v>
      </c>
      <c r="B2136" s="218"/>
      <c r="C2136" s="218"/>
      <c r="D2136" s="137">
        <v>43048</v>
      </c>
      <c r="E2136" s="137">
        <v>43095</v>
      </c>
      <c r="F2136" s="137">
        <v>43095</v>
      </c>
      <c r="G2136" s="25">
        <f t="shared" ref="G2136:G2189" si="105">F2136-D2136</f>
        <v>47</v>
      </c>
      <c r="H2136" s="365">
        <v>6524.56</v>
      </c>
      <c r="I2136" s="122">
        <f t="shared" ref="I2136:I2189" si="106">ROUND(G2136*H2136,2)</f>
        <v>306654.32</v>
      </c>
      <c r="J2136" s="16"/>
    </row>
    <row r="2137" spans="1:10">
      <c r="A2137" s="23">
        <f t="shared" si="104"/>
        <v>2078</v>
      </c>
      <c r="B2137" s="218"/>
      <c r="C2137" s="218"/>
      <c r="D2137" s="137">
        <v>43049</v>
      </c>
      <c r="E2137" s="137">
        <v>43095</v>
      </c>
      <c r="F2137" s="137">
        <v>43095</v>
      </c>
      <c r="G2137" s="25">
        <f t="shared" si="105"/>
        <v>46</v>
      </c>
      <c r="H2137" s="365">
        <v>5930.06</v>
      </c>
      <c r="I2137" s="122">
        <f t="shared" si="106"/>
        <v>272782.76</v>
      </c>
      <c r="J2137" s="16"/>
    </row>
    <row r="2138" spans="1:10">
      <c r="A2138" s="23">
        <f t="shared" si="104"/>
        <v>2079</v>
      </c>
      <c r="B2138" s="218"/>
      <c r="C2138" s="218"/>
      <c r="D2138" s="137">
        <v>43049</v>
      </c>
      <c r="E2138" s="137">
        <v>43095</v>
      </c>
      <c r="F2138" s="137">
        <v>43095</v>
      </c>
      <c r="G2138" s="25">
        <f t="shared" si="105"/>
        <v>46</v>
      </c>
      <c r="H2138" s="365">
        <v>5419.62</v>
      </c>
      <c r="I2138" s="122">
        <f t="shared" si="106"/>
        <v>249302.52</v>
      </c>
      <c r="J2138" s="16"/>
    </row>
    <row r="2139" spans="1:10">
      <c r="A2139" s="23">
        <f t="shared" si="104"/>
        <v>2080</v>
      </c>
      <c r="B2139" s="218"/>
      <c r="C2139" s="218"/>
      <c r="D2139" s="137">
        <v>43049</v>
      </c>
      <c r="E2139" s="137">
        <v>43095</v>
      </c>
      <c r="F2139" s="137">
        <v>43095</v>
      </c>
      <c r="G2139" s="25">
        <f t="shared" si="105"/>
        <v>46</v>
      </c>
      <c r="H2139" s="365">
        <v>5903.91</v>
      </c>
      <c r="I2139" s="122">
        <f t="shared" si="106"/>
        <v>271579.86</v>
      </c>
      <c r="J2139" s="16"/>
    </row>
    <row r="2140" spans="1:10">
      <c r="A2140" s="23">
        <f t="shared" si="104"/>
        <v>2081</v>
      </c>
      <c r="B2140" s="218"/>
      <c r="C2140" s="218"/>
      <c r="D2140" s="137">
        <v>43049</v>
      </c>
      <c r="E2140" s="137">
        <v>43095</v>
      </c>
      <c r="F2140" s="137">
        <v>43095</v>
      </c>
      <c r="G2140" s="25">
        <f t="shared" si="105"/>
        <v>46</v>
      </c>
      <c r="H2140" s="365">
        <v>5780.86</v>
      </c>
      <c r="I2140" s="122">
        <f t="shared" si="106"/>
        <v>265919.56</v>
      </c>
      <c r="J2140" s="16"/>
    </row>
    <row r="2141" spans="1:10">
      <c r="A2141" s="23">
        <f t="shared" si="104"/>
        <v>2082</v>
      </c>
      <c r="B2141" s="218"/>
      <c r="C2141" s="218"/>
      <c r="D2141" s="137">
        <v>43049</v>
      </c>
      <c r="E2141" s="137">
        <v>43095</v>
      </c>
      <c r="F2141" s="137">
        <v>43095</v>
      </c>
      <c r="G2141" s="25">
        <f t="shared" si="105"/>
        <v>46</v>
      </c>
      <c r="H2141" s="365">
        <v>5637.02</v>
      </c>
      <c r="I2141" s="122">
        <f t="shared" si="106"/>
        <v>259302.92</v>
      </c>
      <c r="J2141" s="16"/>
    </row>
    <row r="2142" spans="1:10">
      <c r="A2142" s="23">
        <f t="shared" si="104"/>
        <v>2083</v>
      </c>
      <c r="B2142" s="218"/>
      <c r="C2142" s="218"/>
      <c r="D2142" s="137">
        <v>43049</v>
      </c>
      <c r="E2142" s="137">
        <v>43095</v>
      </c>
      <c r="F2142" s="137">
        <v>43095</v>
      </c>
      <c r="G2142" s="25">
        <f t="shared" si="105"/>
        <v>46</v>
      </c>
      <c r="H2142" s="365">
        <v>6012.82</v>
      </c>
      <c r="I2142" s="122">
        <f t="shared" si="106"/>
        <v>276589.71999999997</v>
      </c>
      <c r="J2142" s="16"/>
    </row>
    <row r="2143" spans="1:10">
      <c r="A2143" s="23">
        <f t="shared" si="104"/>
        <v>2084</v>
      </c>
      <c r="B2143" s="218"/>
      <c r="C2143" s="218"/>
      <c r="D2143" s="137">
        <v>43049</v>
      </c>
      <c r="E2143" s="137">
        <v>43095</v>
      </c>
      <c r="F2143" s="137">
        <v>43095</v>
      </c>
      <c r="G2143" s="25">
        <f t="shared" si="105"/>
        <v>46</v>
      </c>
      <c r="H2143" s="365">
        <v>5707.05</v>
      </c>
      <c r="I2143" s="122">
        <f t="shared" si="106"/>
        <v>262524.3</v>
      </c>
      <c r="J2143" s="16"/>
    </row>
    <row r="2144" spans="1:10">
      <c r="A2144" s="23">
        <f t="shared" si="104"/>
        <v>2085</v>
      </c>
      <c r="B2144" s="218"/>
      <c r="C2144" s="218"/>
      <c r="D2144" s="137">
        <v>43049</v>
      </c>
      <c r="E2144" s="137">
        <v>43095</v>
      </c>
      <c r="F2144" s="137">
        <v>43095</v>
      </c>
      <c r="G2144" s="25">
        <f t="shared" si="105"/>
        <v>46</v>
      </c>
      <c r="H2144" s="365">
        <v>6171.3</v>
      </c>
      <c r="I2144" s="122">
        <f t="shared" si="106"/>
        <v>283879.8</v>
      </c>
      <c r="J2144" s="16"/>
    </row>
    <row r="2145" spans="1:10">
      <c r="A2145" s="23">
        <f t="shared" si="104"/>
        <v>2086</v>
      </c>
      <c r="B2145" s="218"/>
      <c r="C2145" s="218"/>
      <c r="D2145" s="137">
        <v>43049</v>
      </c>
      <c r="E2145" s="137">
        <v>43095</v>
      </c>
      <c r="F2145" s="137">
        <v>43095</v>
      </c>
      <c r="G2145" s="25">
        <f t="shared" si="105"/>
        <v>46</v>
      </c>
      <c r="H2145" s="365">
        <v>5724.02</v>
      </c>
      <c r="I2145" s="122">
        <f t="shared" si="106"/>
        <v>263304.92</v>
      </c>
      <c r="J2145" s="16"/>
    </row>
    <row r="2146" spans="1:10">
      <c r="A2146" s="23">
        <f t="shared" si="104"/>
        <v>2087</v>
      </c>
      <c r="B2146" s="218"/>
      <c r="C2146" s="218"/>
      <c r="D2146" s="137">
        <v>43049</v>
      </c>
      <c r="E2146" s="137">
        <v>43095</v>
      </c>
      <c r="F2146" s="137">
        <v>43095</v>
      </c>
      <c r="G2146" s="25">
        <f t="shared" si="105"/>
        <v>46</v>
      </c>
      <c r="H2146" s="365">
        <v>6165.52</v>
      </c>
      <c r="I2146" s="122">
        <f t="shared" si="106"/>
        <v>283613.92</v>
      </c>
      <c r="J2146" s="16"/>
    </row>
    <row r="2147" spans="1:10">
      <c r="A2147" s="23">
        <f t="shared" si="104"/>
        <v>2088</v>
      </c>
      <c r="B2147" s="218"/>
      <c r="C2147" s="218"/>
      <c r="D2147" s="137">
        <v>43049</v>
      </c>
      <c r="E2147" s="137">
        <v>43095</v>
      </c>
      <c r="F2147" s="137">
        <v>43095</v>
      </c>
      <c r="G2147" s="25">
        <f t="shared" si="105"/>
        <v>46</v>
      </c>
      <c r="H2147" s="365">
        <v>6144.22</v>
      </c>
      <c r="I2147" s="122">
        <f t="shared" si="106"/>
        <v>282634.12</v>
      </c>
      <c r="J2147" s="16"/>
    </row>
    <row r="2148" spans="1:10">
      <c r="A2148" s="23">
        <f t="shared" si="104"/>
        <v>2089</v>
      </c>
      <c r="B2148" s="218"/>
      <c r="C2148" s="218"/>
      <c r="D2148" s="137">
        <v>43049</v>
      </c>
      <c r="E2148" s="137">
        <v>43095</v>
      </c>
      <c r="F2148" s="137">
        <v>43095</v>
      </c>
      <c r="G2148" s="25">
        <f t="shared" si="105"/>
        <v>46</v>
      </c>
      <c r="H2148" s="365">
        <v>5796.22</v>
      </c>
      <c r="I2148" s="122">
        <f t="shared" si="106"/>
        <v>266626.12</v>
      </c>
      <c r="J2148" s="16"/>
    </row>
    <row r="2149" spans="1:10">
      <c r="A2149" s="23">
        <f t="shared" si="104"/>
        <v>2090</v>
      </c>
      <c r="B2149" s="218"/>
      <c r="C2149" s="218"/>
      <c r="D2149" s="137">
        <v>43049</v>
      </c>
      <c r="E2149" s="137">
        <v>43095</v>
      </c>
      <c r="F2149" s="137">
        <v>43095</v>
      </c>
      <c r="G2149" s="25">
        <f t="shared" si="105"/>
        <v>46</v>
      </c>
      <c r="H2149" s="365">
        <v>6567.2</v>
      </c>
      <c r="I2149" s="122">
        <f t="shared" si="106"/>
        <v>302091.2</v>
      </c>
      <c r="J2149" s="16"/>
    </row>
    <row r="2150" spans="1:10">
      <c r="A2150" s="23">
        <f t="shared" si="104"/>
        <v>2091</v>
      </c>
      <c r="B2150" s="218"/>
      <c r="C2150" s="218"/>
      <c r="D2150" s="137">
        <v>43049</v>
      </c>
      <c r="E2150" s="137">
        <v>43095</v>
      </c>
      <c r="F2150" s="137">
        <v>43095</v>
      </c>
      <c r="G2150" s="25">
        <f t="shared" si="105"/>
        <v>46</v>
      </c>
      <c r="H2150" s="365">
        <v>6474.41</v>
      </c>
      <c r="I2150" s="122">
        <f t="shared" si="106"/>
        <v>297822.86</v>
      </c>
      <c r="J2150" s="16"/>
    </row>
    <row r="2151" spans="1:10">
      <c r="A2151" s="23">
        <f t="shared" si="104"/>
        <v>2092</v>
      </c>
      <c r="B2151" s="218"/>
      <c r="C2151" s="218"/>
      <c r="D2151" s="137">
        <v>43052</v>
      </c>
      <c r="E2151" s="137">
        <v>43095</v>
      </c>
      <c r="F2151" s="137">
        <v>43095</v>
      </c>
      <c r="G2151" s="25">
        <f t="shared" si="105"/>
        <v>43</v>
      </c>
      <c r="H2151" s="365">
        <v>4977.04</v>
      </c>
      <c r="I2151" s="122">
        <f t="shared" si="106"/>
        <v>214012.72</v>
      </c>
      <c r="J2151" s="16"/>
    </row>
    <row r="2152" spans="1:10">
      <c r="A2152" s="23">
        <f t="shared" si="104"/>
        <v>2093</v>
      </c>
      <c r="B2152" s="218"/>
      <c r="C2152" s="218"/>
      <c r="D2152" s="137">
        <v>43052</v>
      </c>
      <c r="E2152" s="137">
        <v>43095</v>
      </c>
      <c r="F2152" s="137">
        <v>43095</v>
      </c>
      <c r="G2152" s="25">
        <f t="shared" si="105"/>
        <v>43</v>
      </c>
      <c r="H2152" s="365">
        <v>6132.2</v>
      </c>
      <c r="I2152" s="122">
        <f t="shared" si="106"/>
        <v>263684.59999999998</v>
      </c>
      <c r="J2152" s="16"/>
    </row>
    <row r="2153" spans="1:10">
      <c r="A2153" s="23">
        <f t="shared" si="104"/>
        <v>2094</v>
      </c>
      <c r="B2153" s="218"/>
      <c r="C2153" s="218"/>
      <c r="D2153" s="137">
        <v>43053</v>
      </c>
      <c r="E2153" s="137">
        <v>43095</v>
      </c>
      <c r="F2153" s="137">
        <v>43095</v>
      </c>
      <c r="G2153" s="25">
        <f t="shared" si="105"/>
        <v>42</v>
      </c>
      <c r="H2153" s="365">
        <v>6229.42</v>
      </c>
      <c r="I2153" s="122">
        <f t="shared" si="106"/>
        <v>261635.64</v>
      </c>
      <c r="J2153" s="16"/>
    </row>
    <row r="2154" spans="1:10">
      <c r="A2154" s="23">
        <f t="shared" si="104"/>
        <v>2095</v>
      </c>
      <c r="B2154" s="218"/>
      <c r="C2154" s="218"/>
      <c r="D2154" s="137">
        <v>43053</v>
      </c>
      <c r="E2154" s="137">
        <v>43095</v>
      </c>
      <c r="F2154" s="137">
        <v>43095</v>
      </c>
      <c r="G2154" s="25">
        <f t="shared" si="105"/>
        <v>42</v>
      </c>
      <c r="H2154" s="365">
        <v>5670.59</v>
      </c>
      <c r="I2154" s="122">
        <f t="shared" si="106"/>
        <v>238164.78</v>
      </c>
      <c r="J2154" s="16"/>
    </row>
    <row r="2155" spans="1:10">
      <c r="A2155" s="23">
        <f t="shared" si="104"/>
        <v>2096</v>
      </c>
      <c r="B2155" s="218"/>
      <c r="C2155" s="218"/>
      <c r="D2155" s="137">
        <v>43053</v>
      </c>
      <c r="E2155" s="137">
        <v>43095</v>
      </c>
      <c r="F2155" s="137">
        <v>43095</v>
      </c>
      <c r="G2155" s="25">
        <f t="shared" si="105"/>
        <v>42</v>
      </c>
      <c r="H2155" s="365">
        <v>6192.96</v>
      </c>
      <c r="I2155" s="122">
        <f t="shared" si="106"/>
        <v>260104.32000000001</v>
      </c>
      <c r="J2155" s="16"/>
    </row>
    <row r="2156" spans="1:10">
      <c r="A2156" s="23">
        <f t="shared" si="104"/>
        <v>2097</v>
      </c>
      <c r="B2156" s="218"/>
      <c r="C2156" s="218"/>
      <c r="D2156" s="137">
        <v>43053</v>
      </c>
      <c r="E2156" s="137">
        <v>43095</v>
      </c>
      <c r="F2156" s="137">
        <v>43095</v>
      </c>
      <c r="G2156" s="25">
        <f t="shared" si="105"/>
        <v>42</v>
      </c>
      <c r="H2156" s="365">
        <v>6051.8</v>
      </c>
      <c r="I2156" s="122">
        <f t="shared" si="106"/>
        <v>254175.6</v>
      </c>
      <c r="J2156" s="16"/>
    </row>
    <row r="2157" spans="1:10">
      <c r="A2157" s="23">
        <f t="shared" si="104"/>
        <v>2098</v>
      </c>
      <c r="B2157" s="218"/>
      <c r="C2157" s="218"/>
      <c r="D2157" s="137">
        <v>43053</v>
      </c>
      <c r="E2157" s="137">
        <v>43095</v>
      </c>
      <c r="F2157" s="137">
        <v>43095</v>
      </c>
      <c r="G2157" s="25">
        <f t="shared" si="105"/>
        <v>42</v>
      </c>
      <c r="H2157" s="365">
        <v>5752.9</v>
      </c>
      <c r="I2157" s="122">
        <f t="shared" si="106"/>
        <v>241621.8</v>
      </c>
      <c r="J2157" s="16"/>
    </row>
    <row r="2158" spans="1:10">
      <c r="A2158" s="23">
        <f t="shared" si="104"/>
        <v>2099</v>
      </c>
      <c r="B2158" s="218"/>
      <c r="C2158" s="218"/>
      <c r="D2158" s="137">
        <v>43053</v>
      </c>
      <c r="E2158" s="137">
        <v>43095</v>
      </c>
      <c r="F2158" s="137">
        <v>43095</v>
      </c>
      <c r="G2158" s="25">
        <f t="shared" si="105"/>
        <v>42</v>
      </c>
      <c r="H2158" s="365">
        <v>5816.79</v>
      </c>
      <c r="I2158" s="122">
        <f t="shared" si="106"/>
        <v>244305.18</v>
      </c>
      <c r="J2158" s="16"/>
    </row>
    <row r="2159" spans="1:10">
      <c r="A2159" s="23">
        <f t="shared" si="104"/>
        <v>2100</v>
      </c>
      <c r="B2159" s="218"/>
      <c r="C2159" s="218"/>
      <c r="D2159" s="137">
        <v>43053</v>
      </c>
      <c r="E2159" s="137">
        <v>43095</v>
      </c>
      <c r="F2159" s="137">
        <v>43095</v>
      </c>
      <c r="G2159" s="25">
        <f t="shared" si="105"/>
        <v>42</v>
      </c>
      <c r="H2159" s="365">
        <v>5804.88</v>
      </c>
      <c r="I2159" s="122">
        <f t="shared" si="106"/>
        <v>243804.96</v>
      </c>
      <c r="J2159" s="16"/>
    </row>
    <row r="2160" spans="1:10">
      <c r="A2160" s="23">
        <f t="shared" si="104"/>
        <v>2101</v>
      </c>
      <c r="B2160" s="218"/>
      <c r="C2160" s="218"/>
      <c r="D2160" s="137">
        <v>43053</v>
      </c>
      <c r="E2160" s="137">
        <v>43095</v>
      </c>
      <c r="F2160" s="137">
        <v>43095</v>
      </c>
      <c r="G2160" s="25">
        <f t="shared" si="105"/>
        <v>42</v>
      </c>
      <c r="H2160" s="365">
        <v>5772.75</v>
      </c>
      <c r="I2160" s="122">
        <f t="shared" si="106"/>
        <v>242455.5</v>
      </c>
      <c r="J2160" s="16"/>
    </row>
    <row r="2161" spans="1:10">
      <c r="A2161" s="23">
        <f t="shared" si="104"/>
        <v>2102</v>
      </c>
      <c r="B2161" s="218"/>
      <c r="C2161" s="218"/>
      <c r="D2161" s="137">
        <v>43053</v>
      </c>
      <c r="E2161" s="137">
        <v>43095</v>
      </c>
      <c r="F2161" s="137">
        <v>43095</v>
      </c>
      <c r="G2161" s="25">
        <f t="shared" si="105"/>
        <v>42</v>
      </c>
      <c r="H2161" s="365">
        <v>6082.13</v>
      </c>
      <c r="I2161" s="122">
        <f t="shared" si="106"/>
        <v>255449.46</v>
      </c>
      <c r="J2161" s="16"/>
    </row>
    <row r="2162" spans="1:10">
      <c r="A2162" s="23">
        <f t="shared" si="104"/>
        <v>2103</v>
      </c>
      <c r="B2162" s="218"/>
      <c r="C2162" s="218"/>
      <c r="D2162" s="137">
        <v>43053</v>
      </c>
      <c r="E2162" s="137">
        <v>43095</v>
      </c>
      <c r="F2162" s="137">
        <v>43095</v>
      </c>
      <c r="G2162" s="25">
        <f t="shared" si="105"/>
        <v>42</v>
      </c>
      <c r="H2162" s="365">
        <v>6583.05</v>
      </c>
      <c r="I2162" s="122">
        <f t="shared" si="106"/>
        <v>276488.09999999998</v>
      </c>
      <c r="J2162" s="16"/>
    </row>
    <row r="2163" spans="1:10">
      <c r="A2163" s="23">
        <f t="shared" si="104"/>
        <v>2104</v>
      </c>
      <c r="B2163" s="218"/>
      <c r="C2163" s="218"/>
      <c r="D2163" s="137">
        <v>43054</v>
      </c>
      <c r="E2163" s="137">
        <v>43095</v>
      </c>
      <c r="F2163" s="137">
        <v>43095</v>
      </c>
      <c r="G2163" s="25">
        <f t="shared" si="105"/>
        <v>41</v>
      </c>
      <c r="H2163" s="365">
        <v>4248.3</v>
      </c>
      <c r="I2163" s="122">
        <f t="shared" si="106"/>
        <v>174180.3</v>
      </c>
      <c r="J2163" s="16"/>
    </row>
    <row r="2164" spans="1:10">
      <c r="A2164" s="23">
        <f t="shared" si="104"/>
        <v>2105</v>
      </c>
      <c r="B2164" s="218"/>
      <c r="C2164" s="218"/>
      <c r="D2164" s="137">
        <v>43054</v>
      </c>
      <c r="E2164" s="137">
        <v>43095</v>
      </c>
      <c r="F2164" s="137">
        <v>43095</v>
      </c>
      <c r="G2164" s="25">
        <f t="shared" si="105"/>
        <v>41</v>
      </c>
      <c r="H2164" s="365">
        <v>4864.32</v>
      </c>
      <c r="I2164" s="122">
        <f t="shared" si="106"/>
        <v>199437.12</v>
      </c>
      <c r="J2164" s="16"/>
    </row>
    <row r="2165" spans="1:10">
      <c r="A2165" s="23">
        <f t="shared" si="104"/>
        <v>2106</v>
      </c>
      <c r="B2165" s="218"/>
      <c r="C2165" s="218"/>
      <c r="D2165" s="137">
        <v>43054</v>
      </c>
      <c r="E2165" s="137">
        <v>43095</v>
      </c>
      <c r="F2165" s="137">
        <v>43095</v>
      </c>
      <c r="G2165" s="25">
        <f t="shared" si="105"/>
        <v>41</v>
      </c>
      <c r="H2165" s="365">
        <v>4939.2</v>
      </c>
      <c r="I2165" s="122">
        <f t="shared" si="106"/>
        <v>202507.2</v>
      </c>
      <c r="J2165" s="16"/>
    </row>
    <row r="2166" spans="1:10">
      <c r="A2166" s="23">
        <f t="shared" si="104"/>
        <v>2107</v>
      </c>
      <c r="B2166" s="218"/>
      <c r="C2166" s="218"/>
      <c r="D2166" s="137">
        <v>43054</v>
      </c>
      <c r="E2166" s="137">
        <v>43095</v>
      </c>
      <c r="F2166" s="137">
        <v>43095</v>
      </c>
      <c r="G2166" s="25">
        <f t="shared" si="105"/>
        <v>41</v>
      </c>
      <c r="H2166" s="365">
        <v>5394.94</v>
      </c>
      <c r="I2166" s="122">
        <f t="shared" si="106"/>
        <v>221192.54</v>
      </c>
      <c r="J2166" s="16"/>
    </row>
    <row r="2167" spans="1:10">
      <c r="A2167" s="23">
        <f t="shared" si="104"/>
        <v>2108</v>
      </c>
      <c r="B2167" s="218"/>
      <c r="C2167" s="218"/>
      <c r="D2167" s="137">
        <v>43054</v>
      </c>
      <c r="E2167" s="137">
        <v>43095</v>
      </c>
      <c r="F2167" s="137">
        <v>43095</v>
      </c>
      <c r="G2167" s="25">
        <f t="shared" si="105"/>
        <v>41</v>
      </c>
      <c r="H2167" s="365">
        <v>5775.27</v>
      </c>
      <c r="I2167" s="122">
        <f t="shared" si="106"/>
        <v>236786.07</v>
      </c>
      <c r="J2167" s="16"/>
    </row>
    <row r="2168" spans="1:10">
      <c r="A2168" s="23">
        <f t="shared" si="104"/>
        <v>2109</v>
      </c>
      <c r="B2168" s="218"/>
      <c r="C2168" s="218"/>
      <c r="D2168" s="137">
        <v>43054</v>
      </c>
      <c r="E2168" s="137">
        <v>43095</v>
      </c>
      <c r="F2168" s="137">
        <v>43095</v>
      </c>
      <c r="G2168" s="25">
        <f t="shared" si="105"/>
        <v>41</v>
      </c>
      <c r="H2168" s="365">
        <v>5820.01</v>
      </c>
      <c r="I2168" s="122">
        <f t="shared" si="106"/>
        <v>238620.41</v>
      </c>
      <c r="J2168" s="16"/>
    </row>
    <row r="2169" spans="1:10">
      <c r="A2169" s="23">
        <f t="shared" si="104"/>
        <v>2110</v>
      </c>
      <c r="B2169" s="218"/>
      <c r="C2169" s="218"/>
      <c r="D2169" s="137">
        <v>43054</v>
      </c>
      <c r="E2169" s="137">
        <v>43095</v>
      </c>
      <c r="F2169" s="137">
        <v>43095</v>
      </c>
      <c r="G2169" s="25">
        <f t="shared" si="105"/>
        <v>41</v>
      </c>
      <c r="H2169" s="365">
        <v>5730.52</v>
      </c>
      <c r="I2169" s="122">
        <f t="shared" si="106"/>
        <v>234951.32</v>
      </c>
      <c r="J2169" s="16"/>
    </row>
    <row r="2170" spans="1:10">
      <c r="A2170" s="23">
        <f t="shared" si="104"/>
        <v>2111</v>
      </c>
      <c r="B2170" s="218"/>
      <c r="C2170" s="218"/>
      <c r="D2170" s="137">
        <v>43054</v>
      </c>
      <c r="E2170" s="137">
        <v>43095</v>
      </c>
      <c r="F2170" s="137">
        <v>43095</v>
      </c>
      <c r="G2170" s="25">
        <f t="shared" si="105"/>
        <v>41</v>
      </c>
      <c r="H2170" s="365">
        <v>5720.05</v>
      </c>
      <c r="I2170" s="122">
        <f t="shared" si="106"/>
        <v>234522.05</v>
      </c>
      <c r="J2170" s="16"/>
    </row>
    <row r="2171" spans="1:10">
      <c r="A2171" s="23">
        <f t="shared" si="104"/>
        <v>2112</v>
      </c>
      <c r="B2171" s="218"/>
      <c r="C2171" s="218"/>
      <c r="D2171" s="137">
        <v>43054</v>
      </c>
      <c r="E2171" s="137">
        <v>43095</v>
      </c>
      <c r="F2171" s="137">
        <v>43095</v>
      </c>
      <c r="G2171" s="25">
        <f t="shared" si="105"/>
        <v>41</v>
      </c>
      <c r="H2171" s="365">
        <v>5845.67</v>
      </c>
      <c r="I2171" s="122">
        <f t="shared" si="106"/>
        <v>239672.47</v>
      </c>
      <c r="J2171" s="16"/>
    </row>
    <row r="2172" spans="1:10">
      <c r="A2172" s="23">
        <f t="shared" si="104"/>
        <v>2113</v>
      </c>
      <c r="B2172" s="218"/>
      <c r="C2172" s="218"/>
      <c r="D2172" s="137">
        <v>43054</v>
      </c>
      <c r="E2172" s="137">
        <v>43095</v>
      </c>
      <c r="F2172" s="137">
        <v>43095</v>
      </c>
      <c r="G2172" s="25">
        <f t="shared" si="105"/>
        <v>41</v>
      </c>
      <c r="H2172" s="365">
        <v>5803.8</v>
      </c>
      <c r="I2172" s="122">
        <f t="shared" si="106"/>
        <v>237955.8</v>
      </c>
      <c r="J2172" s="16"/>
    </row>
    <row r="2173" spans="1:10">
      <c r="A2173" s="23">
        <f t="shared" si="104"/>
        <v>2114</v>
      </c>
      <c r="B2173" s="218"/>
      <c r="C2173" s="218"/>
      <c r="D2173" s="137">
        <v>43054</v>
      </c>
      <c r="E2173" s="137">
        <v>43095</v>
      </c>
      <c r="F2173" s="137">
        <v>43095</v>
      </c>
      <c r="G2173" s="25">
        <f t="shared" si="105"/>
        <v>41</v>
      </c>
      <c r="H2173" s="365">
        <v>5650.73</v>
      </c>
      <c r="I2173" s="122">
        <f t="shared" si="106"/>
        <v>231679.93</v>
      </c>
      <c r="J2173" s="16"/>
    </row>
    <row r="2174" spans="1:10">
      <c r="A2174" s="23">
        <f t="shared" si="104"/>
        <v>2115</v>
      </c>
      <c r="B2174" s="218"/>
      <c r="C2174" s="218"/>
      <c r="D2174" s="137">
        <v>43054</v>
      </c>
      <c r="E2174" s="137">
        <v>43095</v>
      </c>
      <c r="F2174" s="137">
        <v>43095</v>
      </c>
      <c r="G2174" s="25">
        <f t="shared" si="105"/>
        <v>41</v>
      </c>
      <c r="H2174" s="365">
        <v>6320.03</v>
      </c>
      <c r="I2174" s="122">
        <f t="shared" si="106"/>
        <v>259121.23</v>
      </c>
      <c r="J2174" s="16"/>
    </row>
    <row r="2175" spans="1:10">
      <c r="A2175" s="23">
        <f t="shared" si="104"/>
        <v>2116</v>
      </c>
      <c r="B2175" s="218"/>
      <c r="C2175" s="218"/>
      <c r="D2175" s="137">
        <v>43054</v>
      </c>
      <c r="E2175" s="137">
        <v>43095</v>
      </c>
      <c r="F2175" s="137">
        <v>43095</v>
      </c>
      <c r="G2175" s="25">
        <f t="shared" si="105"/>
        <v>41</v>
      </c>
      <c r="H2175" s="365">
        <v>6226.53</v>
      </c>
      <c r="I2175" s="122">
        <f t="shared" si="106"/>
        <v>255287.73</v>
      </c>
      <c r="J2175" s="16"/>
    </row>
    <row r="2176" spans="1:10">
      <c r="A2176" s="23">
        <f t="shared" si="104"/>
        <v>2117</v>
      </c>
      <c r="B2176" s="218"/>
      <c r="C2176" s="218"/>
      <c r="D2176" s="137">
        <v>43054</v>
      </c>
      <c r="E2176" s="137">
        <v>43095</v>
      </c>
      <c r="F2176" s="137">
        <v>43095</v>
      </c>
      <c r="G2176" s="25">
        <f t="shared" si="105"/>
        <v>41</v>
      </c>
      <c r="H2176" s="365">
        <v>6253.57</v>
      </c>
      <c r="I2176" s="122">
        <f t="shared" si="106"/>
        <v>256396.37</v>
      </c>
      <c r="J2176" s="16"/>
    </row>
    <row r="2177" spans="1:10">
      <c r="A2177" s="23">
        <f t="shared" si="104"/>
        <v>2118</v>
      </c>
      <c r="B2177" s="218"/>
      <c r="C2177" s="218"/>
      <c r="D2177" s="137">
        <v>43054</v>
      </c>
      <c r="E2177" s="137">
        <v>43095</v>
      </c>
      <c r="F2177" s="137">
        <v>43095</v>
      </c>
      <c r="G2177" s="25">
        <f t="shared" si="105"/>
        <v>41</v>
      </c>
      <c r="H2177" s="365">
        <v>5634.49</v>
      </c>
      <c r="I2177" s="122">
        <f t="shared" si="106"/>
        <v>231014.09</v>
      </c>
      <c r="J2177" s="16"/>
    </row>
    <row r="2178" spans="1:10">
      <c r="A2178" s="23">
        <f t="shared" si="104"/>
        <v>2119</v>
      </c>
      <c r="B2178" s="218"/>
      <c r="C2178" s="218"/>
      <c r="D2178" s="137">
        <v>43054</v>
      </c>
      <c r="E2178" s="137">
        <v>43095</v>
      </c>
      <c r="F2178" s="137">
        <v>43095</v>
      </c>
      <c r="G2178" s="25">
        <f t="shared" si="105"/>
        <v>41</v>
      </c>
      <c r="H2178" s="365">
        <v>6164.84</v>
      </c>
      <c r="I2178" s="122">
        <f t="shared" si="106"/>
        <v>252758.44</v>
      </c>
      <c r="J2178" s="16"/>
    </row>
    <row r="2179" spans="1:10">
      <c r="A2179" s="23">
        <f t="shared" si="104"/>
        <v>2120</v>
      </c>
      <c r="B2179" s="218"/>
      <c r="C2179" s="218"/>
      <c r="D2179" s="137">
        <v>43055</v>
      </c>
      <c r="E2179" s="137">
        <v>43095</v>
      </c>
      <c r="F2179" s="137">
        <v>43095</v>
      </c>
      <c r="G2179" s="25">
        <f t="shared" si="105"/>
        <v>40</v>
      </c>
      <c r="H2179" s="365">
        <v>5678.71</v>
      </c>
      <c r="I2179" s="122">
        <f t="shared" si="106"/>
        <v>227148.4</v>
      </c>
      <c r="J2179" s="16"/>
    </row>
    <row r="2180" spans="1:10">
      <c r="A2180" s="23">
        <f t="shared" si="104"/>
        <v>2121</v>
      </c>
      <c r="B2180" s="218"/>
      <c r="C2180" s="218"/>
      <c r="D2180" s="137">
        <v>43055</v>
      </c>
      <c r="E2180" s="137">
        <v>43095</v>
      </c>
      <c r="F2180" s="137">
        <v>43095</v>
      </c>
      <c r="G2180" s="25">
        <f t="shared" si="105"/>
        <v>40</v>
      </c>
      <c r="H2180" s="365">
        <v>6616.52</v>
      </c>
      <c r="I2180" s="122">
        <f t="shared" si="106"/>
        <v>264660.8</v>
      </c>
      <c r="J2180" s="16"/>
    </row>
    <row r="2181" spans="1:10">
      <c r="A2181" s="23">
        <f t="shared" si="104"/>
        <v>2122</v>
      </c>
      <c r="B2181" s="218"/>
      <c r="C2181" s="218"/>
      <c r="D2181" s="137">
        <v>43055</v>
      </c>
      <c r="E2181" s="137">
        <v>43095</v>
      </c>
      <c r="F2181" s="137">
        <v>43095</v>
      </c>
      <c r="G2181" s="25">
        <f t="shared" si="105"/>
        <v>40</v>
      </c>
      <c r="H2181" s="365">
        <v>6467.3</v>
      </c>
      <c r="I2181" s="122">
        <f t="shared" si="106"/>
        <v>258692</v>
      </c>
      <c r="J2181" s="16"/>
    </row>
    <row r="2182" spans="1:10">
      <c r="A2182" s="23">
        <f t="shared" si="104"/>
        <v>2123</v>
      </c>
      <c r="B2182" s="218"/>
      <c r="C2182" s="218"/>
      <c r="D2182" s="137">
        <v>43056</v>
      </c>
      <c r="E2182" s="137">
        <v>43095</v>
      </c>
      <c r="F2182" s="137">
        <v>43095</v>
      </c>
      <c r="G2182" s="25">
        <f t="shared" si="105"/>
        <v>39</v>
      </c>
      <c r="H2182" s="365">
        <v>5717.03</v>
      </c>
      <c r="I2182" s="122">
        <f t="shared" si="106"/>
        <v>222964.17</v>
      </c>
      <c r="J2182" s="16"/>
    </row>
    <row r="2183" spans="1:10">
      <c r="A2183" s="23">
        <f t="shared" si="104"/>
        <v>2124</v>
      </c>
      <c r="B2183" s="218"/>
      <c r="C2183" s="218"/>
      <c r="D2183" s="137">
        <v>43056</v>
      </c>
      <c r="E2183" s="137">
        <v>43095</v>
      </c>
      <c r="F2183" s="137">
        <v>43095</v>
      </c>
      <c r="G2183" s="25">
        <f t="shared" si="105"/>
        <v>39</v>
      </c>
      <c r="H2183" s="365">
        <v>5687.42</v>
      </c>
      <c r="I2183" s="122">
        <f t="shared" si="106"/>
        <v>221809.38</v>
      </c>
      <c r="J2183" s="16"/>
    </row>
    <row r="2184" spans="1:10">
      <c r="A2184" s="23">
        <f t="shared" si="104"/>
        <v>2125</v>
      </c>
      <c r="B2184" s="218"/>
      <c r="C2184" s="218"/>
      <c r="D2184" s="137">
        <v>43056</v>
      </c>
      <c r="E2184" s="137">
        <v>43095</v>
      </c>
      <c r="F2184" s="137">
        <v>43095</v>
      </c>
      <c r="G2184" s="25">
        <f t="shared" si="105"/>
        <v>39</v>
      </c>
      <c r="H2184" s="365">
        <v>5884.07</v>
      </c>
      <c r="I2184" s="122">
        <f t="shared" si="106"/>
        <v>229478.73</v>
      </c>
      <c r="J2184" s="16"/>
    </row>
    <row r="2185" spans="1:10">
      <c r="A2185" s="23">
        <f t="shared" si="104"/>
        <v>2126</v>
      </c>
      <c r="B2185" s="218"/>
      <c r="C2185" s="218"/>
      <c r="D2185" s="137">
        <v>43056</v>
      </c>
      <c r="E2185" s="137">
        <v>43095</v>
      </c>
      <c r="F2185" s="137">
        <v>43095</v>
      </c>
      <c r="G2185" s="25">
        <f t="shared" si="105"/>
        <v>39</v>
      </c>
      <c r="H2185" s="365">
        <v>6456.38</v>
      </c>
      <c r="I2185" s="122">
        <f t="shared" si="106"/>
        <v>251798.82</v>
      </c>
      <c r="J2185" s="16"/>
    </row>
    <row r="2186" spans="1:10">
      <c r="A2186" s="23">
        <f t="shared" si="104"/>
        <v>2127</v>
      </c>
      <c r="B2186" s="218"/>
      <c r="C2186" s="218"/>
      <c r="D2186" s="137">
        <v>43056</v>
      </c>
      <c r="E2186" s="137">
        <v>43095</v>
      </c>
      <c r="F2186" s="137">
        <v>43095</v>
      </c>
      <c r="G2186" s="25">
        <f t="shared" si="105"/>
        <v>39</v>
      </c>
      <c r="H2186" s="365">
        <v>6456.38</v>
      </c>
      <c r="I2186" s="122">
        <f t="shared" si="106"/>
        <v>251798.82</v>
      </c>
      <c r="J2186" s="16"/>
    </row>
    <row r="2187" spans="1:10">
      <c r="A2187" s="23">
        <f t="shared" si="104"/>
        <v>2128</v>
      </c>
      <c r="B2187" s="218"/>
      <c r="C2187" s="218"/>
      <c r="D2187" s="137">
        <v>43056</v>
      </c>
      <c r="E2187" s="137">
        <v>43095</v>
      </c>
      <c r="F2187" s="137">
        <v>43095</v>
      </c>
      <c r="G2187" s="25">
        <f t="shared" si="105"/>
        <v>39</v>
      </c>
      <c r="H2187" s="365">
        <v>6456.38</v>
      </c>
      <c r="I2187" s="122">
        <f t="shared" si="106"/>
        <v>251798.82</v>
      </c>
      <c r="J2187" s="16"/>
    </row>
    <row r="2188" spans="1:10">
      <c r="A2188" s="23">
        <f t="shared" si="104"/>
        <v>2129</v>
      </c>
      <c r="B2188" s="218"/>
      <c r="C2188" s="218"/>
      <c r="D2188" s="137">
        <v>43056</v>
      </c>
      <c r="E2188" s="137">
        <v>43095</v>
      </c>
      <c r="F2188" s="137">
        <v>43095</v>
      </c>
      <c r="G2188" s="25">
        <f t="shared" si="105"/>
        <v>39</v>
      </c>
      <c r="H2188" s="365">
        <v>6456.38</v>
      </c>
      <c r="I2188" s="122">
        <f t="shared" si="106"/>
        <v>251798.82</v>
      </c>
      <c r="J2188" s="16"/>
    </row>
    <row r="2189" spans="1:10">
      <c r="A2189" s="23">
        <f t="shared" si="104"/>
        <v>2130</v>
      </c>
      <c r="B2189" s="218"/>
      <c r="C2189" s="218"/>
      <c r="D2189" s="137">
        <v>43056</v>
      </c>
      <c r="E2189" s="137">
        <v>43095</v>
      </c>
      <c r="F2189" s="137">
        <v>43095</v>
      </c>
      <c r="G2189" s="25">
        <f t="shared" si="105"/>
        <v>39</v>
      </c>
      <c r="H2189" s="365">
        <v>6456.38</v>
      </c>
      <c r="I2189" s="122">
        <f t="shared" si="106"/>
        <v>251798.82</v>
      </c>
      <c r="J2189" s="16"/>
    </row>
    <row r="2190" spans="1:10">
      <c r="A2190" s="23">
        <f t="shared" si="104"/>
        <v>2131</v>
      </c>
      <c r="B2190" s="218"/>
      <c r="C2190" s="218"/>
      <c r="D2190" s="137">
        <v>43057</v>
      </c>
      <c r="E2190" s="137">
        <v>43095</v>
      </c>
      <c r="F2190" s="137">
        <v>43095</v>
      </c>
      <c r="G2190" s="25">
        <f t="shared" ref="G2190:G2253" si="107">F2190-D2190</f>
        <v>38</v>
      </c>
      <c r="H2190" s="365">
        <v>6583.08</v>
      </c>
      <c r="I2190" s="122">
        <f t="shared" ref="I2190:I2253" si="108">ROUND(G2190*H2190,2)</f>
        <v>250157.04</v>
      </c>
      <c r="J2190" s="16"/>
    </row>
    <row r="2191" spans="1:10">
      <c r="A2191" s="23">
        <f t="shared" si="104"/>
        <v>2132</v>
      </c>
      <c r="B2191" s="218"/>
      <c r="C2191" s="218"/>
      <c r="D2191" s="137">
        <v>43057</v>
      </c>
      <c r="E2191" s="137">
        <v>43095</v>
      </c>
      <c r="F2191" s="137">
        <v>43095</v>
      </c>
      <c r="G2191" s="25">
        <f t="shared" si="107"/>
        <v>38</v>
      </c>
      <c r="H2191" s="365">
        <v>6521.22</v>
      </c>
      <c r="I2191" s="122">
        <f t="shared" si="108"/>
        <v>247806.36</v>
      </c>
      <c r="J2191" s="16"/>
    </row>
    <row r="2192" spans="1:10">
      <c r="A2192" s="23">
        <f t="shared" ref="A2192:A2255" si="109">A2191+1</f>
        <v>2133</v>
      </c>
      <c r="B2192" s="218"/>
      <c r="C2192" s="218"/>
      <c r="D2192" s="137">
        <v>43057</v>
      </c>
      <c r="E2192" s="137">
        <v>43095</v>
      </c>
      <c r="F2192" s="137">
        <v>43095</v>
      </c>
      <c r="G2192" s="25">
        <f t="shared" si="107"/>
        <v>38</v>
      </c>
      <c r="H2192" s="365">
        <v>6491.54</v>
      </c>
      <c r="I2192" s="122">
        <f t="shared" si="108"/>
        <v>246678.52</v>
      </c>
      <c r="J2192" s="16"/>
    </row>
    <row r="2193" spans="1:10">
      <c r="A2193" s="23">
        <f t="shared" si="109"/>
        <v>2134</v>
      </c>
      <c r="B2193" s="218"/>
      <c r="C2193" s="218"/>
      <c r="D2193" s="137">
        <v>43057</v>
      </c>
      <c r="E2193" s="137">
        <v>43095</v>
      </c>
      <c r="F2193" s="137">
        <v>43095</v>
      </c>
      <c r="G2193" s="25">
        <f t="shared" si="107"/>
        <v>38</v>
      </c>
      <c r="H2193" s="365">
        <v>6438.45</v>
      </c>
      <c r="I2193" s="122">
        <f t="shared" si="108"/>
        <v>244661.1</v>
      </c>
      <c r="J2193" s="16"/>
    </row>
    <row r="2194" spans="1:10">
      <c r="A2194" s="23">
        <f t="shared" si="109"/>
        <v>2135</v>
      </c>
      <c r="B2194" s="218"/>
      <c r="C2194" s="218"/>
      <c r="D2194" s="137">
        <v>43059</v>
      </c>
      <c r="E2194" s="137">
        <v>43095</v>
      </c>
      <c r="F2194" s="137">
        <v>43095</v>
      </c>
      <c r="G2194" s="25">
        <f t="shared" si="107"/>
        <v>36</v>
      </c>
      <c r="H2194" s="365">
        <v>5982.21</v>
      </c>
      <c r="I2194" s="122">
        <f t="shared" si="108"/>
        <v>215359.56</v>
      </c>
      <c r="J2194" s="16"/>
    </row>
    <row r="2195" spans="1:10">
      <c r="A2195" s="23">
        <f t="shared" si="109"/>
        <v>2136</v>
      </c>
      <c r="B2195" s="218"/>
      <c r="C2195" s="218"/>
      <c r="D2195" s="137">
        <v>43059</v>
      </c>
      <c r="E2195" s="137">
        <v>43095</v>
      </c>
      <c r="F2195" s="137">
        <v>43095</v>
      </c>
      <c r="G2195" s="25">
        <f t="shared" si="107"/>
        <v>36</v>
      </c>
      <c r="H2195" s="365">
        <v>5772.7</v>
      </c>
      <c r="I2195" s="122">
        <f t="shared" si="108"/>
        <v>207817.2</v>
      </c>
      <c r="J2195" s="16"/>
    </row>
    <row r="2196" spans="1:10">
      <c r="A2196" s="23">
        <f t="shared" si="109"/>
        <v>2137</v>
      </c>
      <c r="B2196" s="218"/>
      <c r="C2196" s="218"/>
      <c r="D2196" s="137">
        <v>43059</v>
      </c>
      <c r="E2196" s="137">
        <v>43095</v>
      </c>
      <c r="F2196" s="137">
        <v>43095</v>
      </c>
      <c r="G2196" s="25">
        <f t="shared" si="107"/>
        <v>36</v>
      </c>
      <c r="H2196" s="365">
        <v>5393.13</v>
      </c>
      <c r="I2196" s="122">
        <f t="shared" si="108"/>
        <v>194152.68</v>
      </c>
      <c r="J2196" s="16"/>
    </row>
    <row r="2197" spans="1:10">
      <c r="A2197" s="23">
        <f t="shared" si="109"/>
        <v>2138</v>
      </c>
      <c r="B2197" s="218"/>
      <c r="C2197" s="218"/>
      <c r="D2197" s="137">
        <v>43059</v>
      </c>
      <c r="E2197" s="137">
        <v>43095</v>
      </c>
      <c r="F2197" s="137">
        <v>43095</v>
      </c>
      <c r="G2197" s="25">
        <f t="shared" si="107"/>
        <v>36</v>
      </c>
      <c r="H2197" s="365">
        <v>6085.02</v>
      </c>
      <c r="I2197" s="122">
        <f t="shared" si="108"/>
        <v>219060.72</v>
      </c>
      <c r="J2197" s="16"/>
    </row>
    <row r="2198" spans="1:10">
      <c r="A2198" s="23">
        <f t="shared" si="109"/>
        <v>2139</v>
      </c>
      <c r="B2198" s="218"/>
      <c r="C2198" s="218"/>
      <c r="D2198" s="137">
        <v>43059</v>
      </c>
      <c r="E2198" s="137">
        <v>43095</v>
      </c>
      <c r="F2198" s="137">
        <v>43095</v>
      </c>
      <c r="G2198" s="25">
        <f t="shared" si="107"/>
        <v>36</v>
      </c>
      <c r="H2198" s="365">
        <v>5699.11</v>
      </c>
      <c r="I2198" s="122">
        <f t="shared" si="108"/>
        <v>205167.96</v>
      </c>
      <c r="J2198" s="16"/>
    </row>
    <row r="2199" spans="1:10">
      <c r="A2199" s="23">
        <f t="shared" si="109"/>
        <v>2140</v>
      </c>
      <c r="B2199" s="218"/>
      <c r="C2199" s="218"/>
      <c r="D2199" s="137">
        <v>43059</v>
      </c>
      <c r="E2199" s="137">
        <v>43095</v>
      </c>
      <c r="F2199" s="137">
        <v>43095</v>
      </c>
      <c r="G2199" s="25">
        <f t="shared" si="107"/>
        <v>36</v>
      </c>
      <c r="H2199" s="365">
        <v>6076.35</v>
      </c>
      <c r="I2199" s="122">
        <f t="shared" si="108"/>
        <v>218748.6</v>
      </c>
      <c r="J2199" s="16"/>
    </row>
    <row r="2200" spans="1:10">
      <c r="A2200" s="23">
        <f t="shared" si="109"/>
        <v>2141</v>
      </c>
      <c r="B2200" s="218"/>
      <c r="C2200" s="218"/>
      <c r="D2200" s="137">
        <v>43059</v>
      </c>
      <c r="E2200" s="137">
        <v>43095</v>
      </c>
      <c r="F2200" s="137">
        <v>43095</v>
      </c>
      <c r="G2200" s="25">
        <f t="shared" si="107"/>
        <v>36</v>
      </c>
      <c r="H2200" s="365">
        <v>6140.97</v>
      </c>
      <c r="I2200" s="122">
        <f t="shared" si="108"/>
        <v>221074.92</v>
      </c>
      <c r="J2200" s="16"/>
    </row>
    <row r="2201" spans="1:10">
      <c r="A2201" s="23">
        <f t="shared" si="109"/>
        <v>2142</v>
      </c>
      <c r="B2201" s="218"/>
      <c r="C2201" s="218"/>
      <c r="D2201" s="137">
        <v>43059</v>
      </c>
      <c r="E2201" s="137">
        <v>43095</v>
      </c>
      <c r="F2201" s="137">
        <v>43095</v>
      </c>
      <c r="G2201" s="25">
        <f t="shared" si="107"/>
        <v>36</v>
      </c>
      <c r="H2201" s="365">
        <v>6187.54</v>
      </c>
      <c r="I2201" s="122">
        <f t="shared" si="108"/>
        <v>222751.44</v>
      </c>
      <c r="J2201" s="16"/>
    </row>
    <row r="2202" spans="1:10">
      <c r="A2202" s="23">
        <f t="shared" si="109"/>
        <v>2143</v>
      </c>
      <c r="B2202" s="218"/>
      <c r="C2202" s="218"/>
      <c r="D2202" s="137">
        <v>43059</v>
      </c>
      <c r="E2202" s="137">
        <v>43095</v>
      </c>
      <c r="F2202" s="137">
        <v>43095</v>
      </c>
      <c r="G2202" s="25">
        <f t="shared" si="107"/>
        <v>36</v>
      </c>
      <c r="H2202" s="365">
        <v>6624.17</v>
      </c>
      <c r="I2202" s="122">
        <f t="shared" si="108"/>
        <v>238470.12</v>
      </c>
      <c r="J2202" s="16"/>
    </row>
    <row r="2203" spans="1:10">
      <c r="A2203" s="23">
        <f t="shared" si="109"/>
        <v>2144</v>
      </c>
      <c r="B2203" s="218"/>
      <c r="C2203" s="218"/>
      <c r="D2203" s="137">
        <v>43059</v>
      </c>
      <c r="E2203" s="137">
        <v>43095</v>
      </c>
      <c r="F2203" s="137">
        <v>43095</v>
      </c>
      <c r="G2203" s="25">
        <f t="shared" si="107"/>
        <v>36</v>
      </c>
      <c r="H2203" s="365">
        <v>6153.61</v>
      </c>
      <c r="I2203" s="122">
        <f t="shared" si="108"/>
        <v>221529.96</v>
      </c>
      <c r="J2203" s="16"/>
    </row>
    <row r="2204" spans="1:10">
      <c r="A2204" s="23">
        <f t="shared" si="109"/>
        <v>2145</v>
      </c>
      <c r="B2204" s="218"/>
      <c r="C2204" s="218"/>
      <c r="D2204" s="137">
        <v>43059</v>
      </c>
      <c r="E2204" s="137">
        <v>43095</v>
      </c>
      <c r="F2204" s="137">
        <v>43095</v>
      </c>
      <c r="G2204" s="25">
        <f t="shared" si="107"/>
        <v>36</v>
      </c>
      <c r="H2204" s="365">
        <v>5980.33</v>
      </c>
      <c r="I2204" s="122">
        <f t="shared" si="108"/>
        <v>215291.88</v>
      </c>
      <c r="J2204" s="16"/>
    </row>
    <row r="2205" spans="1:10">
      <c r="A2205" s="23">
        <f t="shared" si="109"/>
        <v>2146</v>
      </c>
      <c r="B2205" s="218"/>
      <c r="C2205" s="218"/>
      <c r="D2205" s="137">
        <v>43059</v>
      </c>
      <c r="E2205" s="137">
        <v>43095</v>
      </c>
      <c r="F2205" s="137">
        <v>43095</v>
      </c>
      <c r="G2205" s="25">
        <f t="shared" si="107"/>
        <v>36</v>
      </c>
      <c r="H2205" s="365">
        <v>6695.11</v>
      </c>
      <c r="I2205" s="122">
        <f t="shared" si="108"/>
        <v>241023.96</v>
      </c>
      <c r="J2205" s="16"/>
    </row>
    <row r="2206" spans="1:10">
      <c r="A2206" s="23">
        <f t="shared" si="109"/>
        <v>2147</v>
      </c>
      <c r="B2206" s="218"/>
      <c r="C2206" s="218"/>
      <c r="D2206" s="137">
        <v>43059</v>
      </c>
      <c r="E2206" s="137">
        <v>43095</v>
      </c>
      <c r="F2206" s="137">
        <v>43095</v>
      </c>
      <c r="G2206" s="25">
        <f t="shared" si="107"/>
        <v>36</v>
      </c>
      <c r="H2206" s="365">
        <v>6619.87</v>
      </c>
      <c r="I2206" s="122">
        <f t="shared" si="108"/>
        <v>238315.32</v>
      </c>
      <c r="J2206" s="16"/>
    </row>
    <row r="2207" spans="1:10">
      <c r="A2207" s="23">
        <f t="shared" si="109"/>
        <v>2148</v>
      </c>
      <c r="B2207" s="218"/>
      <c r="C2207" s="218"/>
      <c r="D2207" s="137">
        <v>43060</v>
      </c>
      <c r="E2207" s="137">
        <v>43095</v>
      </c>
      <c r="F2207" s="137">
        <v>43095</v>
      </c>
      <c r="G2207" s="25">
        <f t="shared" si="107"/>
        <v>35</v>
      </c>
      <c r="H2207" s="365">
        <v>5866.97</v>
      </c>
      <c r="I2207" s="122">
        <f t="shared" si="108"/>
        <v>205343.95</v>
      </c>
      <c r="J2207" s="16"/>
    </row>
    <row r="2208" spans="1:10">
      <c r="A2208" s="23">
        <f t="shared" si="109"/>
        <v>2149</v>
      </c>
      <c r="B2208" s="218"/>
      <c r="C2208" s="218"/>
      <c r="D2208" s="137">
        <v>43060</v>
      </c>
      <c r="E2208" s="137">
        <v>43095</v>
      </c>
      <c r="F2208" s="137">
        <v>43095</v>
      </c>
      <c r="G2208" s="25">
        <f t="shared" si="107"/>
        <v>35</v>
      </c>
      <c r="H2208" s="365">
        <v>6036.28</v>
      </c>
      <c r="I2208" s="122">
        <f t="shared" si="108"/>
        <v>211269.8</v>
      </c>
      <c r="J2208" s="16"/>
    </row>
    <row r="2209" spans="1:10">
      <c r="A2209" s="23">
        <f t="shared" si="109"/>
        <v>2150</v>
      </c>
      <c r="B2209" s="218"/>
      <c r="C2209" s="218"/>
      <c r="D2209" s="137">
        <v>43060</v>
      </c>
      <c r="E2209" s="137">
        <v>43095</v>
      </c>
      <c r="F2209" s="137">
        <v>43095</v>
      </c>
      <c r="G2209" s="25">
        <f t="shared" si="107"/>
        <v>35</v>
      </c>
      <c r="H2209" s="365">
        <v>5783.58</v>
      </c>
      <c r="I2209" s="122">
        <f t="shared" si="108"/>
        <v>202425.3</v>
      </c>
      <c r="J2209" s="16"/>
    </row>
    <row r="2210" spans="1:10">
      <c r="A2210" s="23">
        <f t="shared" si="109"/>
        <v>2151</v>
      </c>
      <c r="B2210" s="218"/>
      <c r="C2210" s="218"/>
      <c r="D2210" s="137">
        <v>43060</v>
      </c>
      <c r="E2210" s="137">
        <v>43095</v>
      </c>
      <c r="F2210" s="137">
        <v>43095</v>
      </c>
      <c r="G2210" s="25">
        <f t="shared" si="107"/>
        <v>35</v>
      </c>
      <c r="H2210" s="365">
        <v>6133.03</v>
      </c>
      <c r="I2210" s="122">
        <f t="shared" si="108"/>
        <v>214656.05</v>
      </c>
      <c r="J2210" s="16"/>
    </row>
    <row r="2211" spans="1:10">
      <c r="A2211" s="23">
        <f t="shared" si="109"/>
        <v>2152</v>
      </c>
      <c r="B2211" s="218"/>
      <c r="C2211" s="218"/>
      <c r="D2211" s="137">
        <v>43061</v>
      </c>
      <c r="E2211" s="137">
        <v>43095</v>
      </c>
      <c r="F2211" s="137">
        <v>43095</v>
      </c>
      <c r="G2211" s="25">
        <f t="shared" si="107"/>
        <v>34</v>
      </c>
      <c r="H2211" s="365">
        <v>4469.76</v>
      </c>
      <c r="I2211" s="122">
        <f t="shared" si="108"/>
        <v>151971.84</v>
      </c>
      <c r="J2211" s="16"/>
    </row>
    <row r="2212" spans="1:10">
      <c r="A2212" s="23">
        <f t="shared" si="109"/>
        <v>2153</v>
      </c>
      <c r="B2212" s="218"/>
      <c r="C2212" s="218"/>
      <c r="D2212" s="137">
        <v>43061</v>
      </c>
      <c r="E2212" s="137">
        <v>43095</v>
      </c>
      <c r="F2212" s="137">
        <v>43095</v>
      </c>
      <c r="G2212" s="25">
        <f t="shared" si="107"/>
        <v>34</v>
      </c>
      <c r="H2212" s="365">
        <v>4466.88</v>
      </c>
      <c r="I2212" s="122">
        <f t="shared" si="108"/>
        <v>151873.92000000001</v>
      </c>
      <c r="J2212" s="16"/>
    </row>
    <row r="2213" spans="1:10">
      <c r="A2213" s="23">
        <f t="shared" si="109"/>
        <v>2154</v>
      </c>
      <c r="B2213" s="218"/>
      <c r="C2213" s="218"/>
      <c r="D2213" s="137">
        <v>43061</v>
      </c>
      <c r="E2213" s="137">
        <v>43095</v>
      </c>
      <c r="F2213" s="137">
        <v>43095</v>
      </c>
      <c r="G2213" s="25">
        <f t="shared" si="107"/>
        <v>34</v>
      </c>
      <c r="H2213" s="365">
        <v>5354.8</v>
      </c>
      <c r="I2213" s="122">
        <f t="shared" si="108"/>
        <v>182063.2</v>
      </c>
      <c r="J2213" s="16"/>
    </row>
    <row r="2214" spans="1:10">
      <c r="A2214" s="23">
        <f t="shared" si="109"/>
        <v>2155</v>
      </c>
      <c r="B2214" s="218" t="s">
        <v>239</v>
      </c>
      <c r="C2214" s="218" t="s">
        <v>443</v>
      </c>
      <c r="D2214" s="137">
        <v>43054</v>
      </c>
      <c r="E2214" s="137">
        <v>43095</v>
      </c>
      <c r="F2214" s="137">
        <v>43095</v>
      </c>
      <c r="G2214" s="25">
        <f t="shared" si="107"/>
        <v>41</v>
      </c>
      <c r="H2214" s="365">
        <v>5417.88</v>
      </c>
      <c r="I2214" s="122">
        <f t="shared" si="108"/>
        <v>222133.08</v>
      </c>
      <c r="J2214" s="16"/>
    </row>
    <row r="2215" spans="1:10">
      <c r="A2215" s="23">
        <f t="shared" si="109"/>
        <v>2156</v>
      </c>
      <c r="B2215" s="218"/>
      <c r="C2215" s="218"/>
      <c r="D2215" s="137">
        <v>43059</v>
      </c>
      <c r="E2215" s="137">
        <v>43095</v>
      </c>
      <c r="F2215" s="137">
        <v>43095</v>
      </c>
      <c r="G2215" s="25">
        <f t="shared" si="107"/>
        <v>36</v>
      </c>
      <c r="H2215" s="365">
        <v>4968.43</v>
      </c>
      <c r="I2215" s="122">
        <f t="shared" si="108"/>
        <v>178863.48</v>
      </c>
      <c r="J2215" s="16"/>
    </row>
    <row r="2216" spans="1:10">
      <c r="A2216" s="23">
        <f t="shared" si="109"/>
        <v>2157</v>
      </c>
      <c r="B2216" s="218"/>
      <c r="C2216" s="218"/>
      <c r="D2216" s="137">
        <v>43059</v>
      </c>
      <c r="E2216" s="137">
        <v>43095</v>
      </c>
      <c r="F2216" s="137">
        <v>43095</v>
      </c>
      <c r="G2216" s="25">
        <f t="shared" si="107"/>
        <v>36</v>
      </c>
      <c r="H2216" s="365">
        <v>4961.7300000000005</v>
      </c>
      <c r="I2216" s="122">
        <f t="shared" si="108"/>
        <v>178622.28</v>
      </c>
      <c r="J2216" s="16"/>
    </row>
    <row r="2217" spans="1:10">
      <c r="A2217" s="23">
        <f t="shared" si="109"/>
        <v>2158</v>
      </c>
      <c r="B2217" s="218"/>
      <c r="C2217" s="218"/>
      <c r="D2217" s="137">
        <v>43059</v>
      </c>
      <c r="E2217" s="137">
        <v>43095</v>
      </c>
      <c r="F2217" s="137">
        <v>43095</v>
      </c>
      <c r="G2217" s="25">
        <f t="shared" si="107"/>
        <v>36</v>
      </c>
      <c r="H2217" s="365">
        <v>6125.81</v>
      </c>
      <c r="I2217" s="122">
        <f t="shared" si="108"/>
        <v>220529.16</v>
      </c>
      <c r="J2217" s="16"/>
    </row>
    <row r="2218" spans="1:10">
      <c r="A2218" s="23">
        <f t="shared" si="109"/>
        <v>2159</v>
      </c>
      <c r="B2218" s="218"/>
      <c r="C2218" s="218"/>
      <c r="D2218" s="137">
        <v>43059</v>
      </c>
      <c r="E2218" s="137">
        <v>43095</v>
      </c>
      <c r="F2218" s="137">
        <v>43095</v>
      </c>
      <c r="G2218" s="25">
        <f t="shared" si="107"/>
        <v>36</v>
      </c>
      <c r="H2218" s="365">
        <v>5617.52</v>
      </c>
      <c r="I2218" s="122">
        <f t="shared" si="108"/>
        <v>202230.72</v>
      </c>
      <c r="J2218" s="16"/>
    </row>
    <row r="2219" spans="1:10">
      <c r="A2219" s="23">
        <f t="shared" si="109"/>
        <v>2160</v>
      </c>
      <c r="B2219" s="218"/>
      <c r="C2219" s="218"/>
      <c r="D2219" s="137">
        <v>43059</v>
      </c>
      <c r="E2219" s="137">
        <v>43095</v>
      </c>
      <c r="F2219" s="137">
        <v>43095</v>
      </c>
      <c r="G2219" s="25">
        <f t="shared" si="107"/>
        <v>36</v>
      </c>
      <c r="H2219" s="365">
        <v>5747.84</v>
      </c>
      <c r="I2219" s="122">
        <f t="shared" si="108"/>
        <v>206922.23999999999</v>
      </c>
      <c r="J2219" s="16"/>
    </row>
    <row r="2220" spans="1:10">
      <c r="A2220" s="23">
        <f t="shared" si="109"/>
        <v>2161</v>
      </c>
      <c r="B2220" s="218"/>
      <c r="C2220" s="218"/>
      <c r="D2220" s="137">
        <v>43059</v>
      </c>
      <c r="E2220" s="137">
        <v>43095</v>
      </c>
      <c r="F2220" s="137">
        <v>43095</v>
      </c>
      <c r="G2220" s="25">
        <f t="shared" si="107"/>
        <v>36</v>
      </c>
      <c r="H2220" s="365">
        <v>6163.71</v>
      </c>
      <c r="I2220" s="122">
        <f t="shared" si="108"/>
        <v>221893.56</v>
      </c>
      <c r="J2220" s="16"/>
    </row>
    <row r="2221" spans="1:10">
      <c r="A2221" s="23">
        <f t="shared" si="109"/>
        <v>2162</v>
      </c>
      <c r="B2221" s="218"/>
      <c r="C2221" s="218"/>
      <c r="D2221" s="137">
        <v>43059</v>
      </c>
      <c r="E2221" s="137">
        <v>43095</v>
      </c>
      <c r="F2221" s="137">
        <v>43095</v>
      </c>
      <c r="G2221" s="25">
        <f t="shared" si="107"/>
        <v>36</v>
      </c>
      <c r="H2221" s="365">
        <v>5781.05</v>
      </c>
      <c r="I2221" s="122">
        <f t="shared" si="108"/>
        <v>208117.8</v>
      </c>
      <c r="J2221" s="16"/>
    </row>
    <row r="2222" spans="1:10">
      <c r="A2222" s="23">
        <f t="shared" si="109"/>
        <v>2163</v>
      </c>
      <c r="B2222" s="218"/>
      <c r="C2222" s="218"/>
      <c r="D2222" s="137">
        <v>43059</v>
      </c>
      <c r="E2222" s="137">
        <v>43095</v>
      </c>
      <c r="F2222" s="137">
        <v>43095</v>
      </c>
      <c r="G2222" s="25">
        <f t="shared" si="107"/>
        <v>36</v>
      </c>
      <c r="H2222" s="365">
        <v>6103.45</v>
      </c>
      <c r="I2222" s="122">
        <f t="shared" si="108"/>
        <v>219724.2</v>
      </c>
      <c r="J2222" s="16"/>
    </row>
    <row r="2223" spans="1:10">
      <c r="A2223" s="23">
        <f t="shared" si="109"/>
        <v>2164</v>
      </c>
      <c r="B2223" s="218"/>
      <c r="C2223" s="218"/>
      <c r="D2223" s="137">
        <v>43059</v>
      </c>
      <c r="E2223" s="137">
        <v>43095</v>
      </c>
      <c r="F2223" s="137">
        <v>43095</v>
      </c>
      <c r="G2223" s="25">
        <f t="shared" si="107"/>
        <v>36</v>
      </c>
      <c r="H2223" s="365">
        <v>6103.95</v>
      </c>
      <c r="I2223" s="122">
        <f t="shared" si="108"/>
        <v>219742.2</v>
      </c>
      <c r="J2223" s="16"/>
    </row>
    <row r="2224" spans="1:10">
      <c r="A2224" s="23">
        <f t="shared" si="109"/>
        <v>2165</v>
      </c>
      <c r="B2224" s="218"/>
      <c r="C2224" s="218"/>
      <c r="D2224" s="137">
        <v>43059</v>
      </c>
      <c r="E2224" s="137">
        <v>43095</v>
      </c>
      <c r="F2224" s="137">
        <v>43095</v>
      </c>
      <c r="G2224" s="25">
        <f t="shared" si="107"/>
        <v>36</v>
      </c>
      <c r="H2224" s="365">
        <v>6688</v>
      </c>
      <c r="I2224" s="122">
        <f t="shared" si="108"/>
        <v>240768</v>
      </c>
      <c r="J2224" s="16"/>
    </row>
    <row r="2225" spans="1:10">
      <c r="A2225" s="23">
        <f t="shared" si="109"/>
        <v>2166</v>
      </c>
      <c r="B2225" s="218"/>
      <c r="C2225" s="218"/>
      <c r="D2225" s="137">
        <v>43059</v>
      </c>
      <c r="E2225" s="137">
        <v>43095</v>
      </c>
      <c r="F2225" s="137">
        <v>43095</v>
      </c>
      <c r="G2225" s="25">
        <f t="shared" si="107"/>
        <v>36</v>
      </c>
      <c r="H2225" s="365">
        <v>6571.8</v>
      </c>
      <c r="I2225" s="122">
        <f t="shared" si="108"/>
        <v>236584.8</v>
      </c>
      <c r="J2225" s="16"/>
    </row>
    <row r="2226" spans="1:10">
      <c r="A2226" s="23">
        <f t="shared" si="109"/>
        <v>2167</v>
      </c>
      <c r="B2226" s="218"/>
      <c r="C2226" s="218"/>
      <c r="D2226" s="137">
        <v>43060</v>
      </c>
      <c r="E2226" s="137">
        <v>43095</v>
      </c>
      <c r="F2226" s="137">
        <v>43095</v>
      </c>
      <c r="G2226" s="25">
        <f t="shared" si="107"/>
        <v>35</v>
      </c>
      <c r="H2226" s="365">
        <v>6085.38</v>
      </c>
      <c r="I2226" s="122">
        <f t="shared" si="108"/>
        <v>212988.3</v>
      </c>
      <c r="J2226" s="16"/>
    </row>
    <row r="2227" spans="1:10">
      <c r="A2227" s="23">
        <f t="shared" si="109"/>
        <v>2168</v>
      </c>
      <c r="B2227" s="218"/>
      <c r="C2227" s="218"/>
      <c r="D2227" s="137">
        <v>43060</v>
      </c>
      <c r="E2227" s="137">
        <v>43095</v>
      </c>
      <c r="F2227" s="137">
        <v>43095</v>
      </c>
      <c r="G2227" s="25">
        <f t="shared" si="107"/>
        <v>35</v>
      </c>
      <c r="H2227" s="365">
        <v>6551.27</v>
      </c>
      <c r="I2227" s="122">
        <f t="shared" si="108"/>
        <v>229294.45</v>
      </c>
      <c r="J2227" s="16"/>
    </row>
    <row r="2228" spans="1:10">
      <c r="A2228" s="23">
        <f t="shared" si="109"/>
        <v>2169</v>
      </c>
      <c r="B2228" s="218"/>
      <c r="C2228" s="218"/>
      <c r="D2228" s="137">
        <v>43061</v>
      </c>
      <c r="E2228" s="137">
        <v>43095</v>
      </c>
      <c r="F2228" s="137">
        <v>43095</v>
      </c>
      <c r="G2228" s="25">
        <f t="shared" si="107"/>
        <v>34</v>
      </c>
      <c r="H2228" s="365">
        <v>5310.39</v>
      </c>
      <c r="I2228" s="122">
        <f t="shared" si="108"/>
        <v>180553.26</v>
      </c>
      <c r="J2228" s="16"/>
    </row>
    <row r="2229" spans="1:10">
      <c r="A2229" s="23">
        <f t="shared" si="109"/>
        <v>2170</v>
      </c>
      <c r="B2229" s="218"/>
      <c r="C2229" s="218"/>
      <c r="D2229" s="137">
        <v>43061</v>
      </c>
      <c r="E2229" s="137">
        <v>43095</v>
      </c>
      <c r="F2229" s="137">
        <v>43095</v>
      </c>
      <c r="G2229" s="25">
        <f t="shared" si="107"/>
        <v>34</v>
      </c>
      <c r="H2229" s="365">
        <v>5241.63</v>
      </c>
      <c r="I2229" s="122">
        <f t="shared" si="108"/>
        <v>178215.42</v>
      </c>
      <c r="J2229" s="16"/>
    </row>
    <row r="2230" spans="1:10">
      <c r="A2230" s="23">
        <f t="shared" si="109"/>
        <v>2171</v>
      </c>
      <c r="B2230" s="218"/>
      <c r="C2230" s="218"/>
      <c r="D2230" s="137">
        <v>43061</v>
      </c>
      <c r="E2230" s="137">
        <v>43095</v>
      </c>
      <c r="F2230" s="137">
        <v>43095</v>
      </c>
      <c r="G2230" s="25">
        <f t="shared" si="107"/>
        <v>34</v>
      </c>
      <c r="H2230" s="365">
        <v>6414.21</v>
      </c>
      <c r="I2230" s="122">
        <f t="shared" si="108"/>
        <v>218083.14</v>
      </c>
      <c r="J2230" s="16"/>
    </row>
    <row r="2231" spans="1:10">
      <c r="A2231" s="23">
        <f t="shared" si="109"/>
        <v>2172</v>
      </c>
      <c r="B2231" s="218"/>
      <c r="C2231" s="218"/>
      <c r="D2231" s="137">
        <v>43061</v>
      </c>
      <c r="E2231" s="137">
        <v>43095</v>
      </c>
      <c r="F2231" s="137">
        <v>43095</v>
      </c>
      <c r="G2231" s="25">
        <f t="shared" si="107"/>
        <v>34</v>
      </c>
      <c r="H2231" s="365">
        <v>6414.21</v>
      </c>
      <c r="I2231" s="122">
        <f t="shared" si="108"/>
        <v>218083.14</v>
      </c>
      <c r="J2231" s="16"/>
    </row>
    <row r="2232" spans="1:10">
      <c r="A2232" s="23">
        <f t="shared" si="109"/>
        <v>2173</v>
      </c>
      <c r="B2232" s="218"/>
      <c r="C2232" s="218"/>
      <c r="D2232" s="137">
        <v>43061</v>
      </c>
      <c r="E2232" s="137">
        <v>43095</v>
      </c>
      <c r="F2232" s="137">
        <v>43095</v>
      </c>
      <c r="G2232" s="25">
        <f t="shared" si="107"/>
        <v>34</v>
      </c>
      <c r="H2232" s="365">
        <v>6414.21</v>
      </c>
      <c r="I2232" s="122">
        <f t="shared" si="108"/>
        <v>218083.14</v>
      </c>
      <c r="J2232" s="16"/>
    </row>
    <row r="2233" spans="1:10">
      <c r="A2233" s="23">
        <f t="shared" si="109"/>
        <v>2174</v>
      </c>
      <c r="B2233" s="218"/>
      <c r="C2233" s="218"/>
      <c r="D2233" s="137">
        <v>43061</v>
      </c>
      <c r="E2233" s="137">
        <v>43095</v>
      </c>
      <c r="F2233" s="137">
        <v>43095</v>
      </c>
      <c r="G2233" s="25">
        <f t="shared" si="107"/>
        <v>34</v>
      </c>
      <c r="H2233" s="365">
        <v>6414.21</v>
      </c>
      <c r="I2233" s="122">
        <f t="shared" si="108"/>
        <v>218083.14</v>
      </c>
      <c r="J2233" s="16"/>
    </row>
    <row r="2234" spans="1:10">
      <c r="A2234" s="23">
        <f t="shared" si="109"/>
        <v>2175</v>
      </c>
      <c r="B2234" s="218"/>
      <c r="C2234" s="218"/>
      <c r="D2234" s="137">
        <v>43061</v>
      </c>
      <c r="E2234" s="137">
        <v>43095</v>
      </c>
      <c r="F2234" s="137">
        <v>43095</v>
      </c>
      <c r="G2234" s="25">
        <f t="shared" si="107"/>
        <v>34</v>
      </c>
      <c r="H2234" s="365">
        <v>6414.21</v>
      </c>
      <c r="I2234" s="122">
        <f t="shared" si="108"/>
        <v>218083.14</v>
      </c>
      <c r="J2234" s="16"/>
    </row>
    <row r="2235" spans="1:10">
      <c r="A2235" s="23">
        <f t="shared" si="109"/>
        <v>2176</v>
      </c>
      <c r="B2235" s="218"/>
      <c r="C2235" s="218"/>
      <c r="D2235" s="137">
        <v>43061</v>
      </c>
      <c r="E2235" s="137">
        <v>43095</v>
      </c>
      <c r="F2235" s="137">
        <v>43095</v>
      </c>
      <c r="G2235" s="25">
        <f t="shared" si="107"/>
        <v>34</v>
      </c>
      <c r="H2235" s="365">
        <v>6587.64</v>
      </c>
      <c r="I2235" s="122">
        <f t="shared" si="108"/>
        <v>223979.76</v>
      </c>
      <c r="J2235" s="16"/>
    </row>
    <row r="2236" spans="1:10">
      <c r="A2236" s="23">
        <f t="shared" si="109"/>
        <v>2177</v>
      </c>
      <c r="B2236" s="218"/>
      <c r="C2236" s="218"/>
      <c r="D2236" s="137">
        <v>43065</v>
      </c>
      <c r="E2236" s="137">
        <v>43095</v>
      </c>
      <c r="F2236" s="137">
        <v>43095</v>
      </c>
      <c r="G2236" s="25">
        <f t="shared" si="107"/>
        <v>30</v>
      </c>
      <c r="H2236" s="365">
        <v>6185.37</v>
      </c>
      <c r="I2236" s="122">
        <f t="shared" si="108"/>
        <v>185561.1</v>
      </c>
      <c r="J2236" s="16"/>
    </row>
    <row r="2237" spans="1:10">
      <c r="A2237" s="23">
        <f t="shared" si="109"/>
        <v>2178</v>
      </c>
      <c r="B2237" s="218"/>
      <c r="C2237" s="218"/>
      <c r="D2237" s="137">
        <v>43066</v>
      </c>
      <c r="E2237" s="137">
        <v>43095</v>
      </c>
      <c r="F2237" s="137">
        <v>43095</v>
      </c>
      <c r="G2237" s="25">
        <f t="shared" si="107"/>
        <v>29</v>
      </c>
      <c r="H2237" s="365">
        <v>6213.89</v>
      </c>
      <c r="I2237" s="122">
        <f t="shared" si="108"/>
        <v>180202.81</v>
      </c>
      <c r="J2237" s="16"/>
    </row>
    <row r="2238" spans="1:10">
      <c r="A2238" s="23">
        <f t="shared" si="109"/>
        <v>2179</v>
      </c>
      <c r="B2238" s="218"/>
      <c r="C2238" s="218"/>
      <c r="D2238" s="137">
        <v>43066</v>
      </c>
      <c r="E2238" s="137">
        <v>43095</v>
      </c>
      <c r="F2238" s="137">
        <v>43095</v>
      </c>
      <c r="G2238" s="25">
        <f t="shared" si="107"/>
        <v>29</v>
      </c>
      <c r="H2238" s="365">
        <v>6283.93</v>
      </c>
      <c r="I2238" s="122">
        <f t="shared" si="108"/>
        <v>182233.97</v>
      </c>
      <c r="J2238" s="16"/>
    </row>
    <row r="2239" spans="1:10">
      <c r="A2239" s="23">
        <f t="shared" si="109"/>
        <v>2180</v>
      </c>
      <c r="B2239" s="218"/>
      <c r="C2239" s="218"/>
      <c r="D2239" s="137">
        <v>43066</v>
      </c>
      <c r="E2239" s="137">
        <v>43095</v>
      </c>
      <c r="F2239" s="137">
        <v>43095</v>
      </c>
      <c r="G2239" s="25">
        <f t="shared" si="107"/>
        <v>29</v>
      </c>
      <c r="H2239" s="365">
        <v>6122.2</v>
      </c>
      <c r="I2239" s="122">
        <f t="shared" si="108"/>
        <v>177543.8</v>
      </c>
      <c r="J2239" s="16"/>
    </row>
    <row r="2240" spans="1:10">
      <c r="A2240" s="23">
        <f t="shared" si="109"/>
        <v>2181</v>
      </c>
      <c r="B2240" s="218"/>
      <c r="C2240" s="218"/>
      <c r="D2240" s="137">
        <v>43066</v>
      </c>
      <c r="E2240" s="137">
        <v>43095</v>
      </c>
      <c r="F2240" s="137">
        <v>43095</v>
      </c>
      <c r="G2240" s="25">
        <f t="shared" si="107"/>
        <v>29</v>
      </c>
      <c r="H2240" s="365">
        <v>5796.22</v>
      </c>
      <c r="I2240" s="122">
        <f t="shared" si="108"/>
        <v>168090.38</v>
      </c>
      <c r="J2240" s="16"/>
    </row>
    <row r="2241" spans="1:10">
      <c r="A2241" s="23">
        <f t="shared" si="109"/>
        <v>2182</v>
      </c>
      <c r="B2241" s="218"/>
      <c r="C2241" s="218"/>
      <c r="D2241" s="137">
        <v>43066</v>
      </c>
      <c r="E2241" s="137">
        <v>43095</v>
      </c>
      <c r="F2241" s="137">
        <v>43095</v>
      </c>
      <c r="G2241" s="25">
        <f t="shared" si="107"/>
        <v>29</v>
      </c>
      <c r="H2241" s="365">
        <v>5853.62</v>
      </c>
      <c r="I2241" s="122">
        <f t="shared" si="108"/>
        <v>169754.98</v>
      </c>
      <c r="J2241" s="16"/>
    </row>
    <row r="2242" spans="1:10">
      <c r="A2242" s="23">
        <f t="shared" si="109"/>
        <v>2183</v>
      </c>
      <c r="B2242" s="218"/>
      <c r="C2242" s="218"/>
      <c r="D2242" s="137">
        <v>43066</v>
      </c>
      <c r="E2242" s="137">
        <v>43095</v>
      </c>
      <c r="F2242" s="137">
        <v>43095</v>
      </c>
      <c r="G2242" s="25">
        <f t="shared" si="107"/>
        <v>29</v>
      </c>
      <c r="H2242" s="365">
        <v>6163.71</v>
      </c>
      <c r="I2242" s="122">
        <f t="shared" si="108"/>
        <v>178747.59</v>
      </c>
      <c r="J2242" s="16"/>
    </row>
    <row r="2243" spans="1:10">
      <c r="A2243" s="23">
        <f t="shared" si="109"/>
        <v>2184</v>
      </c>
      <c r="B2243" s="218"/>
      <c r="C2243" s="218"/>
      <c r="D2243" s="137">
        <v>43066</v>
      </c>
      <c r="E2243" s="137">
        <v>43095</v>
      </c>
      <c r="F2243" s="137">
        <v>43095</v>
      </c>
      <c r="G2243" s="25">
        <f t="shared" si="107"/>
        <v>29</v>
      </c>
      <c r="H2243" s="365">
        <v>5983.94</v>
      </c>
      <c r="I2243" s="122">
        <f t="shared" si="108"/>
        <v>173534.26</v>
      </c>
      <c r="J2243" s="16"/>
    </row>
    <row r="2244" spans="1:10">
      <c r="A2244" s="23">
        <f t="shared" si="109"/>
        <v>2185</v>
      </c>
      <c r="B2244" s="218"/>
      <c r="C2244" s="218"/>
      <c r="D2244" s="137">
        <v>43066</v>
      </c>
      <c r="E2244" s="137">
        <v>43095</v>
      </c>
      <c r="F2244" s="137">
        <v>43095</v>
      </c>
      <c r="G2244" s="25">
        <f t="shared" si="107"/>
        <v>29</v>
      </c>
      <c r="H2244" s="365">
        <v>6138.08</v>
      </c>
      <c r="I2244" s="122">
        <f t="shared" si="108"/>
        <v>178004.32</v>
      </c>
      <c r="J2244" s="16"/>
    </row>
    <row r="2245" spans="1:10">
      <c r="A2245" s="23">
        <f t="shared" si="109"/>
        <v>2186</v>
      </c>
      <c r="B2245" s="218"/>
      <c r="C2245" s="218"/>
      <c r="D2245" s="137">
        <v>43066</v>
      </c>
      <c r="E2245" s="137">
        <v>43095</v>
      </c>
      <c r="F2245" s="137">
        <v>43095</v>
      </c>
      <c r="G2245" s="25">
        <f t="shared" si="107"/>
        <v>29</v>
      </c>
      <c r="H2245" s="365">
        <v>6249.27</v>
      </c>
      <c r="I2245" s="122">
        <f t="shared" si="108"/>
        <v>181228.83</v>
      </c>
      <c r="J2245" s="16"/>
    </row>
    <row r="2246" spans="1:10">
      <c r="A2246" s="23">
        <f t="shared" si="109"/>
        <v>2187</v>
      </c>
      <c r="B2246" s="218"/>
      <c r="C2246" s="218"/>
      <c r="D2246" s="137">
        <v>43066</v>
      </c>
      <c r="E2246" s="137">
        <v>43095</v>
      </c>
      <c r="F2246" s="137">
        <v>43095</v>
      </c>
      <c r="G2246" s="25">
        <f t="shared" si="107"/>
        <v>29</v>
      </c>
      <c r="H2246" s="365">
        <v>5847.48</v>
      </c>
      <c r="I2246" s="122">
        <f t="shared" si="108"/>
        <v>169576.92</v>
      </c>
      <c r="J2246" s="16"/>
    </row>
    <row r="2247" spans="1:10">
      <c r="A2247" s="23">
        <f t="shared" si="109"/>
        <v>2188</v>
      </c>
      <c r="B2247" s="218"/>
      <c r="C2247" s="218"/>
      <c r="D2247" s="137">
        <v>43066</v>
      </c>
      <c r="E2247" s="137">
        <v>43095</v>
      </c>
      <c r="F2247" s="137">
        <v>43095</v>
      </c>
      <c r="G2247" s="25">
        <f t="shared" si="107"/>
        <v>29</v>
      </c>
      <c r="H2247" s="365">
        <v>5834.12</v>
      </c>
      <c r="I2247" s="122">
        <f t="shared" si="108"/>
        <v>169189.48</v>
      </c>
      <c r="J2247" s="16"/>
    </row>
    <row r="2248" spans="1:10">
      <c r="A2248" s="23">
        <f t="shared" si="109"/>
        <v>2189</v>
      </c>
      <c r="B2248" s="218"/>
      <c r="C2248" s="218"/>
      <c r="D2248" s="137">
        <v>43066</v>
      </c>
      <c r="E2248" s="137">
        <v>43095</v>
      </c>
      <c r="F2248" s="137">
        <v>43095</v>
      </c>
      <c r="G2248" s="25">
        <f t="shared" si="107"/>
        <v>29</v>
      </c>
      <c r="H2248" s="365">
        <v>5780.69</v>
      </c>
      <c r="I2248" s="122">
        <f t="shared" si="108"/>
        <v>167640.01</v>
      </c>
      <c r="J2248" s="16"/>
    </row>
    <row r="2249" spans="1:10">
      <c r="A2249" s="23">
        <f t="shared" si="109"/>
        <v>2190</v>
      </c>
      <c r="B2249" s="218"/>
      <c r="C2249" s="218"/>
      <c r="D2249" s="137">
        <v>43066</v>
      </c>
      <c r="E2249" s="137">
        <v>43095</v>
      </c>
      <c r="F2249" s="137">
        <v>43095</v>
      </c>
      <c r="G2249" s="25">
        <f t="shared" si="107"/>
        <v>29</v>
      </c>
      <c r="H2249" s="365">
        <v>6058.66</v>
      </c>
      <c r="I2249" s="122">
        <f t="shared" si="108"/>
        <v>175701.14</v>
      </c>
      <c r="J2249" s="16"/>
    </row>
    <row r="2250" spans="1:10">
      <c r="A2250" s="23">
        <f t="shared" si="109"/>
        <v>2191</v>
      </c>
      <c r="B2250" s="218"/>
      <c r="C2250" s="218"/>
      <c r="D2250" s="137">
        <v>43066</v>
      </c>
      <c r="E2250" s="137">
        <v>43095</v>
      </c>
      <c r="F2250" s="137">
        <v>43095</v>
      </c>
      <c r="G2250" s="25">
        <f t="shared" si="107"/>
        <v>29</v>
      </c>
      <c r="H2250" s="365">
        <v>5766.98</v>
      </c>
      <c r="I2250" s="122">
        <f t="shared" si="108"/>
        <v>167242.42000000001</v>
      </c>
      <c r="J2250" s="16"/>
    </row>
    <row r="2251" spans="1:10">
      <c r="A2251" s="23">
        <f t="shared" si="109"/>
        <v>2192</v>
      </c>
      <c r="B2251" s="218"/>
      <c r="C2251" s="218"/>
      <c r="D2251" s="137">
        <v>43066</v>
      </c>
      <c r="E2251" s="137">
        <v>43095</v>
      </c>
      <c r="F2251" s="137">
        <v>43095</v>
      </c>
      <c r="G2251" s="25">
        <f t="shared" si="107"/>
        <v>29</v>
      </c>
      <c r="H2251" s="365">
        <v>6258.66</v>
      </c>
      <c r="I2251" s="122">
        <f t="shared" si="108"/>
        <v>181501.14</v>
      </c>
      <c r="J2251" s="16"/>
    </row>
    <row r="2252" spans="1:10">
      <c r="A2252" s="23">
        <f t="shared" si="109"/>
        <v>2193</v>
      </c>
      <c r="B2252" s="218"/>
      <c r="C2252" s="218"/>
      <c r="D2252" s="137">
        <v>43066</v>
      </c>
      <c r="E2252" s="137">
        <v>43095</v>
      </c>
      <c r="F2252" s="137">
        <v>43095</v>
      </c>
      <c r="G2252" s="25">
        <f t="shared" si="107"/>
        <v>29</v>
      </c>
      <c r="H2252" s="365">
        <v>5798.78</v>
      </c>
      <c r="I2252" s="122">
        <f t="shared" si="108"/>
        <v>168164.62</v>
      </c>
      <c r="J2252" s="16"/>
    </row>
    <row r="2253" spans="1:10">
      <c r="A2253" s="23">
        <f t="shared" si="109"/>
        <v>2194</v>
      </c>
      <c r="B2253" s="218"/>
      <c r="C2253" s="218"/>
      <c r="D2253" s="137">
        <v>43066</v>
      </c>
      <c r="E2253" s="137">
        <v>43095</v>
      </c>
      <c r="F2253" s="137">
        <v>43095</v>
      </c>
      <c r="G2253" s="25">
        <f t="shared" si="107"/>
        <v>29</v>
      </c>
      <c r="H2253" s="365">
        <v>6033.14</v>
      </c>
      <c r="I2253" s="122">
        <f t="shared" si="108"/>
        <v>174961.06</v>
      </c>
      <c r="J2253" s="16"/>
    </row>
    <row r="2254" spans="1:10">
      <c r="A2254" s="23">
        <f t="shared" si="109"/>
        <v>2195</v>
      </c>
      <c r="B2254" s="218"/>
      <c r="C2254" s="218"/>
      <c r="D2254" s="137">
        <v>43066</v>
      </c>
      <c r="E2254" s="137">
        <v>43095</v>
      </c>
      <c r="F2254" s="137">
        <v>43095</v>
      </c>
      <c r="G2254" s="25">
        <f t="shared" ref="G2254:G2282" si="110">F2254-D2254</f>
        <v>29</v>
      </c>
      <c r="H2254" s="365">
        <v>6134.69</v>
      </c>
      <c r="I2254" s="122">
        <f t="shared" ref="I2254:I2282" si="111">ROUND(G2254*H2254,2)</f>
        <v>177906.01</v>
      </c>
      <c r="J2254" s="16"/>
    </row>
    <row r="2255" spans="1:10">
      <c r="A2255" s="23">
        <f t="shared" si="109"/>
        <v>2196</v>
      </c>
      <c r="B2255" s="218"/>
      <c r="C2255" s="218"/>
      <c r="D2255" s="137">
        <v>43067</v>
      </c>
      <c r="E2255" s="137">
        <v>43095</v>
      </c>
      <c r="F2255" s="137">
        <v>43095</v>
      </c>
      <c r="G2255" s="25">
        <f t="shared" si="110"/>
        <v>28</v>
      </c>
      <c r="H2255" s="365">
        <v>5389.68</v>
      </c>
      <c r="I2255" s="122">
        <f t="shared" si="111"/>
        <v>150911.04000000001</v>
      </c>
      <c r="J2255" s="16"/>
    </row>
    <row r="2256" spans="1:10">
      <c r="A2256" s="23">
        <f t="shared" ref="A2256:A2282" si="112">A2255+1</f>
        <v>2197</v>
      </c>
      <c r="B2256" s="218"/>
      <c r="C2256" s="218"/>
      <c r="D2256" s="137">
        <v>43067</v>
      </c>
      <c r="E2256" s="137">
        <v>43095</v>
      </c>
      <c r="F2256" s="137">
        <v>43095</v>
      </c>
      <c r="G2256" s="25">
        <f t="shared" si="110"/>
        <v>28</v>
      </c>
      <c r="H2256" s="365">
        <v>5776.35</v>
      </c>
      <c r="I2256" s="122">
        <f t="shared" si="111"/>
        <v>161737.79999999999</v>
      </c>
      <c r="J2256" s="16"/>
    </row>
    <row r="2257" spans="1:10">
      <c r="A2257" s="23">
        <f t="shared" si="112"/>
        <v>2198</v>
      </c>
      <c r="B2257" s="218"/>
      <c r="C2257" s="218"/>
      <c r="D2257" s="137">
        <v>43067</v>
      </c>
      <c r="E2257" s="137">
        <v>43095</v>
      </c>
      <c r="F2257" s="137">
        <v>43095</v>
      </c>
      <c r="G2257" s="25">
        <f t="shared" si="110"/>
        <v>28</v>
      </c>
      <c r="H2257" s="365">
        <v>5833.76</v>
      </c>
      <c r="I2257" s="122">
        <f t="shared" si="111"/>
        <v>163345.28</v>
      </c>
      <c r="J2257" s="16"/>
    </row>
    <row r="2258" spans="1:10">
      <c r="A2258" s="23">
        <f t="shared" si="112"/>
        <v>2199</v>
      </c>
      <c r="B2258" s="218"/>
      <c r="C2258" s="218"/>
      <c r="D2258" s="137">
        <v>43067</v>
      </c>
      <c r="E2258" s="137">
        <v>43095</v>
      </c>
      <c r="F2258" s="137">
        <v>43095</v>
      </c>
      <c r="G2258" s="25">
        <f t="shared" si="110"/>
        <v>28</v>
      </c>
      <c r="H2258" s="365">
        <v>6377.5</v>
      </c>
      <c r="I2258" s="122">
        <f t="shared" si="111"/>
        <v>178570</v>
      </c>
      <c r="J2258" s="16"/>
    </row>
    <row r="2259" spans="1:10">
      <c r="A2259" s="23">
        <f t="shared" si="112"/>
        <v>2200</v>
      </c>
      <c r="B2259" s="218"/>
      <c r="C2259" s="218"/>
      <c r="D2259" s="137">
        <v>43067</v>
      </c>
      <c r="E2259" s="137">
        <v>43095</v>
      </c>
      <c r="F2259" s="137">
        <v>43095</v>
      </c>
      <c r="G2259" s="25">
        <f t="shared" si="110"/>
        <v>28</v>
      </c>
      <c r="H2259" s="365">
        <v>6377.5</v>
      </c>
      <c r="I2259" s="122">
        <f t="shared" si="111"/>
        <v>178570</v>
      </c>
      <c r="J2259" s="16"/>
    </row>
    <row r="2260" spans="1:10">
      <c r="A2260" s="23">
        <f t="shared" si="112"/>
        <v>2201</v>
      </c>
      <c r="B2260" s="218"/>
      <c r="C2260" s="218"/>
      <c r="D2260" s="137">
        <v>43067</v>
      </c>
      <c r="E2260" s="137">
        <v>43095</v>
      </c>
      <c r="F2260" s="137">
        <v>43095</v>
      </c>
      <c r="G2260" s="25">
        <f t="shared" si="110"/>
        <v>28</v>
      </c>
      <c r="H2260" s="365">
        <v>6377.5</v>
      </c>
      <c r="I2260" s="122">
        <f t="shared" si="111"/>
        <v>178570</v>
      </c>
      <c r="J2260" s="16"/>
    </row>
    <row r="2261" spans="1:10">
      <c r="A2261" s="23">
        <f t="shared" si="112"/>
        <v>2202</v>
      </c>
      <c r="B2261" s="218"/>
      <c r="C2261" s="218"/>
      <c r="D2261" s="137">
        <v>43067</v>
      </c>
      <c r="E2261" s="137">
        <v>43095</v>
      </c>
      <c r="F2261" s="137">
        <v>43095</v>
      </c>
      <c r="G2261" s="25">
        <f t="shared" si="110"/>
        <v>28</v>
      </c>
      <c r="H2261" s="365">
        <v>6377.5</v>
      </c>
      <c r="I2261" s="122">
        <f t="shared" si="111"/>
        <v>178570</v>
      </c>
      <c r="J2261" s="16"/>
    </row>
    <row r="2262" spans="1:10">
      <c r="A2262" s="23">
        <f t="shared" si="112"/>
        <v>2203</v>
      </c>
      <c r="B2262" s="218"/>
      <c r="C2262" s="218"/>
      <c r="D2262" s="137">
        <v>43067</v>
      </c>
      <c r="E2262" s="137">
        <v>43095</v>
      </c>
      <c r="F2262" s="137">
        <v>43095</v>
      </c>
      <c r="G2262" s="25">
        <f t="shared" si="110"/>
        <v>28</v>
      </c>
      <c r="H2262" s="365">
        <v>6013.61</v>
      </c>
      <c r="I2262" s="122">
        <f t="shared" si="111"/>
        <v>168381.08</v>
      </c>
      <c r="J2262" s="16"/>
    </row>
    <row r="2263" spans="1:10">
      <c r="A2263" s="23">
        <f t="shared" si="112"/>
        <v>2204</v>
      </c>
      <c r="B2263" s="218"/>
      <c r="C2263" s="218"/>
      <c r="D2263" s="137">
        <v>43068</v>
      </c>
      <c r="E2263" s="137">
        <v>43095</v>
      </c>
      <c r="F2263" s="137">
        <v>43095</v>
      </c>
      <c r="G2263" s="25">
        <f t="shared" si="110"/>
        <v>27</v>
      </c>
      <c r="H2263" s="365">
        <v>4016.25</v>
      </c>
      <c r="I2263" s="122">
        <f t="shared" si="111"/>
        <v>108438.75</v>
      </c>
      <c r="J2263" s="16"/>
    </row>
    <row r="2264" spans="1:10">
      <c r="A2264" s="23">
        <f t="shared" si="112"/>
        <v>2205</v>
      </c>
      <c r="B2264" s="218"/>
      <c r="C2264" s="218"/>
      <c r="D2264" s="137">
        <v>43068</v>
      </c>
      <c r="E2264" s="137">
        <v>43095</v>
      </c>
      <c r="F2264" s="137">
        <v>43095</v>
      </c>
      <c r="G2264" s="25">
        <f t="shared" si="110"/>
        <v>27</v>
      </c>
      <c r="H2264" s="365">
        <v>6738.16</v>
      </c>
      <c r="I2264" s="122">
        <f t="shared" si="111"/>
        <v>181930.32</v>
      </c>
      <c r="J2264" s="16"/>
    </row>
    <row r="2265" spans="1:10">
      <c r="A2265" s="23">
        <f t="shared" si="112"/>
        <v>2206</v>
      </c>
      <c r="B2265" s="218"/>
      <c r="C2265" s="218"/>
      <c r="D2265" s="137">
        <v>43068</v>
      </c>
      <c r="E2265" s="137">
        <v>43095</v>
      </c>
      <c r="F2265" s="137">
        <v>43095</v>
      </c>
      <c r="G2265" s="25">
        <f t="shared" si="110"/>
        <v>27</v>
      </c>
      <c r="H2265" s="365">
        <v>6391.64</v>
      </c>
      <c r="I2265" s="122">
        <f t="shared" si="111"/>
        <v>172574.28</v>
      </c>
      <c r="J2265" s="16"/>
    </row>
    <row r="2266" spans="1:10">
      <c r="A2266" s="23">
        <f t="shared" si="112"/>
        <v>2207</v>
      </c>
      <c r="B2266" s="218"/>
      <c r="C2266" s="218"/>
      <c r="D2266" s="137">
        <v>43068</v>
      </c>
      <c r="E2266" s="137">
        <v>43095</v>
      </c>
      <c r="F2266" s="137">
        <v>43095</v>
      </c>
      <c r="G2266" s="25">
        <f t="shared" si="110"/>
        <v>27</v>
      </c>
      <c r="H2266" s="365">
        <v>6662.08</v>
      </c>
      <c r="I2266" s="122">
        <f t="shared" si="111"/>
        <v>179876.16</v>
      </c>
      <c r="J2266" s="16"/>
    </row>
    <row r="2267" spans="1:10">
      <c r="A2267" s="23">
        <f t="shared" si="112"/>
        <v>2208</v>
      </c>
      <c r="B2267" s="218"/>
      <c r="C2267" s="218"/>
      <c r="D2267" s="137">
        <v>43068</v>
      </c>
      <c r="E2267" s="137">
        <v>43095</v>
      </c>
      <c r="F2267" s="137">
        <v>43095</v>
      </c>
      <c r="G2267" s="25">
        <f t="shared" si="110"/>
        <v>27</v>
      </c>
      <c r="H2267" s="365">
        <v>6510.77</v>
      </c>
      <c r="I2267" s="122">
        <f t="shared" si="111"/>
        <v>175790.79</v>
      </c>
      <c r="J2267" s="16"/>
    </row>
    <row r="2268" spans="1:10">
      <c r="A2268" s="23">
        <f t="shared" si="112"/>
        <v>2209</v>
      </c>
      <c r="B2268" s="218"/>
      <c r="C2268" s="218"/>
      <c r="D2268" s="137">
        <v>43070</v>
      </c>
      <c r="E2268" s="137">
        <v>43095</v>
      </c>
      <c r="F2268" s="137">
        <v>43095</v>
      </c>
      <c r="G2268" s="25">
        <f t="shared" si="110"/>
        <v>25</v>
      </c>
      <c r="H2268" s="365">
        <v>6069.37</v>
      </c>
      <c r="I2268" s="122">
        <f t="shared" si="111"/>
        <v>151734.25</v>
      </c>
      <c r="J2268" s="16"/>
    </row>
    <row r="2269" spans="1:10">
      <c r="A2269" s="23">
        <f t="shared" si="112"/>
        <v>2210</v>
      </c>
      <c r="B2269" s="218"/>
      <c r="C2269" s="218"/>
      <c r="D2269" s="137">
        <v>43073</v>
      </c>
      <c r="E2269" s="137">
        <v>43095</v>
      </c>
      <c r="F2269" s="137">
        <v>43095</v>
      </c>
      <c r="G2269" s="25">
        <f t="shared" si="110"/>
        <v>22</v>
      </c>
      <c r="H2269" s="365">
        <v>6255.05</v>
      </c>
      <c r="I2269" s="122">
        <f t="shared" si="111"/>
        <v>137611.1</v>
      </c>
      <c r="J2269" s="16"/>
    </row>
    <row r="2270" spans="1:10">
      <c r="A2270" s="23">
        <f t="shared" si="112"/>
        <v>2211</v>
      </c>
      <c r="B2270" s="218"/>
      <c r="C2270" s="218"/>
      <c r="D2270" s="137">
        <v>43073</v>
      </c>
      <c r="E2270" s="137">
        <v>43095</v>
      </c>
      <c r="F2270" s="137">
        <v>43095</v>
      </c>
      <c r="G2270" s="25">
        <f t="shared" si="110"/>
        <v>22</v>
      </c>
      <c r="H2270" s="365">
        <v>5704.88</v>
      </c>
      <c r="I2270" s="122">
        <f t="shared" si="111"/>
        <v>125507.36</v>
      </c>
      <c r="J2270" s="16"/>
    </row>
    <row r="2271" spans="1:10">
      <c r="A2271" s="23">
        <f t="shared" si="112"/>
        <v>2212</v>
      </c>
      <c r="B2271" s="218"/>
      <c r="C2271" s="218"/>
      <c r="D2271" s="137">
        <v>43073</v>
      </c>
      <c r="E2271" s="137">
        <v>43095</v>
      </c>
      <c r="F2271" s="137">
        <v>43095</v>
      </c>
      <c r="G2271" s="25">
        <f t="shared" si="110"/>
        <v>22</v>
      </c>
      <c r="H2271" s="365">
        <v>5689.36</v>
      </c>
      <c r="I2271" s="122">
        <f t="shared" si="111"/>
        <v>125165.92</v>
      </c>
      <c r="J2271" s="16"/>
    </row>
    <row r="2272" spans="1:10">
      <c r="A2272" s="23">
        <f t="shared" si="112"/>
        <v>2213</v>
      </c>
      <c r="B2272" s="218"/>
      <c r="C2272" s="218"/>
      <c r="D2272" s="137">
        <v>43073</v>
      </c>
      <c r="E2272" s="137">
        <v>43095</v>
      </c>
      <c r="F2272" s="137">
        <v>43095</v>
      </c>
      <c r="G2272" s="25">
        <f t="shared" si="110"/>
        <v>22</v>
      </c>
      <c r="H2272" s="365">
        <v>6145.66</v>
      </c>
      <c r="I2272" s="122">
        <f t="shared" si="111"/>
        <v>135204.51999999999</v>
      </c>
      <c r="J2272" s="16"/>
    </row>
    <row r="2273" spans="1:10">
      <c r="A2273" s="23">
        <f t="shared" si="112"/>
        <v>2214</v>
      </c>
      <c r="B2273" s="218"/>
      <c r="C2273" s="218"/>
      <c r="D2273" s="137">
        <v>43073</v>
      </c>
      <c r="E2273" s="137">
        <v>43095</v>
      </c>
      <c r="F2273" s="137">
        <v>43095</v>
      </c>
      <c r="G2273" s="25">
        <f t="shared" si="110"/>
        <v>22</v>
      </c>
      <c r="H2273" s="365">
        <v>6213.89</v>
      </c>
      <c r="I2273" s="122">
        <f t="shared" si="111"/>
        <v>136705.57999999999</v>
      </c>
      <c r="J2273" s="16"/>
    </row>
    <row r="2274" spans="1:10">
      <c r="A2274" s="23">
        <f t="shared" si="112"/>
        <v>2215</v>
      </c>
      <c r="B2274" s="218"/>
      <c r="C2274" s="218"/>
      <c r="D2274" s="137">
        <v>43073</v>
      </c>
      <c r="E2274" s="137">
        <v>43095</v>
      </c>
      <c r="F2274" s="137">
        <v>43095</v>
      </c>
      <c r="G2274" s="25">
        <f t="shared" si="110"/>
        <v>22</v>
      </c>
      <c r="H2274" s="365">
        <v>6209.56</v>
      </c>
      <c r="I2274" s="122">
        <f t="shared" si="111"/>
        <v>136610.32</v>
      </c>
      <c r="J2274" s="16"/>
    </row>
    <row r="2275" spans="1:10">
      <c r="A2275" s="23">
        <f t="shared" si="112"/>
        <v>2216</v>
      </c>
      <c r="B2275" s="218"/>
      <c r="C2275" s="218"/>
      <c r="D2275" s="137">
        <v>43073</v>
      </c>
      <c r="E2275" s="137">
        <v>43095</v>
      </c>
      <c r="F2275" s="137">
        <v>43095</v>
      </c>
      <c r="G2275" s="25">
        <f t="shared" si="110"/>
        <v>22</v>
      </c>
      <c r="H2275" s="365">
        <v>6229.06</v>
      </c>
      <c r="I2275" s="122">
        <f t="shared" si="111"/>
        <v>137039.32</v>
      </c>
      <c r="J2275" s="16"/>
    </row>
    <row r="2276" spans="1:10">
      <c r="A2276" s="23">
        <f t="shared" si="112"/>
        <v>2217</v>
      </c>
      <c r="B2276" s="218"/>
      <c r="C2276" s="218"/>
      <c r="D2276" s="137">
        <v>43073</v>
      </c>
      <c r="E2276" s="137">
        <v>43095</v>
      </c>
      <c r="F2276" s="137">
        <v>43095</v>
      </c>
      <c r="G2276" s="25">
        <f t="shared" si="110"/>
        <v>22</v>
      </c>
      <c r="H2276" s="365">
        <v>5930.51</v>
      </c>
      <c r="I2276" s="122">
        <f t="shared" si="111"/>
        <v>130471.22</v>
      </c>
      <c r="J2276" s="16"/>
    </row>
    <row r="2277" spans="1:10">
      <c r="A2277" s="23">
        <f t="shared" si="112"/>
        <v>2218</v>
      </c>
      <c r="B2277" s="218"/>
      <c r="C2277" s="218"/>
      <c r="D2277" s="137">
        <v>43073</v>
      </c>
      <c r="E2277" s="137">
        <v>43095</v>
      </c>
      <c r="F2277" s="137">
        <v>43095</v>
      </c>
      <c r="G2277" s="25">
        <f t="shared" si="110"/>
        <v>22</v>
      </c>
      <c r="H2277" s="365">
        <v>5833.04</v>
      </c>
      <c r="I2277" s="122">
        <f t="shared" si="111"/>
        <v>128326.88</v>
      </c>
      <c r="J2277" s="16"/>
    </row>
    <row r="2278" spans="1:10">
      <c r="A2278" s="23">
        <f t="shared" si="112"/>
        <v>2219</v>
      </c>
      <c r="B2278" s="218"/>
      <c r="C2278" s="218"/>
      <c r="D2278" s="137">
        <v>43073</v>
      </c>
      <c r="E2278" s="137">
        <v>43095</v>
      </c>
      <c r="F2278" s="137">
        <v>43095</v>
      </c>
      <c r="G2278" s="25">
        <f t="shared" si="110"/>
        <v>22</v>
      </c>
      <c r="H2278" s="365">
        <v>5665.17</v>
      </c>
      <c r="I2278" s="122">
        <f t="shared" si="111"/>
        <v>124633.74</v>
      </c>
      <c r="J2278" s="16"/>
    </row>
    <row r="2279" spans="1:10">
      <c r="A2279" s="23">
        <f t="shared" si="112"/>
        <v>2220</v>
      </c>
      <c r="B2279" s="218"/>
      <c r="C2279" s="218"/>
      <c r="D2279" s="137">
        <v>43073</v>
      </c>
      <c r="E2279" s="137">
        <v>43095</v>
      </c>
      <c r="F2279" s="137">
        <v>43095</v>
      </c>
      <c r="G2279" s="25">
        <f t="shared" si="110"/>
        <v>22</v>
      </c>
      <c r="H2279" s="365">
        <v>6113.9</v>
      </c>
      <c r="I2279" s="122">
        <f t="shared" si="111"/>
        <v>134505.79999999999</v>
      </c>
      <c r="J2279" s="16"/>
    </row>
    <row r="2280" spans="1:10">
      <c r="A2280" s="23">
        <f t="shared" si="112"/>
        <v>2221</v>
      </c>
      <c r="B2280" s="218"/>
      <c r="C2280" s="218"/>
      <c r="D2280" s="137">
        <v>43073</v>
      </c>
      <c r="E2280" s="137">
        <v>43095</v>
      </c>
      <c r="F2280" s="137">
        <v>43095</v>
      </c>
      <c r="G2280" s="25">
        <f t="shared" si="110"/>
        <v>22</v>
      </c>
      <c r="H2280" s="365">
        <v>5799.46</v>
      </c>
      <c r="I2280" s="122">
        <f t="shared" si="111"/>
        <v>127588.12</v>
      </c>
      <c r="J2280" s="16"/>
    </row>
    <row r="2281" spans="1:10">
      <c r="A2281" s="23">
        <f t="shared" si="112"/>
        <v>2222</v>
      </c>
      <c r="B2281" s="218"/>
      <c r="C2281" s="218"/>
      <c r="D2281" s="137">
        <v>43073</v>
      </c>
      <c r="E2281" s="137">
        <v>43095</v>
      </c>
      <c r="F2281" s="137">
        <v>43095</v>
      </c>
      <c r="G2281" s="25">
        <f t="shared" si="110"/>
        <v>22</v>
      </c>
      <c r="H2281" s="365">
        <v>5900.54</v>
      </c>
      <c r="I2281" s="122">
        <f t="shared" si="111"/>
        <v>129811.88</v>
      </c>
      <c r="J2281" s="16"/>
    </row>
    <row r="2282" spans="1:10">
      <c r="A2282" s="23">
        <f t="shared" si="112"/>
        <v>2223</v>
      </c>
      <c r="B2282" s="218"/>
      <c r="C2282" s="218"/>
      <c r="D2282" s="137">
        <v>43073</v>
      </c>
      <c r="E2282" s="137">
        <v>43095</v>
      </c>
      <c r="F2282" s="137">
        <v>43095</v>
      </c>
      <c r="G2282" s="25">
        <f t="shared" si="110"/>
        <v>22</v>
      </c>
      <c r="H2282" s="365">
        <v>6106.31</v>
      </c>
      <c r="I2282" s="122">
        <f t="shared" si="111"/>
        <v>134338.82</v>
      </c>
      <c r="J2282" s="16"/>
    </row>
    <row r="2283" spans="1:10">
      <c r="B2283" s="217" t="s">
        <v>252</v>
      </c>
      <c r="C2283" s="217"/>
      <c r="H2283" s="368"/>
      <c r="J2283" s="16"/>
    </row>
    <row r="2284" spans="1:10">
      <c r="A2284" s="23">
        <f>A2282+1</f>
        <v>2224</v>
      </c>
      <c r="B2284" s="218" t="s">
        <v>644</v>
      </c>
      <c r="C2284" s="218" t="s">
        <v>645</v>
      </c>
      <c r="D2284" s="137">
        <v>42886</v>
      </c>
      <c r="E2284" s="137">
        <v>42916</v>
      </c>
      <c r="F2284" s="137">
        <v>42933</v>
      </c>
      <c r="G2284" s="25">
        <f>F2284-D2284</f>
        <v>47</v>
      </c>
      <c r="H2284" s="365">
        <v>42459.8</v>
      </c>
      <c r="I2284" s="122">
        <f>ROUND(G2284*H2284,2)</f>
        <v>1995610.6</v>
      </c>
      <c r="J2284" s="16"/>
    </row>
    <row r="2285" spans="1:10">
      <c r="A2285" s="23">
        <f t="shared" ref="A2285:A2286" si="113">A2284+1</f>
        <v>2225</v>
      </c>
      <c r="B2285" s="218" t="s">
        <v>644</v>
      </c>
      <c r="C2285" s="218" t="s">
        <v>646</v>
      </c>
      <c r="D2285" s="137">
        <v>42916</v>
      </c>
      <c r="E2285" s="137">
        <v>42947</v>
      </c>
      <c r="F2285" s="137">
        <v>42957</v>
      </c>
      <c r="G2285" s="25">
        <f>F2285-D2285</f>
        <v>41</v>
      </c>
      <c r="H2285" s="365">
        <v>22150.74</v>
      </c>
      <c r="I2285" s="122">
        <f>ROUND(G2285*H2285,2)</f>
        <v>908180.34</v>
      </c>
      <c r="J2285" s="16"/>
    </row>
    <row r="2286" spans="1:10">
      <c r="A2286" s="23">
        <f t="shared" si="113"/>
        <v>2226</v>
      </c>
      <c r="B2286" s="218" t="s">
        <v>644</v>
      </c>
      <c r="C2286" s="218" t="s">
        <v>647</v>
      </c>
      <c r="D2286" s="137">
        <v>43008</v>
      </c>
      <c r="E2286" s="137">
        <v>43038</v>
      </c>
      <c r="F2286" s="137">
        <v>43049</v>
      </c>
      <c r="G2286" s="25">
        <f>F2286-D2286</f>
        <v>41</v>
      </c>
      <c r="H2286" s="365">
        <v>30474.12</v>
      </c>
      <c r="I2286" s="122">
        <f>ROUND(G2286*H2286,2)</f>
        <v>1249438.92</v>
      </c>
      <c r="J2286" s="16"/>
    </row>
    <row r="2287" spans="1:10">
      <c r="A2287" s="23"/>
      <c r="B2287" s="23"/>
      <c r="C2287" s="23"/>
      <c r="D2287" s="23"/>
      <c r="E2287" s="23"/>
      <c r="F2287" s="24"/>
      <c r="G2287" s="29"/>
      <c r="H2287" s="369"/>
      <c r="I2287" s="28"/>
      <c r="J2287" s="16"/>
    </row>
    <row r="2288" spans="1:10" ht="16.5" thickBot="1">
      <c r="A2288" s="23">
        <f>A2286+1</f>
        <v>2227</v>
      </c>
      <c r="B2288" s="219" t="s">
        <v>401</v>
      </c>
      <c r="C2288" s="219"/>
      <c r="D2288" s="219"/>
      <c r="E2288" s="219"/>
      <c r="F2288" s="24"/>
      <c r="G2288" s="244">
        <f>IF(H2288=0,0,I2288/H2288)</f>
        <v>27.588054420255837</v>
      </c>
      <c r="H2288" s="370">
        <f>SUM(J40:J41,H56:H2286)</f>
        <v>24411389.840000037</v>
      </c>
      <c r="I2288" s="133">
        <f>SUM(K40:K41,I56:I2286)</f>
        <v>673462751.38000143</v>
      </c>
      <c r="J2288" s="16"/>
    </row>
    <row r="2289" spans="1:10" ht="15.75" thickTop="1">
      <c r="A2289" s="23"/>
      <c r="B2289" s="219"/>
      <c r="C2289" s="219"/>
      <c r="D2289" s="219"/>
      <c r="E2289" s="219"/>
      <c r="F2289" s="24"/>
      <c r="G2289" s="27"/>
      <c r="H2289" s="220"/>
      <c r="I2289" s="223"/>
      <c r="J2289" s="16"/>
    </row>
    <row r="2290" spans="1:10">
      <c r="A2290" s="23"/>
      <c r="B2290" s="219"/>
      <c r="C2290" s="219"/>
      <c r="D2290" s="219"/>
      <c r="E2290" s="219"/>
      <c r="G2290" s="27"/>
      <c r="H2290" s="27"/>
      <c r="J2290" s="223"/>
    </row>
    <row r="2291" spans="1:10" s="154" customFormat="1">
      <c r="A2291" s="154" t="s">
        <v>656</v>
      </c>
    </row>
    <row r="2292" spans="1:10" s="154" customFormat="1">
      <c r="A2292" s="154" t="s">
        <v>657</v>
      </c>
    </row>
    <row r="2293" spans="1:10" s="154" customFormat="1">
      <c r="A2293" s="154" t="s">
        <v>658</v>
      </c>
    </row>
    <row r="2294" spans="1:10" s="154" customFormat="1">
      <c r="A2294" s="154" t="s">
        <v>260</v>
      </c>
    </row>
    <row r="2296" spans="1:10" s="154" customFormat="1">
      <c r="A2296" s="154" t="s">
        <v>291</v>
      </c>
      <c r="J2296" s="271"/>
    </row>
    <row r="2297" spans="1:10" s="154" customFormat="1">
      <c r="A2297" s="154" t="s">
        <v>292</v>
      </c>
      <c r="J2297" s="271"/>
    </row>
    <row r="2298" spans="1:10" s="154" customFormat="1">
      <c r="A2298" s="154" t="s">
        <v>293</v>
      </c>
      <c r="J2298" s="271"/>
    </row>
    <row r="2301" spans="1:10" ht="15.75">
      <c r="A2301" s="13"/>
      <c r="B2301" s="13"/>
      <c r="C2301" s="13"/>
      <c r="D2301" s="17"/>
      <c r="E2301" s="18" t="s">
        <v>228</v>
      </c>
      <c r="F2301" s="18" t="s">
        <v>400</v>
      </c>
      <c r="G2301" s="20"/>
      <c r="H2301" s="20"/>
      <c r="I2301" s="15"/>
      <c r="J2301" s="16"/>
    </row>
    <row r="2302" spans="1:10" ht="15.75">
      <c r="A2302" s="18" t="s">
        <v>25</v>
      </c>
      <c r="B2302" s="17" t="s">
        <v>212</v>
      </c>
      <c r="C2302" s="17" t="s">
        <v>216</v>
      </c>
      <c r="D2302" s="17" t="s">
        <v>226</v>
      </c>
      <c r="E2302" s="18" t="s">
        <v>45</v>
      </c>
      <c r="F2302" s="18" t="s">
        <v>45</v>
      </c>
      <c r="G2302" s="18" t="s">
        <v>45</v>
      </c>
      <c r="H2302" s="19" t="s">
        <v>399</v>
      </c>
      <c r="I2302" s="18" t="s">
        <v>30</v>
      </c>
      <c r="J2302" s="16"/>
    </row>
    <row r="2303" spans="1:10" ht="20.25">
      <c r="A2303" s="285" t="s">
        <v>26</v>
      </c>
      <c r="B2303" s="285" t="s">
        <v>213</v>
      </c>
      <c r="C2303" s="285" t="s">
        <v>217</v>
      </c>
      <c r="D2303" s="285" t="s">
        <v>46</v>
      </c>
      <c r="E2303" s="285" t="s">
        <v>46</v>
      </c>
      <c r="F2303" s="285" t="s">
        <v>46</v>
      </c>
      <c r="G2303" s="285" t="s">
        <v>34</v>
      </c>
      <c r="H2303" s="285" t="s">
        <v>16</v>
      </c>
      <c r="I2303" s="285" t="s">
        <v>37</v>
      </c>
      <c r="J2303" s="16"/>
    </row>
    <row r="2304" spans="1:10" ht="15.75">
      <c r="A2304" s="14"/>
      <c r="B2304" s="22" t="s">
        <v>40</v>
      </c>
      <c r="C2304" s="22" t="s">
        <v>41</v>
      </c>
      <c r="D2304" s="22" t="s">
        <v>42</v>
      </c>
      <c r="E2304" s="22" t="s">
        <v>43</v>
      </c>
      <c r="F2304" s="22" t="s">
        <v>49</v>
      </c>
      <c r="G2304" s="22" t="s">
        <v>227</v>
      </c>
      <c r="H2304" s="22" t="s">
        <v>65</v>
      </c>
      <c r="I2304" s="22" t="s">
        <v>191</v>
      </c>
      <c r="J2304" s="154"/>
    </row>
    <row r="2305" spans="1:22" ht="15.75">
      <c r="A2305" s="14"/>
      <c r="B2305" s="22"/>
      <c r="C2305" s="22"/>
      <c r="D2305" s="22"/>
      <c r="E2305" s="22"/>
      <c r="F2305" s="216"/>
      <c r="G2305" s="22"/>
      <c r="H2305" s="33"/>
      <c r="I2305" s="33"/>
      <c r="J2305" s="154"/>
    </row>
    <row r="2306" spans="1:22">
      <c r="B2306" s="227" t="s">
        <v>262</v>
      </c>
      <c r="C2306" s="217"/>
      <c r="D2306" s="217"/>
      <c r="E2306" s="217"/>
      <c r="J2306" s="16"/>
    </row>
    <row r="2307" spans="1:22">
      <c r="A2307" s="23">
        <v>1</v>
      </c>
      <c r="B2307" s="218" t="s">
        <v>264</v>
      </c>
      <c r="C2307" s="218"/>
      <c r="D2307" s="137"/>
      <c r="E2307" s="137"/>
      <c r="F2307" s="137"/>
      <c r="G2307" s="25">
        <f t="shared" ref="G2307:G2309" si="114">F2307-D2307</f>
        <v>0</v>
      </c>
      <c r="H2307" s="371"/>
      <c r="I2307" s="122">
        <f t="shared" ref="I2307:I2309" si="115">ROUND(G2307*H2307,2)</f>
        <v>0</v>
      </c>
      <c r="J2307" s="154"/>
    </row>
    <row r="2308" spans="1:22">
      <c r="A2308" s="23">
        <f>A2307+1</f>
        <v>2</v>
      </c>
      <c r="B2308" s="218"/>
      <c r="C2308" s="218"/>
      <c r="D2308" s="137"/>
      <c r="E2308" s="137"/>
      <c r="F2308" s="137"/>
      <c r="G2308" s="25">
        <f t="shared" si="114"/>
        <v>0</v>
      </c>
      <c r="H2308" s="371"/>
      <c r="I2308" s="122">
        <f t="shared" si="115"/>
        <v>0</v>
      </c>
      <c r="J2308" s="154"/>
      <c r="K2308" s="154"/>
      <c r="L2308" s="154"/>
      <c r="M2308" s="154"/>
      <c r="N2308" s="154"/>
      <c r="O2308" s="154"/>
      <c r="P2308" s="154"/>
      <c r="Q2308" s="154"/>
      <c r="R2308" s="154"/>
      <c r="S2308" s="154"/>
      <c r="T2308" s="154"/>
      <c r="U2308" s="154"/>
      <c r="V2308" s="154"/>
    </row>
    <row r="2309" spans="1:22">
      <c r="A2309" s="23">
        <f>A2308+1</f>
        <v>3</v>
      </c>
      <c r="B2309" s="218"/>
      <c r="C2309" s="218"/>
      <c r="D2309" s="137"/>
      <c r="E2309" s="137"/>
      <c r="F2309" s="137"/>
      <c r="G2309" s="25">
        <f t="shared" si="114"/>
        <v>0</v>
      </c>
      <c r="H2309" s="371"/>
      <c r="I2309" s="122">
        <f t="shared" si="115"/>
        <v>0</v>
      </c>
      <c r="J2309" s="16"/>
    </row>
    <row r="2310" spans="1:22">
      <c r="H2310" s="372"/>
    </row>
    <row r="2311" spans="1:22" ht="16.5" thickBot="1">
      <c r="A2311" s="23">
        <f>A2309+1</f>
        <v>4</v>
      </c>
      <c r="B2311" s="219" t="s">
        <v>402</v>
      </c>
      <c r="C2311" s="219"/>
      <c r="D2311" s="219"/>
      <c r="E2311" s="219"/>
      <c r="F2311" s="24"/>
      <c r="G2311" s="244">
        <f>IF(H2311=0,0,I2311/H2311)</f>
        <v>0</v>
      </c>
      <c r="H2311" s="373">
        <f>SUM(H2307:H2309)</f>
        <v>0</v>
      </c>
      <c r="I2311" s="133">
        <f>SUM(I2307:I2309)</f>
        <v>0</v>
      </c>
      <c r="J2311" s="16"/>
    </row>
    <row r="2312" spans="1:22" ht="15.75" thickTop="1"/>
    <row r="2313" spans="1:22" s="154" customFormat="1">
      <c r="A2313" s="154" t="s">
        <v>656</v>
      </c>
    </row>
    <row r="2314" spans="1:22" s="154" customFormat="1">
      <c r="A2314" s="154" t="s">
        <v>657</v>
      </c>
    </row>
    <row r="2315" spans="1:22" s="154" customFormat="1">
      <c r="A2315" s="154" t="s">
        <v>658</v>
      </c>
    </row>
    <row r="2316" spans="1:22" s="154" customFormat="1">
      <c r="A2316" s="154" t="s">
        <v>260</v>
      </c>
    </row>
    <row r="2317" spans="1:22" s="154" customFormat="1">
      <c r="J2317" s="271"/>
    </row>
    <row r="2318" spans="1:22" s="154" customFormat="1">
      <c r="A2318" s="154" t="s">
        <v>679</v>
      </c>
      <c r="J2318" s="271"/>
    </row>
    <row r="2319" spans="1:22" s="154" customFormat="1">
      <c r="A2319" s="154" t="s">
        <v>680</v>
      </c>
      <c r="J2319" s="271"/>
    </row>
    <row r="2320" spans="1:22" s="154" customFormat="1">
      <c r="A2320" s="154" t="s">
        <v>681</v>
      </c>
      <c r="J2320" s="271"/>
    </row>
    <row r="2323" spans="1:10" ht="15.75">
      <c r="A2323" s="13"/>
      <c r="B2323" s="13"/>
      <c r="C2323" s="13"/>
      <c r="D2323" s="17"/>
      <c r="E2323" s="18" t="s">
        <v>228</v>
      </c>
      <c r="F2323" s="18" t="s">
        <v>400</v>
      </c>
      <c r="G2323" s="20"/>
      <c r="H2323" s="20"/>
      <c r="I2323" s="15"/>
      <c r="J2323" s="16"/>
    </row>
    <row r="2324" spans="1:10" ht="15.75">
      <c r="A2324" s="18" t="s">
        <v>25</v>
      </c>
      <c r="B2324" s="17" t="s">
        <v>212</v>
      </c>
      <c r="C2324" s="17" t="s">
        <v>216</v>
      </c>
      <c r="D2324" s="17" t="s">
        <v>226</v>
      </c>
      <c r="E2324" s="18" t="s">
        <v>45</v>
      </c>
      <c r="F2324" s="18" t="s">
        <v>45</v>
      </c>
      <c r="G2324" s="18" t="s">
        <v>45</v>
      </c>
      <c r="H2324" s="19" t="s">
        <v>399</v>
      </c>
      <c r="I2324" s="18" t="s">
        <v>30</v>
      </c>
      <c r="J2324" s="16"/>
    </row>
    <row r="2325" spans="1:10" ht="20.25">
      <c r="A2325" s="285" t="s">
        <v>26</v>
      </c>
      <c r="B2325" s="285" t="s">
        <v>213</v>
      </c>
      <c r="C2325" s="285" t="s">
        <v>217</v>
      </c>
      <c r="D2325" s="285" t="s">
        <v>46</v>
      </c>
      <c r="E2325" s="285" t="s">
        <v>46</v>
      </c>
      <c r="F2325" s="285" t="s">
        <v>46</v>
      </c>
      <c r="G2325" s="285" t="s">
        <v>34</v>
      </c>
      <c r="H2325" s="285" t="s">
        <v>16</v>
      </c>
      <c r="I2325" s="285" t="s">
        <v>37</v>
      </c>
      <c r="J2325" s="16"/>
    </row>
    <row r="2326" spans="1:10" ht="15.75">
      <c r="A2326" s="14"/>
      <c r="B2326" s="22" t="s">
        <v>40</v>
      </c>
      <c r="C2326" s="22" t="s">
        <v>41</v>
      </c>
      <c r="D2326" s="22" t="s">
        <v>42</v>
      </c>
      <c r="E2326" s="22" t="s">
        <v>43</v>
      </c>
      <c r="F2326" s="22" t="s">
        <v>49</v>
      </c>
      <c r="G2326" s="22" t="s">
        <v>227</v>
      </c>
      <c r="H2326" s="22" t="s">
        <v>65</v>
      </c>
      <c r="I2326" s="22" t="s">
        <v>191</v>
      </c>
      <c r="J2326" s="154"/>
    </row>
    <row r="2327" spans="1:10" ht="15.75">
      <c r="A2327" s="14"/>
      <c r="B2327" s="22"/>
      <c r="C2327" s="22"/>
      <c r="D2327" s="22"/>
      <c r="E2327" s="22"/>
      <c r="F2327" s="216"/>
      <c r="G2327" s="22"/>
      <c r="H2327" s="33"/>
      <c r="I2327" s="33"/>
      <c r="J2327" s="154"/>
    </row>
    <row r="2328" spans="1:10">
      <c r="B2328" s="227" t="s">
        <v>294</v>
      </c>
      <c r="C2328" s="217"/>
      <c r="D2328" s="217"/>
      <c r="E2328" s="217"/>
      <c r="J2328" s="16"/>
    </row>
    <row r="2329" spans="1:10">
      <c r="A2329" s="23">
        <v>1</v>
      </c>
      <c r="B2329" s="218" t="s">
        <v>239</v>
      </c>
      <c r="C2329" s="218" t="s">
        <v>424</v>
      </c>
      <c r="D2329" s="137">
        <v>42711</v>
      </c>
      <c r="E2329" s="137">
        <v>42761</v>
      </c>
      <c r="F2329" s="137">
        <v>42760</v>
      </c>
      <c r="G2329" s="25">
        <f t="shared" ref="G2329:G2537" si="116">F2329-D2329</f>
        <v>49</v>
      </c>
      <c r="H2329" s="365">
        <v>2133.9900000000002</v>
      </c>
      <c r="I2329" s="122">
        <f t="shared" ref="I2329:I2520" si="117">ROUND(G2329*H2329,2)</f>
        <v>104565.51</v>
      </c>
      <c r="J2329" s="154"/>
    </row>
    <row r="2330" spans="1:10">
      <c r="A2330" s="23">
        <f>A2329+1</f>
        <v>2</v>
      </c>
      <c r="B2330" s="218"/>
      <c r="C2330" s="218"/>
      <c r="D2330" s="137">
        <v>42712</v>
      </c>
      <c r="E2330" s="137">
        <v>42761</v>
      </c>
      <c r="F2330" s="137">
        <v>42760</v>
      </c>
      <c r="G2330" s="25">
        <f t="shared" si="116"/>
        <v>48</v>
      </c>
      <c r="H2330" s="365">
        <v>2179.84</v>
      </c>
      <c r="I2330" s="122">
        <f t="shared" si="117"/>
        <v>104632.32000000001</v>
      </c>
      <c r="J2330" s="16"/>
    </row>
    <row r="2331" spans="1:10">
      <c r="A2331" s="23">
        <f t="shared" ref="A2331:A2538" si="118">A2330+1</f>
        <v>3</v>
      </c>
      <c r="B2331" s="218"/>
      <c r="C2331" s="218"/>
      <c r="D2331" s="137">
        <v>42712</v>
      </c>
      <c r="E2331" s="137">
        <v>42761</v>
      </c>
      <c r="F2331" s="137">
        <v>42760</v>
      </c>
      <c r="G2331" s="25">
        <f t="shared" si="116"/>
        <v>48</v>
      </c>
      <c r="H2331" s="365">
        <v>2212.59</v>
      </c>
      <c r="I2331" s="122">
        <f t="shared" si="117"/>
        <v>106204.32</v>
      </c>
      <c r="J2331" s="16"/>
    </row>
    <row r="2332" spans="1:10">
      <c r="A2332" s="23">
        <f t="shared" si="118"/>
        <v>4</v>
      </c>
      <c r="B2332" s="218"/>
      <c r="C2332" s="218"/>
      <c r="D2332" s="137">
        <v>42718</v>
      </c>
      <c r="E2332" s="137">
        <v>42761</v>
      </c>
      <c r="F2332" s="137">
        <v>42760</v>
      </c>
      <c r="G2332" s="25">
        <f t="shared" si="116"/>
        <v>42</v>
      </c>
      <c r="H2332" s="365">
        <v>2212.59</v>
      </c>
      <c r="I2332" s="122">
        <f t="shared" si="117"/>
        <v>92928.78</v>
      </c>
      <c r="J2332" s="16"/>
    </row>
    <row r="2333" spans="1:10">
      <c r="A2333" s="23">
        <f t="shared" si="118"/>
        <v>5</v>
      </c>
      <c r="B2333" s="218"/>
      <c r="C2333" s="218"/>
      <c r="D2333" s="137">
        <v>42718</v>
      </c>
      <c r="E2333" s="137">
        <v>42761</v>
      </c>
      <c r="F2333" s="137">
        <v>42760</v>
      </c>
      <c r="G2333" s="25">
        <f t="shared" si="116"/>
        <v>42</v>
      </c>
      <c r="H2333" s="365">
        <v>2209.9700000000003</v>
      </c>
      <c r="I2333" s="122">
        <f t="shared" si="117"/>
        <v>92818.74</v>
      </c>
      <c r="J2333" s="16"/>
    </row>
    <row r="2334" spans="1:10">
      <c r="A2334" s="23">
        <f t="shared" si="118"/>
        <v>6</v>
      </c>
      <c r="B2334" s="218"/>
      <c r="C2334" s="218"/>
      <c r="D2334" s="137">
        <v>42719</v>
      </c>
      <c r="E2334" s="137">
        <v>42761</v>
      </c>
      <c r="F2334" s="137">
        <v>42760</v>
      </c>
      <c r="G2334" s="25">
        <f t="shared" si="116"/>
        <v>41</v>
      </c>
      <c r="H2334" s="365">
        <v>2189.0100000000002</v>
      </c>
      <c r="I2334" s="122">
        <f t="shared" si="117"/>
        <v>89749.41</v>
      </c>
      <c r="J2334" s="16"/>
    </row>
    <row r="2335" spans="1:10">
      <c r="A2335" s="23">
        <f t="shared" si="118"/>
        <v>7</v>
      </c>
      <c r="B2335" s="218"/>
      <c r="C2335" s="218"/>
      <c r="D2335" s="137">
        <v>42719</v>
      </c>
      <c r="E2335" s="137">
        <v>42761</v>
      </c>
      <c r="F2335" s="137">
        <v>42760</v>
      </c>
      <c r="G2335" s="25">
        <f t="shared" si="116"/>
        <v>41</v>
      </c>
      <c r="H2335" s="365">
        <v>2133.9900000000002</v>
      </c>
      <c r="I2335" s="122">
        <f t="shared" si="117"/>
        <v>87493.59</v>
      </c>
      <c r="J2335" s="16"/>
    </row>
    <row r="2336" spans="1:10">
      <c r="A2336" s="23">
        <f t="shared" si="118"/>
        <v>8</v>
      </c>
      <c r="B2336" s="218"/>
      <c r="C2336" s="218"/>
      <c r="D2336" s="137">
        <v>42719</v>
      </c>
      <c r="E2336" s="137">
        <v>42761</v>
      </c>
      <c r="F2336" s="137">
        <v>42760</v>
      </c>
      <c r="G2336" s="25">
        <f t="shared" si="116"/>
        <v>41</v>
      </c>
      <c r="H2336" s="365">
        <v>2168.0500000000002</v>
      </c>
      <c r="I2336" s="122">
        <f t="shared" si="117"/>
        <v>88890.05</v>
      </c>
      <c r="J2336" s="16"/>
    </row>
    <row r="2337" spans="1:10">
      <c r="A2337" s="23">
        <f t="shared" si="118"/>
        <v>9</v>
      </c>
      <c r="B2337" s="218"/>
      <c r="C2337" s="218"/>
      <c r="D2337" s="137">
        <v>42723</v>
      </c>
      <c r="E2337" s="137">
        <v>42761</v>
      </c>
      <c r="F2337" s="137">
        <v>42760</v>
      </c>
      <c r="G2337" s="25">
        <f t="shared" si="116"/>
        <v>37</v>
      </c>
      <c r="H2337" s="365">
        <v>2156.2600000000002</v>
      </c>
      <c r="I2337" s="122">
        <f t="shared" si="117"/>
        <v>79781.62</v>
      </c>
      <c r="J2337" s="16"/>
    </row>
    <row r="2338" spans="1:10">
      <c r="A2338" s="23">
        <f t="shared" si="118"/>
        <v>10</v>
      </c>
      <c r="B2338" s="218"/>
      <c r="C2338" s="218"/>
      <c r="D2338" s="137">
        <v>42723</v>
      </c>
      <c r="E2338" s="137">
        <v>42761</v>
      </c>
      <c r="F2338" s="137">
        <v>42760</v>
      </c>
      <c r="G2338" s="25">
        <f t="shared" si="116"/>
        <v>37</v>
      </c>
      <c r="H2338" s="365">
        <v>2133.9900000000002</v>
      </c>
      <c r="I2338" s="122">
        <f t="shared" si="117"/>
        <v>78957.63</v>
      </c>
      <c r="J2338" s="16"/>
    </row>
    <row r="2339" spans="1:10">
      <c r="A2339" s="23">
        <f t="shared" si="118"/>
        <v>11</v>
      </c>
      <c r="B2339" s="218"/>
      <c r="C2339" s="218"/>
      <c r="D2339" s="137">
        <v>42723</v>
      </c>
      <c r="E2339" s="137">
        <v>42761</v>
      </c>
      <c r="F2339" s="137">
        <v>42760</v>
      </c>
      <c r="G2339" s="25">
        <f t="shared" si="116"/>
        <v>37</v>
      </c>
      <c r="H2339" s="365">
        <v>2135.3000000000002</v>
      </c>
      <c r="I2339" s="122">
        <f t="shared" si="117"/>
        <v>79006.100000000006</v>
      </c>
      <c r="J2339" s="16"/>
    </row>
    <row r="2340" spans="1:10">
      <c r="A2340" s="23">
        <f t="shared" si="118"/>
        <v>12</v>
      </c>
      <c r="B2340" s="218"/>
      <c r="C2340" s="218"/>
      <c r="D2340" s="137">
        <v>42725</v>
      </c>
      <c r="E2340" s="137">
        <v>42761</v>
      </c>
      <c r="F2340" s="137">
        <v>42760</v>
      </c>
      <c r="G2340" s="25">
        <f t="shared" si="116"/>
        <v>35</v>
      </c>
      <c r="H2340" s="365">
        <v>2089.4499999999998</v>
      </c>
      <c r="I2340" s="122">
        <f t="shared" si="117"/>
        <v>73130.75</v>
      </c>
      <c r="J2340" s="16"/>
    </row>
    <row r="2341" spans="1:10">
      <c r="A2341" s="23">
        <f t="shared" si="118"/>
        <v>13</v>
      </c>
      <c r="B2341" s="218"/>
      <c r="C2341" s="218"/>
      <c r="D2341" s="137">
        <v>42725</v>
      </c>
      <c r="E2341" s="137">
        <v>42761</v>
      </c>
      <c r="F2341" s="137">
        <v>42760</v>
      </c>
      <c r="G2341" s="25">
        <f t="shared" si="116"/>
        <v>35</v>
      </c>
      <c r="H2341" s="365">
        <v>2145.7800000000002</v>
      </c>
      <c r="I2341" s="122">
        <f t="shared" si="117"/>
        <v>75102.3</v>
      </c>
      <c r="J2341" s="16"/>
    </row>
    <row r="2342" spans="1:10">
      <c r="A2342" s="23">
        <f t="shared" si="118"/>
        <v>14</v>
      </c>
      <c r="B2342" s="218"/>
      <c r="C2342" s="218"/>
      <c r="D2342" s="137">
        <v>42732</v>
      </c>
      <c r="E2342" s="137">
        <v>42761</v>
      </c>
      <c r="F2342" s="137">
        <v>42760</v>
      </c>
      <c r="G2342" s="25">
        <f t="shared" si="116"/>
        <v>28</v>
      </c>
      <c r="H2342" s="365">
        <v>2133.9900000000002</v>
      </c>
      <c r="I2342" s="122">
        <f t="shared" si="117"/>
        <v>59751.72</v>
      </c>
      <c r="J2342" s="16"/>
    </row>
    <row r="2343" spans="1:10">
      <c r="A2343" s="23">
        <f t="shared" si="118"/>
        <v>15</v>
      </c>
      <c r="B2343" s="218"/>
      <c r="C2343" s="218"/>
      <c r="D2343" s="137">
        <v>42732</v>
      </c>
      <c r="E2343" s="137">
        <v>42761</v>
      </c>
      <c r="F2343" s="137">
        <v>42760</v>
      </c>
      <c r="G2343" s="25">
        <f t="shared" si="116"/>
        <v>28</v>
      </c>
      <c r="H2343" s="365">
        <v>2156.2600000000002</v>
      </c>
      <c r="I2343" s="122">
        <f t="shared" si="117"/>
        <v>60375.28</v>
      </c>
      <c r="J2343" s="16"/>
    </row>
    <row r="2344" spans="1:10">
      <c r="A2344" s="23">
        <f t="shared" si="118"/>
        <v>16</v>
      </c>
      <c r="B2344" s="218"/>
      <c r="C2344" s="218"/>
      <c r="D2344" s="137">
        <v>42717</v>
      </c>
      <c r="E2344" s="137">
        <v>42761</v>
      </c>
      <c r="F2344" s="137">
        <v>42760</v>
      </c>
      <c r="G2344" s="25">
        <f t="shared" si="116"/>
        <v>43</v>
      </c>
      <c r="H2344" s="365">
        <v>2839</v>
      </c>
      <c r="I2344" s="122">
        <f t="shared" si="117"/>
        <v>122077</v>
      </c>
      <c r="J2344" s="16"/>
    </row>
    <row r="2345" spans="1:10">
      <c r="A2345" s="23">
        <f t="shared" si="118"/>
        <v>17</v>
      </c>
      <c r="B2345" s="218"/>
      <c r="C2345" s="218"/>
      <c r="D2345" s="137">
        <v>42717</v>
      </c>
      <c r="E2345" s="137">
        <v>42761</v>
      </c>
      <c r="F2345" s="137">
        <v>42760</v>
      </c>
      <c r="G2345" s="25">
        <f t="shared" si="116"/>
        <v>43</v>
      </c>
      <c r="H2345" s="365">
        <v>2784.6</v>
      </c>
      <c r="I2345" s="122">
        <f t="shared" si="117"/>
        <v>119737.8</v>
      </c>
      <c r="J2345" s="16"/>
    </row>
    <row r="2346" spans="1:10">
      <c r="A2346" s="23">
        <f t="shared" si="118"/>
        <v>18</v>
      </c>
      <c r="B2346" s="218"/>
      <c r="C2346" s="218"/>
      <c r="D2346" s="137">
        <v>42719</v>
      </c>
      <c r="E2346" s="137">
        <v>42761</v>
      </c>
      <c r="F2346" s="137">
        <v>42760</v>
      </c>
      <c r="G2346" s="25">
        <f t="shared" si="116"/>
        <v>41</v>
      </c>
      <c r="H2346" s="365">
        <v>2815.2</v>
      </c>
      <c r="I2346" s="122">
        <f t="shared" si="117"/>
        <v>115423.2</v>
      </c>
      <c r="J2346" s="16"/>
    </row>
    <row r="2347" spans="1:10">
      <c r="A2347" s="23">
        <f t="shared" si="118"/>
        <v>19</v>
      </c>
      <c r="B2347" s="218"/>
      <c r="C2347" s="218"/>
      <c r="D2347" s="137">
        <v>42723</v>
      </c>
      <c r="E2347" s="137">
        <v>42761</v>
      </c>
      <c r="F2347" s="137">
        <v>42760</v>
      </c>
      <c r="G2347" s="25">
        <f t="shared" si="116"/>
        <v>37</v>
      </c>
      <c r="H2347" s="365">
        <v>2874.7</v>
      </c>
      <c r="I2347" s="122">
        <f t="shared" si="117"/>
        <v>106363.9</v>
      </c>
      <c r="J2347" s="16"/>
    </row>
    <row r="2348" spans="1:10">
      <c r="A2348" s="23">
        <f t="shared" si="118"/>
        <v>20</v>
      </c>
      <c r="B2348" s="218"/>
      <c r="C2348" s="218"/>
      <c r="D2348" s="137">
        <v>42725</v>
      </c>
      <c r="E2348" s="137">
        <v>42761</v>
      </c>
      <c r="F2348" s="137">
        <v>42760</v>
      </c>
      <c r="G2348" s="25">
        <f t="shared" si="116"/>
        <v>35</v>
      </c>
      <c r="H2348" s="365">
        <v>2784.6</v>
      </c>
      <c r="I2348" s="122">
        <f t="shared" si="117"/>
        <v>97461</v>
      </c>
      <c r="J2348" s="16"/>
    </row>
    <row r="2349" spans="1:10">
      <c r="A2349" s="23">
        <f t="shared" si="118"/>
        <v>21</v>
      </c>
      <c r="B2349" s="218"/>
      <c r="C2349" s="218"/>
      <c r="D2349" s="137">
        <v>42726</v>
      </c>
      <c r="E2349" s="137">
        <v>42761</v>
      </c>
      <c r="F2349" s="137">
        <v>42760</v>
      </c>
      <c r="G2349" s="25">
        <f t="shared" si="116"/>
        <v>34</v>
      </c>
      <c r="H2349" s="365">
        <v>2801.6</v>
      </c>
      <c r="I2349" s="122">
        <f t="shared" si="117"/>
        <v>95254.399999999994</v>
      </c>
      <c r="J2349" s="16"/>
    </row>
    <row r="2350" spans="1:10">
      <c r="A2350" s="23">
        <f t="shared" si="118"/>
        <v>22</v>
      </c>
      <c r="B2350" s="218"/>
      <c r="C2350" s="218"/>
      <c r="D2350" s="137">
        <v>42731</v>
      </c>
      <c r="E2350" s="137">
        <v>42761</v>
      </c>
      <c r="F2350" s="137">
        <v>42760</v>
      </c>
      <c r="G2350" s="25">
        <f t="shared" si="116"/>
        <v>29</v>
      </c>
      <c r="H2350" s="365">
        <v>2867.9</v>
      </c>
      <c r="I2350" s="122">
        <f t="shared" si="117"/>
        <v>83169.100000000006</v>
      </c>
      <c r="J2350" s="16"/>
    </row>
    <row r="2351" spans="1:10">
      <c r="A2351" s="23">
        <f t="shared" si="118"/>
        <v>23</v>
      </c>
      <c r="B2351" s="218" t="s">
        <v>239</v>
      </c>
      <c r="C2351" s="218" t="s">
        <v>425</v>
      </c>
      <c r="D2351" s="137">
        <v>42739</v>
      </c>
      <c r="E2351" s="137">
        <v>42761</v>
      </c>
      <c r="F2351" s="137">
        <v>42760</v>
      </c>
      <c r="G2351" s="25">
        <f t="shared" si="116"/>
        <v>21</v>
      </c>
      <c r="H2351" s="365">
        <v>2150.2800000000002</v>
      </c>
      <c r="I2351" s="122">
        <f t="shared" si="117"/>
        <v>45155.88</v>
      </c>
      <c r="J2351" s="16"/>
    </row>
    <row r="2352" spans="1:10">
      <c r="A2352" s="23">
        <f t="shared" si="118"/>
        <v>24</v>
      </c>
      <c r="B2352" s="218"/>
      <c r="C2352" s="218"/>
      <c r="D2352" s="137">
        <v>42740</v>
      </c>
      <c r="E2352" s="137">
        <v>42761</v>
      </c>
      <c r="F2352" s="137">
        <v>42760</v>
      </c>
      <c r="G2352" s="25">
        <f t="shared" si="116"/>
        <v>20</v>
      </c>
      <c r="H2352" s="365">
        <v>2208.36</v>
      </c>
      <c r="I2352" s="122">
        <f t="shared" si="117"/>
        <v>44167.199999999997</v>
      </c>
      <c r="J2352" s="16"/>
    </row>
    <row r="2353" spans="1:10">
      <c r="A2353" s="23">
        <f t="shared" si="118"/>
        <v>25</v>
      </c>
      <c r="B2353" s="218"/>
      <c r="C2353" s="218"/>
      <c r="D2353" s="137">
        <v>42732</v>
      </c>
      <c r="E2353" s="137">
        <v>42761</v>
      </c>
      <c r="F2353" s="137">
        <v>42760</v>
      </c>
      <c r="G2353" s="25">
        <f t="shared" si="116"/>
        <v>28</v>
      </c>
      <c r="H2353" s="365">
        <v>2156.2600000000002</v>
      </c>
      <c r="I2353" s="122">
        <f t="shared" si="117"/>
        <v>60375.28</v>
      </c>
      <c r="J2353" s="16"/>
    </row>
    <row r="2354" spans="1:10">
      <c r="A2354" s="23">
        <f t="shared" si="118"/>
        <v>26</v>
      </c>
      <c r="B2354" s="218"/>
      <c r="C2354" s="218"/>
      <c r="D2354" s="137">
        <v>42733</v>
      </c>
      <c r="E2354" s="137">
        <v>42761</v>
      </c>
      <c r="F2354" s="137">
        <v>42760</v>
      </c>
      <c r="G2354" s="25">
        <f t="shared" si="116"/>
        <v>27</v>
      </c>
      <c r="H2354" s="365">
        <v>2233.5500000000002</v>
      </c>
      <c r="I2354" s="122">
        <f t="shared" si="117"/>
        <v>60305.85</v>
      </c>
      <c r="J2354" s="16"/>
    </row>
    <row r="2355" spans="1:10">
      <c r="A2355" s="23">
        <f t="shared" si="118"/>
        <v>27</v>
      </c>
      <c r="B2355" s="218"/>
      <c r="C2355" s="218"/>
      <c r="D2355" s="137">
        <v>42733</v>
      </c>
      <c r="E2355" s="137">
        <v>42761</v>
      </c>
      <c r="F2355" s="137">
        <v>42760</v>
      </c>
      <c r="G2355" s="25">
        <f t="shared" si="116"/>
        <v>27</v>
      </c>
      <c r="H2355" s="365">
        <v>2089.4499999999998</v>
      </c>
      <c r="I2355" s="122">
        <f t="shared" si="117"/>
        <v>56415.15</v>
      </c>
      <c r="J2355" s="16"/>
    </row>
    <row r="2356" spans="1:10">
      <c r="A2356" s="23">
        <f t="shared" si="118"/>
        <v>28</v>
      </c>
      <c r="B2356" s="218"/>
      <c r="C2356" s="218"/>
      <c r="D2356" s="137">
        <v>42740</v>
      </c>
      <c r="E2356" s="137">
        <v>42761</v>
      </c>
      <c r="F2356" s="137">
        <v>42760</v>
      </c>
      <c r="G2356" s="25">
        <f t="shared" si="116"/>
        <v>20</v>
      </c>
      <c r="H2356" s="365">
        <v>2184.6</v>
      </c>
      <c r="I2356" s="122">
        <f t="shared" si="117"/>
        <v>43692</v>
      </c>
      <c r="J2356" s="16"/>
    </row>
    <row r="2357" spans="1:10">
      <c r="A2357" s="23">
        <f t="shared" si="118"/>
        <v>29</v>
      </c>
      <c r="B2357" s="218"/>
      <c r="C2357" s="218"/>
      <c r="D2357" s="137">
        <v>42732</v>
      </c>
      <c r="E2357" s="137">
        <v>42761</v>
      </c>
      <c r="F2357" s="137">
        <v>42760</v>
      </c>
      <c r="G2357" s="25">
        <f t="shared" si="116"/>
        <v>28</v>
      </c>
      <c r="H2357" s="365">
        <v>2212.59</v>
      </c>
      <c r="I2357" s="122">
        <f t="shared" si="117"/>
        <v>61952.52</v>
      </c>
      <c r="J2357" s="16"/>
    </row>
    <row r="2358" spans="1:10">
      <c r="A2358" s="23">
        <f t="shared" si="118"/>
        <v>30</v>
      </c>
      <c r="B2358" s="218"/>
      <c r="C2358" s="218"/>
      <c r="D2358" s="137">
        <v>42733</v>
      </c>
      <c r="E2358" s="137">
        <v>42761</v>
      </c>
      <c r="F2358" s="137">
        <v>42760</v>
      </c>
      <c r="G2358" s="25">
        <f t="shared" si="116"/>
        <v>27</v>
      </c>
      <c r="H2358" s="365">
        <v>2133.9900000000002</v>
      </c>
      <c r="I2358" s="122">
        <f t="shared" si="117"/>
        <v>57617.73</v>
      </c>
      <c r="J2358" s="16"/>
    </row>
    <row r="2359" spans="1:10">
      <c r="A2359" s="23">
        <f t="shared" si="118"/>
        <v>31</v>
      </c>
      <c r="B2359" s="218"/>
      <c r="C2359" s="218"/>
      <c r="D2359" s="137">
        <v>42739</v>
      </c>
      <c r="E2359" s="137">
        <v>42761</v>
      </c>
      <c r="F2359" s="137">
        <v>42760</v>
      </c>
      <c r="G2359" s="25">
        <f t="shared" si="116"/>
        <v>21</v>
      </c>
      <c r="H2359" s="365">
        <v>2196.48</v>
      </c>
      <c r="I2359" s="122">
        <f t="shared" si="117"/>
        <v>46126.080000000002</v>
      </c>
      <c r="J2359" s="16"/>
    </row>
    <row r="2360" spans="1:10">
      <c r="A2360" s="23">
        <f t="shared" si="118"/>
        <v>32</v>
      </c>
      <c r="B2360" s="218"/>
      <c r="C2360" s="218"/>
      <c r="D2360" s="137">
        <v>42739</v>
      </c>
      <c r="E2360" s="137">
        <v>42761</v>
      </c>
      <c r="F2360" s="137">
        <v>42760</v>
      </c>
      <c r="G2360" s="25">
        <f t="shared" si="116"/>
        <v>21</v>
      </c>
      <c r="H2360" s="365">
        <v>2197.8000000000002</v>
      </c>
      <c r="I2360" s="122">
        <f t="shared" si="117"/>
        <v>46153.8</v>
      </c>
      <c r="J2360" s="16"/>
    </row>
    <row r="2361" spans="1:10">
      <c r="A2361" s="23">
        <f t="shared" si="118"/>
        <v>33</v>
      </c>
      <c r="B2361" s="218"/>
      <c r="C2361" s="218"/>
      <c r="D2361" s="137">
        <v>42732</v>
      </c>
      <c r="E2361" s="137">
        <v>42761</v>
      </c>
      <c r="F2361" s="137">
        <v>42760</v>
      </c>
      <c r="G2361" s="25">
        <f t="shared" si="116"/>
        <v>28</v>
      </c>
      <c r="H2361" s="365">
        <v>2811.8</v>
      </c>
      <c r="I2361" s="122">
        <f t="shared" si="117"/>
        <v>78730.399999999994</v>
      </c>
      <c r="J2361" s="16"/>
    </row>
    <row r="2362" spans="1:10">
      <c r="A2362" s="23">
        <f t="shared" si="118"/>
        <v>34</v>
      </c>
      <c r="B2362" s="218"/>
      <c r="C2362" s="218"/>
      <c r="D2362" s="137">
        <v>42738</v>
      </c>
      <c r="E2362" s="137">
        <v>42761</v>
      </c>
      <c r="F2362" s="137">
        <v>42760</v>
      </c>
      <c r="G2362" s="25">
        <f t="shared" si="116"/>
        <v>22</v>
      </c>
      <c r="H2362" s="365">
        <v>2863.8</v>
      </c>
      <c r="I2362" s="122">
        <f t="shared" si="117"/>
        <v>63003.6</v>
      </c>
      <c r="J2362" s="16"/>
    </row>
    <row r="2363" spans="1:10">
      <c r="A2363" s="23">
        <f t="shared" si="118"/>
        <v>35</v>
      </c>
      <c r="B2363" s="218"/>
      <c r="C2363" s="218"/>
      <c r="D2363" s="137">
        <v>42739</v>
      </c>
      <c r="E2363" s="137">
        <v>42761</v>
      </c>
      <c r="F2363" s="137">
        <v>42760</v>
      </c>
      <c r="G2363" s="25">
        <f t="shared" si="116"/>
        <v>21</v>
      </c>
      <c r="H2363" s="365">
        <v>2872.4</v>
      </c>
      <c r="I2363" s="122">
        <f t="shared" si="117"/>
        <v>60320.4</v>
      </c>
      <c r="J2363" s="16"/>
    </row>
    <row r="2364" spans="1:10">
      <c r="A2364" s="23">
        <f t="shared" si="118"/>
        <v>36</v>
      </c>
      <c r="B2364" s="218"/>
      <c r="C2364" s="218"/>
      <c r="D2364" s="137">
        <v>42731</v>
      </c>
      <c r="E2364" s="137">
        <v>42761</v>
      </c>
      <c r="F2364" s="137">
        <v>42760</v>
      </c>
      <c r="G2364" s="25">
        <f t="shared" si="116"/>
        <v>29</v>
      </c>
      <c r="H2364" s="365">
        <v>2857.7</v>
      </c>
      <c r="I2364" s="122">
        <f t="shared" si="117"/>
        <v>82873.3</v>
      </c>
      <c r="J2364" s="16"/>
    </row>
    <row r="2365" spans="1:10">
      <c r="A2365" s="23">
        <f t="shared" si="118"/>
        <v>37</v>
      </c>
      <c r="B2365" s="218"/>
      <c r="C2365" s="218"/>
      <c r="D2365" s="137">
        <v>42740</v>
      </c>
      <c r="E2365" s="137">
        <v>42761</v>
      </c>
      <c r="F2365" s="137">
        <v>42760</v>
      </c>
      <c r="G2365" s="25">
        <f t="shared" si="116"/>
        <v>20</v>
      </c>
      <c r="H2365" s="365">
        <v>2803.6</v>
      </c>
      <c r="I2365" s="122">
        <f t="shared" si="117"/>
        <v>56072</v>
      </c>
      <c r="J2365" s="16"/>
    </row>
    <row r="2366" spans="1:10">
      <c r="A2366" s="23">
        <f t="shared" si="118"/>
        <v>38</v>
      </c>
      <c r="B2366" s="218"/>
      <c r="C2366" s="218"/>
      <c r="D2366" s="137">
        <v>42738</v>
      </c>
      <c r="E2366" s="137">
        <v>42761</v>
      </c>
      <c r="F2366" s="137">
        <v>42760</v>
      </c>
      <c r="G2366" s="25">
        <f t="shared" si="116"/>
        <v>22</v>
      </c>
      <c r="H2366" s="365">
        <v>2846.6</v>
      </c>
      <c r="I2366" s="122">
        <f t="shared" si="117"/>
        <v>62625.2</v>
      </c>
      <c r="J2366" s="16"/>
    </row>
    <row r="2367" spans="1:10">
      <c r="A2367" s="23">
        <f t="shared" si="118"/>
        <v>39</v>
      </c>
      <c r="B2367" s="218" t="s">
        <v>239</v>
      </c>
      <c r="C2367" s="218" t="s">
        <v>426</v>
      </c>
      <c r="D2367" s="137">
        <v>42775</v>
      </c>
      <c r="E2367" s="137">
        <v>42821</v>
      </c>
      <c r="F2367" s="137">
        <v>42821</v>
      </c>
      <c r="G2367" s="25">
        <f t="shared" si="116"/>
        <v>46</v>
      </c>
      <c r="H2367" s="365">
        <v>2205.7200000000003</v>
      </c>
      <c r="I2367" s="122">
        <f t="shared" si="117"/>
        <v>101463.12</v>
      </c>
      <c r="J2367" s="16"/>
    </row>
    <row r="2368" spans="1:10">
      <c r="A2368" s="23">
        <f t="shared" si="118"/>
        <v>40</v>
      </c>
      <c r="B2368" s="218"/>
      <c r="C2368" s="218"/>
      <c r="D2368" s="137">
        <v>42773</v>
      </c>
      <c r="E2368" s="137">
        <v>42821</v>
      </c>
      <c r="F2368" s="137">
        <v>42821</v>
      </c>
      <c r="G2368" s="25">
        <f t="shared" si="116"/>
        <v>48</v>
      </c>
      <c r="H2368" s="365">
        <v>2129.16</v>
      </c>
      <c r="I2368" s="122">
        <f t="shared" si="117"/>
        <v>102199.67999999999</v>
      </c>
      <c r="J2368" s="16"/>
    </row>
    <row r="2369" spans="1:10">
      <c r="A2369" s="23">
        <f t="shared" si="118"/>
        <v>41</v>
      </c>
      <c r="B2369" s="218"/>
      <c r="C2369" s="218"/>
      <c r="D2369" s="137">
        <v>42775</v>
      </c>
      <c r="E2369" s="137">
        <v>42821</v>
      </c>
      <c r="F2369" s="137">
        <v>42821</v>
      </c>
      <c r="G2369" s="25">
        <f t="shared" si="116"/>
        <v>46</v>
      </c>
      <c r="H2369" s="365">
        <v>2162.16</v>
      </c>
      <c r="I2369" s="122">
        <f t="shared" si="117"/>
        <v>99459.36</v>
      </c>
      <c r="J2369" s="16"/>
    </row>
    <row r="2370" spans="1:10">
      <c r="A2370" s="23">
        <f t="shared" si="118"/>
        <v>42</v>
      </c>
      <c r="B2370" s="218"/>
      <c r="C2370" s="218"/>
      <c r="D2370" s="137">
        <v>42779</v>
      </c>
      <c r="E2370" s="137">
        <v>42821</v>
      </c>
      <c r="F2370" s="137">
        <v>42821</v>
      </c>
      <c r="G2370" s="25">
        <f t="shared" si="116"/>
        <v>42</v>
      </c>
      <c r="H2370" s="365">
        <v>2184.6</v>
      </c>
      <c r="I2370" s="122">
        <f t="shared" si="117"/>
        <v>91753.2</v>
      </c>
      <c r="J2370" s="16"/>
    </row>
    <row r="2371" spans="1:10">
      <c r="A2371" s="23">
        <f t="shared" si="118"/>
        <v>43</v>
      </c>
      <c r="B2371" s="218"/>
      <c r="C2371" s="218"/>
      <c r="D2371" s="137">
        <v>42779</v>
      </c>
      <c r="E2371" s="137">
        <v>42821</v>
      </c>
      <c r="F2371" s="137">
        <v>42821</v>
      </c>
      <c r="G2371" s="25">
        <f t="shared" si="116"/>
        <v>42</v>
      </c>
      <c r="H2371" s="365">
        <v>2175.36</v>
      </c>
      <c r="I2371" s="122">
        <f t="shared" si="117"/>
        <v>91365.119999999995</v>
      </c>
      <c r="J2371" s="16"/>
    </row>
    <row r="2372" spans="1:10">
      <c r="A2372" s="23">
        <f t="shared" si="118"/>
        <v>44</v>
      </c>
      <c r="B2372" s="218"/>
      <c r="C2372" s="218"/>
      <c r="D2372" s="137">
        <v>42775</v>
      </c>
      <c r="E2372" s="137">
        <v>42821</v>
      </c>
      <c r="F2372" s="137">
        <v>42821</v>
      </c>
      <c r="G2372" s="25">
        <f t="shared" si="116"/>
        <v>46</v>
      </c>
      <c r="H2372" s="365">
        <v>2250.6</v>
      </c>
      <c r="I2372" s="122">
        <f t="shared" si="117"/>
        <v>103527.6</v>
      </c>
      <c r="J2372" s="16"/>
    </row>
    <row r="2373" spans="1:10">
      <c r="A2373" s="23">
        <f t="shared" si="118"/>
        <v>45</v>
      </c>
      <c r="B2373" s="218"/>
      <c r="C2373" s="218"/>
      <c r="D2373" s="137">
        <v>42775</v>
      </c>
      <c r="E2373" s="137">
        <v>42821</v>
      </c>
      <c r="F2373" s="137">
        <v>42821</v>
      </c>
      <c r="G2373" s="25">
        <f t="shared" si="116"/>
        <v>46</v>
      </c>
      <c r="H2373" s="365">
        <v>2251.92</v>
      </c>
      <c r="I2373" s="122">
        <f t="shared" si="117"/>
        <v>103588.32</v>
      </c>
      <c r="J2373" s="16"/>
    </row>
    <row r="2374" spans="1:10">
      <c r="A2374" s="23">
        <f t="shared" si="118"/>
        <v>46</v>
      </c>
      <c r="B2374" s="218"/>
      <c r="C2374" s="218"/>
      <c r="D2374" s="137">
        <v>42775</v>
      </c>
      <c r="E2374" s="137">
        <v>42821</v>
      </c>
      <c r="F2374" s="137">
        <v>42821</v>
      </c>
      <c r="G2374" s="25">
        <f t="shared" si="116"/>
        <v>46</v>
      </c>
      <c r="H2374" s="365">
        <v>2151.6</v>
      </c>
      <c r="I2374" s="122">
        <f t="shared" si="117"/>
        <v>98973.6</v>
      </c>
      <c r="J2374" s="16"/>
    </row>
    <row r="2375" spans="1:10">
      <c r="A2375" s="23">
        <f t="shared" si="118"/>
        <v>47</v>
      </c>
      <c r="B2375" s="218"/>
      <c r="C2375" s="218"/>
      <c r="D2375" s="137">
        <v>42773</v>
      </c>
      <c r="E2375" s="137">
        <v>42821</v>
      </c>
      <c r="F2375" s="137">
        <v>42821</v>
      </c>
      <c r="G2375" s="25">
        <f t="shared" si="116"/>
        <v>48</v>
      </c>
      <c r="H2375" s="365">
        <v>2184.6</v>
      </c>
      <c r="I2375" s="122">
        <f t="shared" si="117"/>
        <v>104860.8</v>
      </c>
      <c r="J2375" s="16"/>
    </row>
    <row r="2376" spans="1:10">
      <c r="A2376" s="23">
        <f t="shared" si="118"/>
        <v>48</v>
      </c>
      <c r="B2376" s="218"/>
      <c r="C2376" s="218"/>
      <c r="D2376" s="137">
        <v>42782</v>
      </c>
      <c r="E2376" s="137">
        <v>42821</v>
      </c>
      <c r="F2376" s="137">
        <v>42821</v>
      </c>
      <c r="G2376" s="25">
        <f t="shared" si="116"/>
        <v>39</v>
      </c>
      <c r="H2376" s="365">
        <v>2150.2800000000002</v>
      </c>
      <c r="I2376" s="122">
        <f t="shared" si="117"/>
        <v>83860.92</v>
      </c>
      <c r="J2376" s="16"/>
    </row>
    <row r="2377" spans="1:10">
      <c r="A2377" s="23">
        <f t="shared" si="118"/>
        <v>49</v>
      </c>
      <c r="B2377" s="218"/>
      <c r="C2377" s="218"/>
      <c r="D2377" s="137">
        <v>42779</v>
      </c>
      <c r="E2377" s="137">
        <v>42821</v>
      </c>
      <c r="F2377" s="137">
        <v>42821</v>
      </c>
      <c r="G2377" s="25">
        <f t="shared" si="116"/>
        <v>42</v>
      </c>
      <c r="H2377" s="365">
        <v>2746.84</v>
      </c>
      <c r="I2377" s="122">
        <f t="shared" si="117"/>
        <v>115367.28</v>
      </c>
      <c r="J2377" s="16"/>
    </row>
    <row r="2378" spans="1:10">
      <c r="A2378" s="23">
        <f t="shared" si="118"/>
        <v>50</v>
      </c>
      <c r="B2378" s="218"/>
      <c r="C2378" s="218"/>
      <c r="D2378" s="137">
        <v>42788</v>
      </c>
      <c r="E2378" s="137">
        <v>42821</v>
      </c>
      <c r="F2378" s="137">
        <v>42821</v>
      </c>
      <c r="G2378" s="25">
        <f t="shared" si="116"/>
        <v>33</v>
      </c>
      <c r="H2378" s="365">
        <v>2715.88</v>
      </c>
      <c r="I2378" s="122">
        <f t="shared" si="117"/>
        <v>89624.04</v>
      </c>
      <c r="J2378" s="16"/>
    </row>
    <row r="2379" spans="1:10">
      <c r="A2379" s="23">
        <f t="shared" si="118"/>
        <v>51</v>
      </c>
      <c r="B2379" s="218"/>
      <c r="C2379" s="218"/>
      <c r="D2379" s="137">
        <v>42782</v>
      </c>
      <c r="E2379" s="137">
        <v>42821</v>
      </c>
      <c r="F2379" s="137">
        <v>42821</v>
      </c>
      <c r="G2379" s="25">
        <f t="shared" si="116"/>
        <v>39</v>
      </c>
      <c r="H2379" s="365">
        <v>2874.12</v>
      </c>
      <c r="I2379" s="122">
        <f t="shared" si="117"/>
        <v>112090.68</v>
      </c>
      <c r="J2379" s="16"/>
    </row>
    <row r="2380" spans="1:10">
      <c r="A2380" s="23">
        <f t="shared" si="118"/>
        <v>52</v>
      </c>
      <c r="B2380" s="218"/>
      <c r="C2380" s="218"/>
      <c r="D2380" s="137">
        <v>42788</v>
      </c>
      <c r="E2380" s="137">
        <v>42821</v>
      </c>
      <c r="F2380" s="137">
        <v>42821</v>
      </c>
      <c r="G2380" s="25">
        <f t="shared" si="116"/>
        <v>33</v>
      </c>
      <c r="H2380" s="365">
        <v>2813.92</v>
      </c>
      <c r="I2380" s="122">
        <f t="shared" si="117"/>
        <v>92859.36</v>
      </c>
      <c r="J2380" s="16"/>
    </row>
    <row r="2381" spans="1:10">
      <c r="A2381" s="23">
        <f t="shared" si="118"/>
        <v>53</v>
      </c>
      <c r="B2381" s="218"/>
      <c r="C2381" s="218"/>
      <c r="D2381" s="137">
        <v>42780</v>
      </c>
      <c r="E2381" s="137">
        <v>42821</v>
      </c>
      <c r="F2381" s="137">
        <v>42821</v>
      </c>
      <c r="G2381" s="25">
        <f t="shared" si="116"/>
        <v>41</v>
      </c>
      <c r="H2381" s="365">
        <v>2905.08</v>
      </c>
      <c r="I2381" s="122">
        <f t="shared" si="117"/>
        <v>119108.28</v>
      </c>
      <c r="J2381" s="16"/>
    </row>
    <row r="2382" spans="1:10">
      <c r="A2382" s="23">
        <f t="shared" si="118"/>
        <v>54</v>
      </c>
      <c r="B2382" s="218"/>
      <c r="C2382" s="218"/>
      <c r="D2382" s="137">
        <v>42774</v>
      </c>
      <c r="E2382" s="137">
        <v>42821</v>
      </c>
      <c r="F2382" s="137">
        <v>42821</v>
      </c>
      <c r="G2382" s="25">
        <f t="shared" si="116"/>
        <v>47</v>
      </c>
      <c r="H2382" s="365">
        <v>2891.32</v>
      </c>
      <c r="I2382" s="122">
        <f t="shared" si="117"/>
        <v>135892.04</v>
      </c>
      <c r="J2382" s="16"/>
    </row>
    <row r="2383" spans="1:10">
      <c r="A2383" s="23">
        <f t="shared" si="118"/>
        <v>55</v>
      </c>
      <c r="B2383" s="218"/>
      <c r="C2383" s="218"/>
      <c r="D2383" s="137">
        <v>42774</v>
      </c>
      <c r="E2383" s="137">
        <v>42821</v>
      </c>
      <c r="F2383" s="137">
        <v>42821</v>
      </c>
      <c r="G2383" s="25">
        <f t="shared" si="116"/>
        <v>47</v>
      </c>
      <c r="H2383" s="365">
        <v>2817.36</v>
      </c>
      <c r="I2383" s="122">
        <f t="shared" si="117"/>
        <v>132415.92000000001</v>
      </c>
      <c r="J2383" s="16"/>
    </row>
    <row r="2384" spans="1:10">
      <c r="A2384" s="23">
        <f t="shared" si="118"/>
        <v>56</v>
      </c>
      <c r="B2384" s="218"/>
      <c r="C2384" s="218"/>
      <c r="D2384" s="137">
        <v>42782</v>
      </c>
      <c r="E2384" s="137">
        <v>42821</v>
      </c>
      <c r="F2384" s="137">
        <v>42821</v>
      </c>
      <c r="G2384" s="25">
        <f t="shared" si="116"/>
        <v>39</v>
      </c>
      <c r="H2384" s="365">
        <v>2894.76</v>
      </c>
      <c r="I2384" s="122">
        <f t="shared" si="117"/>
        <v>112895.64</v>
      </c>
      <c r="J2384" s="16"/>
    </row>
    <row r="2385" spans="1:10">
      <c r="A2385" s="23">
        <f t="shared" si="118"/>
        <v>57</v>
      </c>
      <c r="B2385" s="218" t="s">
        <v>239</v>
      </c>
      <c r="C2385" s="218" t="s">
        <v>427</v>
      </c>
      <c r="D2385" s="137">
        <v>42802</v>
      </c>
      <c r="E2385" s="137">
        <v>42821</v>
      </c>
      <c r="F2385" s="137">
        <v>42821</v>
      </c>
      <c r="G2385" s="25">
        <f t="shared" si="116"/>
        <v>19</v>
      </c>
      <c r="H2385" s="365">
        <v>2226.84</v>
      </c>
      <c r="I2385" s="122">
        <f t="shared" si="117"/>
        <v>42309.96</v>
      </c>
      <c r="J2385" s="16"/>
    </row>
    <row r="2386" spans="1:10">
      <c r="A2386" s="23">
        <f t="shared" si="118"/>
        <v>58</v>
      </c>
      <c r="B2386" s="218"/>
      <c r="C2386" s="218"/>
      <c r="D2386" s="137">
        <v>42788</v>
      </c>
      <c r="E2386" s="137">
        <v>42821</v>
      </c>
      <c r="F2386" s="137">
        <v>42821</v>
      </c>
      <c r="G2386" s="25">
        <f t="shared" si="116"/>
        <v>33</v>
      </c>
      <c r="H2386" s="365">
        <v>2129.16</v>
      </c>
      <c r="I2386" s="122">
        <f t="shared" si="117"/>
        <v>70262.28</v>
      </c>
      <c r="J2386" s="16"/>
    </row>
    <row r="2387" spans="1:10">
      <c r="A2387" s="23">
        <f t="shared" si="118"/>
        <v>59</v>
      </c>
      <c r="B2387" s="218"/>
      <c r="C2387" s="218"/>
      <c r="D2387" s="137">
        <v>42801</v>
      </c>
      <c r="E2387" s="137">
        <v>42821</v>
      </c>
      <c r="F2387" s="137">
        <v>42821</v>
      </c>
      <c r="G2387" s="25">
        <f t="shared" si="116"/>
        <v>20</v>
      </c>
      <c r="H2387" s="365">
        <v>2129.16</v>
      </c>
      <c r="I2387" s="122">
        <f t="shared" si="117"/>
        <v>42583.199999999997</v>
      </c>
      <c r="J2387" s="16"/>
    </row>
    <row r="2388" spans="1:10">
      <c r="A2388" s="23">
        <f t="shared" si="118"/>
        <v>60</v>
      </c>
      <c r="B2388" s="218"/>
      <c r="C2388" s="218"/>
      <c r="D2388" s="137">
        <v>42801</v>
      </c>
      <c r="E2388" s="137">
        <v>42821</v>
      </c>
      <c r="F2388" s="137">
        <v>42821</v>
      </c>
      <c r="G2388" s="25">
        <f t="shared" si="116"/>
        <v>20</v>
      </c>
      <c r="H2388" s="365">
        <v>2208.36</v>
      </c>
      <c r="I2388" s="122">
        <f t="shared" si="117"/>
        <v>44167.199999999997</v>
      </c>
      <c r="J2388" s="16"/>
    </row>
    <row r="2389" spans="1:10">
      <c r="A2389" s="23">
        <f t="shared" si="118"/>
        <v>61</v>
      </c>
      <c r="B2389" s="218"/>
      <c r="C2389" s="218"/>
      <c r="D2389" s="137">
        <v>42786</v>
      </c>
      <c r="E2389" s="137">
        <v>42821</v>
      </c>
      <c r="F2389" s="137">
        <v>42821</v>
      </c>
      <c r="G2389" s="25">
        <f t="shared" si="116"/>
        <v>35</v>
      </c>
      <c r="H2389" s="365">
        <v>2197.8000000000002</v>
      </c>
      <c r="I2389" s="122">
        <f t="shared" si="117"/>
        <v>76923</v>
      </c>
      <c r="J2389" s="16"/>
    </row>
    <row r="2390" spans="1:10">
      <c r="A2390" s="23">
        <f t="shared" si="118"/>
        <v>62</v>
      </c>
      <c r="B2390" s="218"/>
      <c r="C2390" s="218"/>
      <c r="D2390" s="137">
        <v>42793</v>
      </c>
      <c r="E2390" s="137">
        <v>42821</v>
      </c>
      <c r="F2390" s="137">
        <v>42821</v>
      </c>
      <c r="G2390" s="25">
        <f t="shared" si="116"/>
        <v>28</v>
      </c>
      <c r="H2390" s="365">
        <v>2150.2800000000002</v>
      </c>
      <c r="I2390" s="122">
        <f t="shared" si="117"/>
        <v>60207.839999999997</v>
      </c>
      <c r="J2390" s="16"/>
    </row>
    <row r="2391" spans="1:10">
      <c r="A2391" s="23">
        <f t="shared" si="118"/>
        <v>63</v>
      </c>
      <c r="B2391" s="218"/>
      <c r="C2391" s="218"/>
      <c r="D2391" s="137">
        <v>42793</v>
      </c>
      <c r="E2391" s="137">
        <v>42821</v>
      </c>
      <c r="F2391" s="137">
        <v>42821</v>
      </c>
      <c r="G2391" s="25">
        <f t="shared" si="116"/>
        <v>28</v>
      </c>
      <c r="H2391" s="365">
        <v>2150.2800000000002</v>
      </c>
      <c r="I2391" s="122">
        <f t="shared" si="117"/>
        <v>60207.839999999997</v>
      </c>
      <c r="J2391" s="16"/>
    </row>
    <row r="2392" spans="1:10">
      <c r="A2392" s="23">
        <f t="shared" si="118"/>
        <v>64</v>
      </c>
      <c r="B2392" s="218"/>
      <c r="C2392" s="218"/>
      <c r="D2392" s="137">
        <v>42802</v>
      </c>
      <c r="E2392" s="137">
        <v>42821</v>
      </c>
      <c r="F2392" s="137">
        <v>42821</v>
      </c>
      <c r="G2392" s="25">
        <f t="shared" si="116"/>
        <v>19</v>
      </c>
      <c r="H2392" s="365">
        <v>2273.04</v>
      </c>
      <c r="I2392" s="122">
        <f t="shared" si="117"/>
        <v>43187.76</v>
      </c>
      <c r="J2392" s="16"/>
    </row>
    <row r="2393" spans="1:10">
      <c r="A2393" s="23">
        <f t="shared" si="118"/>
        <v>65</v>
      </c>
      <c r="B2393" s="218"/>
      <c r="C2393" s="218"/>
      <c r="D2393" s="137">
        <v>42782</v>
      </c>
      <c r="E2393" s="137">
        <v>42821</v>
      </c>
      <c r="F2393" s="137">
        <v>42821</v>
      </c>
      <c r="G2393" s="25">
        <f t="shared" si="116"/>
        <v>39</v>
      </c>
      <c r="H2393" s="365">
        <v>2205.7200000000003</v>
      </c>
      <c r="I2393" s="122">
        <f t="shared" si="117"/>
        <v>86023.08</v>
      </c>
      <c r="J2393" s="16"/>
    </row>
    <row r="2394" spans="1:10">
      <c r="A2394" s="23">
        <f t="shared" si="118"/>
        <v>66</v>
      </c>
      <c r="B2394" s="218"/>
      <c r="C2394" s="218"/>
      <c r="D2394" s="137">
        <v>42786</v>
      </c>
      <c r="E2394" s="137">
        <v>42821</v>
      </c>
      <c r="F2394" s="137">
        <v>42821</v>
      </c>
      <c r="G2394" s="25">
        <f t="shared" si="116"/>
        <v>35</v>
      </c>
      <c r="H2394" s="365">
        <v>2817.36</v>
      </c>
      <c r="I2394" s="122">
        <f t="shared" si="117"/>
        <v>98607.6</v>
      </c>
      <c r="J2394" s="16"/>
    </row>
    <row r="2395" spans="1:10">
      <c r="A2395" s="23">
        <f t="shared" si="118"/>
        <v>67</v>
      </c>
      <c r="B2395" s="218"/>
      <c r="C2395" s="218"/>
      <c r="D2395" s="137">
        <v>42801</v>
      </c>
      <c r="E2395" s="137">
        <v>42821</v>
      </c>
      <c r="F2395" s="137">
        <v>42821</v>
      </c>
      <c r="G2395" s="25">
        <f t="shared" si="116"/>
        <v>20</v>
      </c>
      <c r="H2395" s="365">
        <v>2788.12</v>
      </c>
      <c r="I2395" s="122">
        <f t="shared" si="117"/>
        <v>55762.400000000001</v>
      </c>
      <c r="J2395" s="16"/>
    </row>
    <row r="2396" spans="1:10">
      <c r="A2396" s="23">
        <f t="shared" si="118"/>
        <v>68</v>
      </c>
      <c r="B2396" s="218"/>
      <c r="C2396" s="218"/>
      <c r="D2396" s="137">
        <v>42795</v>
      </c>
      <c r="E2396" s="137">
        <v>42821</v>
      </c>
      <c r="F2396" s="137">
        <v>42821</v>
      </c>
      <c r="G2396" s="25">
        <f t="shared" si="116"/>
        <v>26</v>
      </c>
      <c r="H2396" s="365">
        <v>2846.6</v>
      </c>
      <c r="I2396" s="122">
        <f t="shared" si="117"/>
        <v>74011.600000000006</v>
      </c>
      <c r="J2396" s="16"/>
    </row>
    <row r="2397" spans="1:10">
      <c r="A2397" s="23">
        <f t="shared" si="118"/>
        <v>69</v>
      </c>
      <c r="B2397" s="218"/>
      <c r="C2397" s="218"/>
      <c r="D2397" s="137">
        <v>42793</v>
      </c>
      <c r="E2397" s="137">
        <v>42821</v>
      </c>
      <c r="F2397" s="137">
        <v>42821</v>
      </c>
      <c r="G2397" s="25">
        <f t="shared" si="116"/>
        <v>28</v>
      </c>
      <c r="H2397" s="365">
        <v>2877.56</v>
      </c>
      <c r="I2397" s="122">
        <f t="shared" si="117"/>
        <v>80571.679999999993</v>
      </c>
      <c r="J2397" s="16"/>
    </row>
    <row r="2398" spans="1:10">
      <c r="A2398" s="23">
        <f t="shared" si="118"/>
        <v>70</v>
      </c>
      <c r="B2398" s="218"/>
      <c r="C2398" s="218"/>
      <c r="D2398" s="137">
        <v>42786</v>
      </c>
      <c r="E2398" s="137">
        <v>42821</v>
      </c>
      <c r="F2398" s="137">
        <v>42821</v>
      </c>
      <c r="G2398" s="25">
        <f t="shared" si="116"/>
        <v>35</v>
      </c>
      <c r="H2398" s="365">
        <v>2877.56</v>
      </c>
      <c r="I2398" s="122">
        <f t="shared" si="117"/>
        <v>100714.6</v>
      </c>
      <c r="J2398" s="16"/>
    </row>
    <row r="2399" spans="1:10">
      <c r="A2399" s="23">
        <f t="shared" si="118"/>
        <v>71</v>
      </c>
      <c r="B2399" s="218" t="s">
        <v>239</v>
      </c>
      <c r="C2399" s="218" t="s">
        <v>429</v>
      </c>
      <c r="D2399" s="137">
        <v>42808</v>
      </c>
      <c r="E2399" s="137">
        <v>42850</v>
      </c>
      <c r="F2399" s="137">
        <v>42850</v>
      </c>
      <c r="G2399" s="25">
        <f t="shared" si="116"/>
        <v>42</v>
      </c>
      <c r="H2399" s="365">
        <v>2184.6</v>
      </c>
      <c r="I2399" s="122">
        <f t="shared" si="117"/>
        <v>91753.2</v>
      </c>
      <c r="J2399" s="16"/>
    </row>
    <row r="2400" spans="1:10">
      <c r="A2400" s="23">
        <f t="shared" si="118"/>
        <v>72</v>
      </c>
      <c r="B2400" s="218"/>
      <c r="C2400" s="218"/>
      <c r="D2400" s="137">
        <v>42795</v>
      </c>
      <c r="E2400" s="137">
        <v>42850</v>
      </c>
      <c r="F2400" s="137">
        <v>42850</v>
      </c>
      <c r="G2400" s="25">
        <f t="shared" si="116"/>
        <v>55</v>
      </c>
      <c r="H2400" s="365">
        <v>2162.16</v>
      </c>
      <c r="I2400" s="122">
        <f t="shared" si="117"/>
        <v>118918.8</v>
      </c>
      <c r="J2400" s="16"/>
    </row>
    <row r="2401" spans="1:10">
      <c r="A2401" s="23">
        <f t="shared" si="118"/>
        <v>73</v>
      </c>
      <c r="B2401" s="218"/>
      <c r="C2401" s="218"/>
      <c r="D2401" s="137">
        <v>42795</v>
      </c>
      <c r="E2401" s="137">
        <v>42850</v>
      </c>
      <c r="F2401" s="137">
        <v>42850</v>
      </c>
      <c r="G2401" s="25">
        <f t="shared" si="116"/>
        <v>55</v>
      </c>
      <c r="H2401" s="365">
        <v>2162.16</v>
      </c>
      <c r="I2401" s="122">
        <f t="shared" si="117"/>
        <v>118918.8</v>
      </c>
      <c r="J2401" s="16"/>
    </row>
    <row r="2402" spans="1:10">
      <c r="A2402" s="23">
        <f t="shared" si="118"/>
        <v>74</v>
      </c>
      <c r="B2402" s="218"/>
      <c r="C2402" s="218"/>
      <c r="D2402" s="137">
        <v>42810</v>
      </c>
      <c r="E2402" s="137">
        <v>42850</v>
      </c>
      <c r="F2402" s="137">
        <v>42850</v>
      </c>
      <c r="G2402" s="25">
        <f t="shared" si="116"/>
        <v>40</v>
      </c>
      <c r="H2402" s="365">
        <v>2129.16</v>
      </c>
      <c r="I2402" s="122">
        <f t="shared" si="117"/>
        <v>85166.399999999994</v>
      </c>
      <c r="J2402" s="16"/>
    </row>
    <row r="2403" spans="1:10">
      <c r="A2403" s="23">
        <f t="shared" si="118"/>
        <v>75</v>
      </c>
      <c r="B2403" s="218"/>
      <c r="C2403" s="218"/>
      <c r="D2403" s="137">
        <v>42814</v>
      </c>
      <c r="E2403" s="137">
        <v>42850</v>
      </c>
      <c r="F2403" s="137">
        <v>42850</v>
      </c>
      <c r="G2403" s="25">
        <f t="shared" si="116"/>
        <v>36</v>
      </c>
      <c r="H2403" s="365">
        <v>2208.36</v>
      </c>
      <c r="I2403" s="122">
        <f t="shared" si="117"/>
        <v>79500.960000000006</v>
      </c>
      <c r="J2403" s="16"/>
    </row>
    <row r="2404" spans="1:10">
      <c r="A2404" s="23">
        <f t="shared" si="118"/>
        <v>76</v>
      </c>
      <c r="B2404" s="218"/>
      <c r="C2404" s="218"/>
      <c r="D2404" s="137">
        <v>42815</v>
      </c>
      <c r="E2404" s="137">
        <v>42850</v>
      </c>
      <c r="F2404" s="137">
        <v>42850</v>
      </c>
      <c r="G2404" s="25">
        <f t="shared" si="116"/>
        <v>35</v>
      </c>
      <c r="H2404" s="365">
        <v>2150.2800000000002</v>
      </c>
      <c r="I2404" s="122">
        <f t="shared" si="117"/>
        <v>75259.8</v>
      </c>
      <c r="J2404" s="16"/>
    </row>
    <row r="2405" spans="1:10">
      <c r="A2405" s="23">
        <f t="shared" si="118"/>
        <v>77</v>
      </c>
      <c r="B2405" s="218"/>
      <c r="C2405" s="218"/>
      <c r="D2405" s="137">
        <v>42810</v>
      </c>
      <c r="E2405" s="137">
        <v>42850</v>
      </c>
      <c r="F2405" s="137">
        <v>42850</v>
      </c>
      <c r="G2405" s="25">
        <f t="shared" si="116"/>
        <v>40</v>
      </c>
      <c r="H2405" s="365">
        <v>2162.16</v>
      </c>
      <c r="I2405" s="122">
        <f t="shared" si="117"/>
        <v>86486.399999999994</v>
      </c>
      <c r="J2405" s="16"/>
    </row>
    <row r="2406" spans="1:10">
      <c r="A2406" s="23">
        <f t="shared" si="118"/>
        <v>78</v>
      </c>
      <c r="B2406" s="218"/>
      <c r="C2406" s="218"/>
      <c r="D2406" s="137">
        <v>42802</v>
      </c>
      <c r="E2406" s="137">
        <v>42850</v>
      </c>
      <c r="F2406" s="137">
        <v>42850</v>
      </c>
      <c r="G2406" s="25">
        <f t="shared" si="116"/>
        <v>48</v>
      </c>
      <c r="H2406" s="365">
        <v>2229.48</v>
      </c>
      <c r="I2406" s="122">
        <f t="shared" si="117"/>
        <v>107015.03999999999</v>
      </c>
      <c r="J2406" s="16"/>
    </row>
    <row r="2407" spans="1:10">
      <c r="A2407" s="23">
        <f t="shared" si="118"/>
        <v>79</v>
      </c>
      <c r="B2407" s="218"/>
      <c r="C2407" s="218"/>
      <c r="D2407" s="137">
        <v>42808</v>
      </c>
      <c r="E2407" s="137">
        <v>42850</v>
      </c>
      <c r="F2407" s="137">
        <v>42850</v>
      </c>
      <c r="G2407" s="25">
        <f t="shared" si="116"/>
        <v>42</v>
      </c>
      <c r="H2407" s="365">
        <v>2162.16</v>
      </c>
      <c r="I2407" s="122">
        <f t="shared" si="117"/>
        <v>90810.72</v>
      </c>
      <c r="J2407" s="16"/>
    </row>
    <row r="2408" spans="1:10">
      <c r="A2408" s="23">
        <f t="shared" si="118"/>
        <v>80</v>
      </c>
      <c r="B2408" s="218"/>
      <c r="C2408" s="218"/>
      <c r="D2408" s="137">
        <v>42808</v>
      </c>
      <c r="E2408" s="137">
        <v>42850</v>
      </c>
      <c r="F2408" s="137">
        <v>42850</v>
      </c>
      <c r="G2408" s="25">
        <f t="shared" si="116"/>
        <v>42</v>
      </c>
      <c r="H2408" s="365">
        <v>2208.36</v>
      </c>
      <c r="I2408" s="122">
        <f t="shared" si="117"/>
        <v>92751.12</v>
      </c>
      <c r="J2408" s="16"/>
    </row>
    <row r="2409" spans="1:10">
      <c r="A2409" s="23">
        <f t="shared" si="118"/>
        <v>81</v>
      </c>
      <c r="B2409" s="218"/>
      <c r="C2409" s="218"/>
      <c r="D2409" s="137">
        <v>42810</v>
      </c>
      <c r="E2409" s="137">
        <v>42850</v>
      </c>
      <c r="F2409" s="137">
        <v>42850</v>
      </c>
      <c r="G2409" s="25">
        <f t="shared" si="116"/>
        <v>40</v>
      </c>
      <c r="H2409" s="365">
        <v>2251.92</v>
      </c>
      <c r="I2409" s="122">
        <f t="shared" si="117"/>
        <v>90076.800000000003</v>
      </c>
      <c r="J2409" s="16"/>
    </row>
    <row r="2410" spans="1:10">
      <c r="A2410" s="23">
        <f t="shared" si="118"/>
        <v>82</v>
      </c>
      <c r="B2410" s="218"/>
      <c r="C2410" s="218"/>
      <c r="D2410" s="137">
        <v>42803</v>
      </c>
      <c r="E2410" s="137">
        <v>42850</v>
      </c>
      <c r="F2410" s="137">
        <v>42850</v>
      </c>
      <c r="G2410" s="25">
        <f t="shared" si="116"/>
        <v>47</v>
      </c>
      <c r="H2410" s="365">
        <v>2150.2800000000002</v>
      </c>
      <c r="I2410" s="122">
        <f t="shared" si="117"/>
        <v>101063.16</v>
      </c>
      <c r="J2410" s="16"/>
    </row>
    <row r="2411" spans="1:10">
      <c r="A2411" s="23">
        <f t="shared" si="118"/>
        <v>83</v>
      </c>
      <c r="B2411" s="218"/>
      <c r="C2411" s="218"/>
      <c r="D2411" s="137">
        <v>42810</v>
      </c>
      <c r="E2411" s="137">
        <v>42850</v>
      </c>
      <c r="F2411" s="137">
        <v>42850</v>
      </c>
      <c r="G2411" s="25">
        <f t="shared" si="116"/>
        <v>40</v>
      </c>
      <c r="H2411" s="365">
        <v>2846.6</v>
      </c>
      <c r="I2411" s="122">
        <f t="shared" si="117"/>
        <v>113864</v>
      </c>
      <c r="J2411" s="16"/>
    </row>
    <row r="2412" spans="1:10">
      <c r="A2412" s="23">
        <f t="shared" si="118"/>
        <v>84</v>
      </c>
      <c r="B2412" s="218"/>
      <c r="C2412" s="218"/>
      <c r="D2412" s="137">
        <v>42802</v>
      </c>
      <c r="E2412" s="137">
        <v>42850</v>
      </c>
      <c r="F2412" s="137">
        <v>42850</v>
      </c>
      <c r="G2412" s="25">
        <f t="shared" si="116"/>
        <v>48</v>
      </c>
      <c r="H2412" s="365">
        <v>2817.36</v>
      </c>
      <c r="I2412" s="122">
        <f t="shared" si="117"/>
        <v>135233.28</v>
      </c>
      <c r="J2412" s="16"/>
    </row>
    <row r="2413" spans="1:10">
      <c r="A2413" s="23">
        <f t="shared" si="118"/>
        <v>85</v>
      </c>
      <c r="B2413" s="218"/>
      <c r="C2413" s="218"/>
      <c r="D2413" s="137">
        <v>42808</v>
      </c>
      <c r="E2413" s="137">
        <v>42850</v>
      </c>
      <c r="F2413" s="137">
        <v>42850</v>
      </c>
      <c r="G2413" s="25">
        <f t="shared" si="116"/>
        <v>42</v>
      </c>
      <c r="H2413" s="365">
        <v>2817.36</v>
      </c>
      <c r="I2413" s="122">
        <f t="shared" si="117"/>
        <v>118329.12</v>
      </c>
      <c r="J2413" s="16"/>
    </row>
    <row r="2414" spans="1:10">
      <c r="A2414" s="23">
        <f t="shared" si="118"/>
        <v>86</v>
      </c>
      <c r="B2414" s="218"/>
      <c r="C2414" s="218"/>
      <c r="D2414" s="137">
        <v>42814</v>
      </c>
      <c r="E2414" s="137">
        <v>42850</v>
      </c>
      <c r="F2414" s="137">
        <v>42850</v>
      </c>
      <c r="G2414" s="25">
        <f t="shared" si="116"/>
        <v>36</v>
      </c>
      <c r="H2414" s="365">
        <v>2874.12</v>
      </c>
      <c r="I2414" s="122">
        <f t="shared" si="117"/>
        <v>103468.32</v>
      </c>
      <c r="J2414" s="16"/>
    </row>
    <row r="2415" spans="1:10">
      <c r="A2415" s="23">
        <f t="shared" si="118"/>
        <v>87</v>
      </c>
      <c r="B2415" s="218"/>
      <c r="C2415" s="218"/>
      <c r="D2415" s="137">
        <v>42815</v>
      </c>
      <c r="E2415" s="137">
        <v>42850</v>
      </c>
      <c r="F2415" s="137">
        <v>42850</v>
      </c>
      <c r="G2415" s="25">
        <f t="shared" si="116"/>
        <v>35</v>
      </c>
      <c r="H2415" s="365">
        <v>2874.12</v>
      </c>
      <c r="I2415" s="122">
        <f t="shared" si="117"/>
        <v>100594.2</v>
      </c>
      <c r="J2415" s="16"/>
    </row>
    <row r="2416" spans="1:10">
      <c r="A2416" s="23">
        <f t="shared" si="118"/>
        <v>88</v>
      </c>
      <c r="B2416" s="218" t="s">
        <v>239</v>
      </c>
      <c r="C2416" s="218" t="s">
        <v>430</v>
      </c>
      <c r="D2416" s="137">
        <v>42816</v>
      </c>
      <c r="E2416" s="137">
        <v>42850</v>
      </c>
      <c r="F2416" s="137">
        <v>42850</v>
      </c>
      <c r="G2416" s="25">
        <f t="shared" si="116"/>
        <v>34</v>
      </c>
      <c r="H2416" s="365">
        <v>2150.2800000000002</v>
      </c>
      <c r="I2416" s="122">
        <f t="shared" si="117"/>
        <v>73109.52</v>
      </c>
      <c r="J2416" s="16"/>
    </row>
    <row r="2417" spans="1:10">
      <c r="A2417" s="23">
        <f t="shared" si="118"/>
        <v>89</v>
      </c>
      <c r="B2417" s="218"/>
      <c r="C2417" s="218"/>
      <c r="D2417" s="137">
        <v>42816</v>
      </c>
      <c r="E2417" s="137">
        <v>42850</v>
      </c>
      <c r="F2417" s="137">
        <v>42850</v>
      </c>
      <c r="G2417" s="25">
        <f t="shared" si="116"/>
        <v>34</v>
      </c>
      <c r="H2417" s="365">
        <v>2205.7200000000003</v>
      </c>
      <c r="I2417" s="122">
        <f t="shared" si="117"/>
        <v>74994.48</v>
      </c>
      <c r="J2417" s="16"/>
    </row>
    <row r="2418" spans="1:10">
      <c r="A2418" s="23">
        <f t="shared" si="118"/>
        <v>90</v>
      </c>
      <c r="B2418" s="218"/>
      <c r="C2418" s="218"/>
      <c r="D2418" s="137">
        <v>42815</v>
      </c>
      <c r="E2418" s="137">
        <v>42850</v>
      </c>
      <c r="F2418" s="137">
        <v>42850</v>
      </c>
      <c r="G2418" s="25">
        <f t="shared" si="116"/>
        <v>35</v>
      </c>
      <c r="H2418" s="365">
        <v>2150.2800000000002</v>
      </c>
      <c r="I2418" s="122">
        <f t="shared" si="117"/>
        <v>75259.8</v>
      </c>
      <c r="J2418" s="16"/>
    </row>
    <row r="2419" spans="1:10">
      <c r="A2419" s="23">
        <f t="shared" si="118"/>
        <v>91</v>
      </c>
      <c r="B2419" s="218"/>
      <c r="C2419" s="218"/>
      <c r="D2419" s="137">
        <v>42823</v>
      </c>
      <c r="E2419" s="137">
        <v>42850</v>
      </c>
      <c r="F2419" s="137">
        <v>42850</v>
      </c>
      <c r="G2419" s="25">
        <f t="shared" si="116"/>
        <v>27</v>
      </c>
      <c r="H2419" s="365">
        <v>2932.6</v>
      </c>
      <c r="I2419" s="122">
        <f t="shared" si="117"/>
        <v>79180.2</v>
      </c>
      <c r="J2419" s="16"/>
    </row>
    <row r="2420" spans="1:10">
      <c r="A2420" s="23">
        <f t="shared" si="118"/>
        <v>92</v>
      </c>
      <c r="B2420" s="218"/>
      <c r="C2420" s="218"/>
      <c r="D2420" s="137">
        <v>42831</v>
      </c>
      <c r="E2420" s="137">
        <v>42850</v>
      </c>
      <c r="F2420" s="137">
        <v>42850</v>
      </c>
      <c r="G2420" s="25">
        <f t="shared" si="116"/>
        <v>19</v>
      </c>
      <c r="H2420" s="365">
        <v>2912.08</v>
      </c>
      <c r="I2420" s="122">
        <f t="shared" si="117"/>
        <v>55329.52</v>
      </c>
      <c r="J2420" s="16"/>
    </row>
    <row r="2421" spans="1:10">
      <c r="A2421" s="23">
        <f t="shared" si="118"/>
        <v>93</v>
      </c>
      <c r="B2421" s="218"/>
      <c r="C2421" s="218"/>
      <c r="D2421" s="137">
        <v>42822</v>
      </c>
      <c r="E2421" s="137">
        <v>42850</v>
      </c>
      <c r="F2421" s="137">
        <v>42850</v>
      </c>
      <c r="G2421" s="25">
        <f t="shared" si="116"/>
        <v>28</v>
      </c>
      <c r="H2421" s="365">
        <v>2770.92</v>
      </c>
      <c r="I2421" s="122">
        <f t="shared" si="117"/>
        <v>77585.759999999995</v>
      </c>
      <c r="J2421" s="16"/>
    </row>
    <row r="2422" spans="1:10">
      <c r="A2422" s="23">
        <f t="shared" si="118"/>
        <v>94</v>
      </c>
      <c r="B2422" s="218"/>
      <c r="C2422" s="218"/>
      <c r="D2422" s="137">
        <v>42831</v>
      </c>
      <c r="E2422" s="137">
        <v>42850</v>
      </c>
      <c r="F2422" s="137">
        <v>42850</v>
      </c>
      <c r="G2422" s="25">
        <f t="shared" si="116"/>
        <v>19</v>
      </c>
      <c r="H2422" s="365">
        <v>3002.86</v>
      </c>
      <c r="I2422" s="122">
        <f t="shared" si="117"/>
        <v>57054.34</v>
      </c>
      <c r="J2422" s="16"/>
    </row>
    <row r="2423" spans="1:10">
      <c r="A2423" s="23">
        <f t="shared" si="118"/>
        <v>95</v>
      </c>
      <c r="B2423" s="218"/>
      <c r="C2423" s="218"/>
      <c r="D2423" s="137">
        <v>42829</v>
      </c>
      <c r="E2423" s="137">
        <v>42850</v>
      </c>
      <c r="F2423" s="137">
        <v>42850</v>
      </c>
      <c r="G2423" s="25">
        <f t="shared" si="116"/>
        <v>21</v>
      </c>
      <c r="H2423" s="365">
        <v>2974.38</v>
      </c>
      <c r="I2423" s="122">
        <f t="shared" si="117"/>
        <v>62461.98</v>
      </c>
      <c r="J2423" s="16"/>
    </row>
    <row r="2424" spans="1:10">
      <c r="A2424" s="23">
        <f t="shared" si="118"/>
        <v>96</v>
      </c>
      <c r="B2424" s="218"/>
      <c r="C2424" s="218"/>
      <c r="D2424" s="137">
        <v>42824</v>
      </c>
      <c r="E2424" s="137">
        <v>42850</v>
      </c>
      <c r="F2424" s="137">
        <v>42850</v>
      </c>
      <c r="G2424" s="25">
        <f t="shared" si="116"/>
        <v>26</v>
      </c>
      <c r="H2424" s="365">
        <v>2846.6</v>
      </c>
      <c r="I2424" s="122">
        <f t="shared" si="117"/>
        <v>74011.600000000006</v>
      </c>
      <c r="J2424" s="16"/>
    </row>
    <row r="2425" spans="1:10">
      <c r="A2425" s="23">
        <f t="shared" si="118"/>
        <v>97</v>
      </c>
      <c r="B2425" s="218"/>
      <c r="C2425" s="218"/>
      <c r="D2425" s="137">
        <v>42829</v>
      </c>
      <c r="E2425" s="137">
        <v>42850</v>
      </c>
      <c r="F2425" s="137">
        <v>42850</v>
      </c>
      <c r="G2425" s="25">
        <f t="shared" si="116"/>
        <v>21</v>
      </c>
      <c r="H2425" s="365">
        <v>2945.9</v>
      </c>
      <c r="I2425" s="122">
        <f t="shared" si="117"/>
        <v>61863.9</v>
      </c>
      <c r="J2425" s="16"/>
    </row>
    <row r="2426" spans="1:10">
      <c r="A2426" s="23">
        <f t="shared" si="118"/>
        <v>98</v>
      </c>
      <c r="B2426" s="218"/>
      <c r="C2426" s="218"/>
      <c r="D2426" s="137">
        <v>42824</v>
      </c>
      <c r="E2426" s="137">
        <v>42850</v>
      </c>
      <c r="F2426" s="137">
        <v>42850</v>
      </c>
      <c r="G2426" s="25">
        <f t="shared" si="116"/>
        <v>26</v>
      </c>
      <c r="H2426" s="365">
        <v>2817.36</v>
      </c>
      <c r="I2426" s="122">
        <f t="shared" si="117"/>
        <v>73251.360000000001</v>
      </c>
      <c r="J2426" s="16"/>
    </row>
    <row r="2427" spans="1:10">
      <c r="A2427" s="23">
        <f t="shared" si="118"/>
        <v>99</v>
      </c>
      <c r="B2427" s="218" t="s">
        <v>239</v>
      </c>
      <c r="C2427" s="218" t="s">
        <v>431</v>
      </c>
      <c r="D2427" s="137">
        <v>42816</v>
      </c>
      <c r="E2427" s="137">
        <v>42880</v>
      </c>
      <c r="F2427" s="137">
        <v>42880</v>
      </c>
      <c r="G2427" s="25">
        <f t="shared" si="116"/>
        <v>64</v>
      </c>
      <c r="H2427" s="365">
        <v>2205.7200000000003</v>
      </c>
      <c r="I2427" s="122">
        <f t="shared" si="117"/>
        <v>141166.07999999999</v>
      </c>
      <c r="J2427" s="16"/>
    </row>
    <row r="2428" spans="1:10">
      <c r="A2428" s="23">
        <f t="shared" si="118"/>
        <v>100</v>
      </c>
      <c r="B2428" s="218"/>
      <c r="C2428" s="218"/>
      <c r="D2428" s="137">
        <v>42831</v>
      </c>
      <c r="E2428" s="137">
        <v>42880</v>
      </c>
      <c r="F2428" s="137">
        <v>42880</v>
      </c>
      <c r="G2428" s="25">
        <f t="shared" si="116"/>
        <v>49</v>
      </c>
      <c r="H2428" s="365">
        <v>2255.02</v>
      </c>
      <c r="I2428" s="122">
        <f t="shared" si="117"/>
        <v>110495.98</v>
      </c>
      <c r="J2428" s="16"/>
    </row>
    <row r="2429" spans="1:10">
      <c r="A2429" s="23">
        <f t="shared" si="118"/>
        <v>101</v>
      </c>
      <c r="B2429" s="218"/>
      <c r="C2429" s="218"/>
      <c r="D2429" s="137">
        <v>42830</v>
      </c>
      <c r="E2429" s="137">
        <v>42880</v>
      </c>
      <c r="F2429" s="137">
        <v>42880</v>
      </c>
      <c r="G2429" s="25">
        <f t="shared" si="116"/>
        <v>50</v>
      </c>
      <c r="H2429" s="365">
        <v>2313.9299999999998</v>
      </c>
      <c r="I2429" s="122">
        <f t="shared" si="117"/>
        <v>115696.5</v>
      </c>
      <c r="J2429" s="16"/>
    </row>
    <row r="2430" spans="1:10">
      <c r="A2430" s="23">
        <f t="shared" si="118"/>
        <v>102</v>
      </c>
      <c r="B2430" s="218"/>
      <c r="C2430" s="218"/>
      <c r="D2430" s="137">
        <v>42830</v>
      </c>
      <c r="E2430" s="137">
        <v>42880</v>
      </c>
      <c r="F2430" s="137">
        <v>42880</v>
      </c>
      <c r="G2430" s="25">
        <f t="shared" si="116"/>
        <v>50</v>
      </c>
      <c r="H2430" s="365">
        <v>2255.02</v>
      </c>
      <c r="I2430" s="122">
        <f t="shared" si="117"/>
        <v>112751</v>
      </c>
      <c r="J2430" s="16"/>
    </row>
    <row r="2431" spans="1:10">
      <c r="A2431" s="23">
        <f t="shared" si="118"/>
        <v>103</v>
      </c>
      <c r="B2431" s="218"/>
      <c r="C2431" s="218"/>
      <c r="D2431" s="137">
        <v>42852</v>
      </c>
      <c r="E2431" s="137">
        <v>42880</v>
      </c>
      <c r="F2431" s="137">
        <v>42880</v>
      </c>
      <c r="G2431" s="25">
        <f t="shared" si="116"/>
        <v>28</v>
      </c>
      <c r="H2431" s="365">
        <v>2233.1</v>
      </c>
      <c r="I2431" s="122">
        <f t="shared" si="117"/>
        <v>62526.8</v>
      </c>
      <c r="J2431" s="16"/>
    </row>
    <row r="2432" spans="1:10">
      <c r="A2432" s="23">
        <f t="shared" si="118"/>
        <v>104</v>
      </c>
      <c r="B2432" s="218"/>
      <c r="C2432" s="218"/>
      <c r="D2432" s="137">
        <v>42829</v>
      </c>
      <c r="E2432" s="137">
        <v>42880</v>
      </c>
      <c r="F2432" s="137">
        <v>42880</v>
      </c>
      <c r="G2432" s="25">
        <f t="shared" si="116"/>
        <v>51</v>
      </c>
      <c r="H2432" s="365">
        <v>2313.9299999999998</v>
      </c>
      <c r="I2432" s="122">
        <f t="shared" si="117"/>
        <v>118010.43</v>
      </c>
      <c r="J2432" s="16"/>
    </row>
    <row r="2433" spans="1:10">
      <c r="A2433" s="23">
        <f t="shared" si="118"/>
        <v>105</v>
      </c>
      <c r="B2433" s="218"/>
      <c r="C2433" s="218"/>
      <c r="D2433" s="137">
        <v>42831</v>
      </c>
      <c r="E2433" s="137">
        <v>42880</v>
      </c>
      <c r="F2433" s="137">
        <v>42880</v>
      </c>
      <c r="G2433" s="25">
        <f t="shared" si="116"/>
        <v>49</v>
      </c>
      <c r="H2433" s="365">
        <v>2255.02</v>
      </c>
      <c r="I2433" s="122">
        <f t="shared" si="117"/>
        <v>110495.98</v>
      </c>
      <c r="J2433" s="16"/>
    </row>
    <row r="2434" spans="1:10">
      <c r="A2434" s="23">
        <f t="shared" si="118"/>
        <v>106</v>
      </c>
      <c r="B2434" s="218"/>
      <c r="C2434" s="218"/>
      <c r="D2434" s="137">
        <v>42843</v>
      </c>
      <c r="E2434" s="137">
        <v>42880</v>
      </c>
      <c r="F2434" s="137">
        <v>42880</v>
      </c>
      <c r="G2434" s="25">
        <f t="shared" si="116"/>
        <v>37</v>
      </c>
      <c r="H2434" s="365">
        <v>2977.94</v>
      </c>
      <c r="I2434" s="122">
        <f t="shared" si="117"/>
        <v>110183.78</v>
      </c>
      <c r="J2434" s="16"/>
    </row>
    <row r="2435" spans="1:10">
      <c r="A2435" s="23">
        <f t="shared" si="118"/>
        <v>107</v>
      </c>
      <c r="B2435" s="218"/>
      <c r="C2435" s="218"/>
      <c r="D2435" s="137">
        <v>42837</v>
      </c>
      <c r="E2435" s="137">
        <v>42880</v>
      </c>
      <c r="F2435" s="137">
        <v>42880</v>
      </c>
      <c r="G2435" s="25">
        <f t="shared" si="116"/>
        <v>43</v>
      </c>
      <c r="H2435" s="365">
        <v>2899.62</v>
      </c>
      <c r="I2435" s="122">
        <f t="shared" si="117"/>
        <v>124683.66</v>
      </c>
      <c r="J2435" s="16"/>
    </row>
    <row r="2436" spans="1:10">
      <c r="A2436" s="23">
        <f t="shared" si="118"/>
        <v>108</v>
      </c>
      <c r="B2436" s="218"/>
      <c r="C2436" s="218"/>
      <c r="D2436" s="137">
        <v>42844</v>
      </c>
      <c r="E2436" s="137">
        <v>42880</v>
      </c>
      <c r="F2436" s="137">
        <v>42880</v>
      </c>
      <c r="G2436" s="25">
        <f t="shared" si="116"/>
        <v>36</v>
      </c>
      <c r="H2436" s="365">
        <v>2944.12</v>
      </c>
      <c r="I2436" s="122">
        <f t="shared" si="117"/>
        <v>105988.32</v>
      </c>
      <c r="J2436" s="16"/>
    </row>
    <row r="2437" spans="1:10">
      <c r="A2437" s="23">
        <f t="shared" si="118"/>
        <v>109</v>
      </c>
      <c r="B2437" s="218"/>
      <c r="C2437" s="218"/>
      <c r="D2437" s="137">
        <v>42845</v>
      </c>
      <c r="E2437" s="137">
        <v>42880</v>
      </c>
      <c r="F2437" s="137">
        <v>42880</v>
      </c>
      <c r="G2437" s="25">
        <f t="shared" si="116"/>
        <v>35</v>
      </c>
      <c r="H2437" s="365">
        <v>2856.9</v>
      </c>
      <c r="I2437" s="122">
        <f t="shared" si="117"/>
        <v>99991.5</v>
      </c>
      <c r="J2437" s="16"/>
    </row>
    <row r="2438" spans="1:10">
      <c r="A2438" s="23">
        <f t="shared" si="118"/>
        <v>110</v>
      </c>
      <c r="B2438" s="218"/>
      <c r="C2438" s="218"/>
      <c r="D2438" s="137">
        <v>42852</v>
      </c>
      <c r="E2438" s="137">
        <v>42880</v>
      </c>
      <c r="F2438" s="137">
        <v>42880</v>
      </c>
      <c r="G2438" s="25">
        <f t="shared" si="116"/>
        <v>28</v>
      </c>
      <c r="H2438" s="365">
        <v>2961.92</v>
      </c>
      <c r="I2438" s="122">
        <f t="shared" si="117"/>
        <v>82933.759999999995</v>
      </c>
      <c r="J2438" s="16"/>
    </row>
    <row r="2439" spans="1:10">
      <c r="A2439" s="23">
        <f t="shared" si="118"/>
        <v>111</v>
      </c>
      <c r="B2439" s="218"/>
      <c r="C2439" s="218"/>
      <c r="D2439" s="137">
        <v>42835</v>
      </c>
      <c r="E2439" s="137">
        <v>42880</v>
      </c>
      <c r="F2439" s="137">
        <v>42880</v>
      </c>
      <c r="G2439" s="25">
        <f t="shared" si="116"/>
        <v>45</v>
      </c>
      <c r="H2439" s="365">
        <v>2915.64</v>
      </c>
      <c r="I2439" s="122">
        <f t="shared" si="117"/>
        <v>131203.79999999999</v>
      </c>
      <c r="J2439" s="16"/>
    </row>
    <row r="2440" spans="1:10">
      <c r="A2440" s="23">
        <f t="shared" si="118"/>
        <v>112</v>
      </c>
      <c r="B2440" s="218"/>
      <c r="C2440" s="218"/>
      <c r="D2440" s="137">
        <v>42835</v>
      </c>
      <c r="E2440" s="137">
        <v>42880</v>
      </c>
      <c r="F2440" s="137">
        <v>42880</v>
      </c>
      <c r="G2440" s="25">
        <f t="shared" si="116"/>
        <v>45</v>
      </c>
      <c r="H2440" s="365">
        <v>2947.68</v>
      </c>
      <c r="I2440" s="122">
        <f t="shared" si="117"/>
        <v>132645.6</v>
      </c>
      <c r="J2440" s="16"/>
    </row>
    <row r="2441" spans="1:10">
      <c r="A2441" s="23">
        <f t="shared" si="118"/>
        <v>113</v>
      </c>
      <c r="B2441" s="218"/>
      <c r="C2441" s="218"/>
      <c r="D2441" s="137">
        <v>42837</v>
      </c>
      <c r="E2441" s="137">
        <v>42880</v>
      </c>
      <c r="F2441" s="137">
        <v>42880</v>
      </c>
      <c r="G2441" s="25">
        <f t="shared" si="116"/>
        <v>43</v>
      </c>
      <c r="H2441" s="365">
        <v>2945.9</v>
      </c>
      <c r="I2441" s="122">
        <f t="shared" si="117"/>
        <v>126673.7</v>
      </c>
      <c r="J2441" s="16"/>
    </row>
    <row r="2442" spans="1:10">
      <c r="A2442" s="23">
        <f t="shared" si="118"/>
        <v>114</v>
      </c>
      <c r="B2442" s="218"/>
      <c r="C2442" s="218"/>
      <c r="D2442" s="137">
        <v>42843</v>
      </c>
      <c r="E2442" s="137">
        <v>42880</v>
      </c>
      <c r="F2442" s="137">
        <v>42880</v>
      </c>
      <c r="G2442" s="25">
        <f t="shared" si="116"/>
        <v>37</v>
      </c>
      <c r="H2442" s="365">
        <v>2977.94</v>
      </c>
      <c r="I2442" s="122">
        <f t="shared" si="117"/>
        <v>110183.78</v>
      </c>
      <c r="J2442" s="16"/>
    </row>
    <row r="2443" spans="1:10">
      <c r="A2443" s="23">
        <f t="shared" si="118"/>
        <v>115</v>
      </c>
      <c r="B2443" s="218" t="s">
        <v>239</v>
      </c>
      <c r="C2443" s="218" t="s">
        <v>432</v>
      </c>
      <c r="D2443" s="137">
        <v>42850</v>
      </c>
      <c r="E2443" s="137">
        <v>42880</v>
      </c>
      <c r="F2443" s="137">
        <v>42880</v>
      </c>
      <c r="G2443" s="25">
        <f t="shared" si="116"/>
        <v>30</v>
      </c>
      <c r="H2443" s="365">
        <v>2244.06</v>
      </c>
      <c r="I2443" s="122">
        <f t="shared" si="117"/>
        <v>67321.8</v>
      </c>
      <c r="J2443" s="16"/>
    </row>
    <row r="2444" spans="1:10">
      <c r="A2444" s="23">
        <f t="shared" si="118"/>
        <v>116</v>
      </c>
      <c r="B2444" s="218"/>
      <c r="C2444" s="218"/>
      <c r="D2444" s="137">
        <v>42850</v>
      </c>
      <c r="E2444" s="137">
        <v>42880</v>
      </c>
      <c r="F2444" s="137">
        <v>42880</v>
      </c>
      <c r="G2444" s="25">
        <f t="shared" si="116"/>
        <v>30</v>
      </c>
      <c r="H2444" s="365">
        <v>2244.06</v>
      </c>
      <c r="I2444" s="122">
        <f t="shared" si="117"/>
        <v>67321.8</v>
      </c>
      <c r="J2444" s="16"/>
    </row>
    <row r="2445" spans="1:10">
      <c r="A2445" s="23">
        <f t="shared" si="118"/>
        <v>117</v>
      </c>
      <c r="B2445" s="218"/>
      <c r="C2445" s="218"/>
      <c r="D2445" s="137">
        <v>42857</v>
      </c>
      <c r="E2445" s="137">
        <v>42880</v>
      </c>
      <c r="F2445" s="137">
        <v>42880</v>
      </c>
      <c r="G2445" s="25">
        <f t="shared" si="116"/>
        <v>23</v>
      </c>
      <c r="H2445" s="365">
        <v>2267.35</v>
      </c>
      <c r="I2445" s="122">
        <f t="shared" si="117"/>
        <v>52149.05</v>
      </c>
      <c r="J2445" s="16"/>
    </row>
    <row r="2446" spans="1:10">
      <c r="A2446" s="23">
        <f t="shared" si="118"/>
        <v>118</v>
      </c>
      <c r="B2446" s="218"/>
      <c r="C2446" s="218"/>
      <c r="D2446" s="137">
        <v>42859</v>
      </c>
      <c r="E2446" s="137">
        <v>42880</v>
      </c>
      <c r="F2446" s="137">
        <v>42880</v>
      </c>
      <c r="G2446" s="25">
        <f t="shared" si="116"/>
        <v>21</v>
      </c>
      <c r="H2446" s="365">
        <v>2292.0100000000002</v>
      </c>
      <c r="I2446" s="122">
        <f t="shared" si="117"/>
        <v>48132.21</v>
      </c>
      <c r="J2446" s="16"/>
    </row>
    <row r="2447" spans="1:10">
      <c r="A2447" s="23">
        <f t="shared" si="118"/>
        <v>119</v>
      </c>
      <c r="B2447" s="218"/>
      <c r="C2447" s="218"/>
      <c r="D2447" s="137">
        <v>42859</v>
      </c>
      <c r="E2447" s="137">
        <v>42880</v>
      </c>
      <c r="F2447" s="137">
        <v>42880</v>
      </c>
      <c r="G2447" s="25">
        <f t="shared" si="116"/>
        <v>21</v>
      </c>
      <c r="H2447" s="365">
        <v>2209.81</v>
      </c>
      <c r="I2447" s="122">
        <f t="shared" si="117"/>
        <v>46406.01</v>
      </c>
      <c r="J2447" s="16"/>
    </row>
    <row r="2448" spans="1:10">
      <c r="A2448" s="23">
        <f t="shared" si="118"/>
        <v>120</v>
      </c>
      <c r="B2448" s="218"/>
      <c r="C2448" s="218"/>
      <c r="D2448" s="137">
        <v>42850</v>
      </c>
      <c r="E2448" s="137">
        <v>42880</v>
      </c>
      <c r="F2448" s="137">
        <v>42880</v>
      </c>
      <c r="G2448" s="25">
        <f t="shared" si="116"/>
        <v>30</v>
      </c>
      <c r="H2448" s="365">
        <v>2233.1</v>
      </c>
      <c r="I2448" s="122">
        <f t="shared" si="117"/>
        <v>66993</v>
      </c>
      <c r="J2448" s="16"/>
    </row>
    <row r="2449" spans="1:10">
      <c r="A2449" s="23">
        <f t="shared" si="118"/>
        <v>121</v>
      </c>
      <c r="B2449" s="218"/>
      <c r="C2449" s="218"/>
      <c r="D2449" s="137">
        <v>42850</v>
      </c>
      <c r="E2449" s="137">
        <v>42880</v>
      </c>
      <c r="F2449" s="137">
        <v>42880</v>
      </c>
      <c r="G2449" s="25">
        <f t="shared" si="116"/>
        <v>30</v>
      </c>
      <c r="H2449" s="365">
        <v>2244.06</v>
      </c>
      <c r="I2449" s="122">
        <f t="shared" si="117"/>
        <v>67321.8</v>
      </c>
      <c r="J2449" s="16"/>
    </row>
    <row r="2450" spans="1:10">
      <c r="A2450" s="23">
        <f t="shared" si="118"/>
        <v>122</v>
      </c>
      <c r="B2450" s="218"/>
      <c r="C2450" s="218"/>
      <c r="D2450" s="137">
        <v>42857</v>
      </c>
      <c r="E2450" s="137">
        <v>42880</v>
      </c>
      <c r="F2450" s="137">
        <v>42880</v>
      </c>
      <c r="G2450" s="25">
        <f t="shared" si="116"/>
        <v>23</v>
      </c>
      <c r="H2450" s="365">
        <v>2233.1</v>
      </c>
      <c r="I2450" s="122">
        <f t="shared" si="117"/>
        <v>51361.3</v>
      </c>
      <c r="J2450" s="16"/>
    </row>
    <row r="2451" spans="1:10">
      <c r="A2451" s="23">
        <f t="shared" si="118"/>
        <v>123</v>
      </c>
      <c r="B2451" s="218"/>
      <c r="C2451" s="218"/>
      <c r="D2451" s="137">
        <v>42857</v>
      </c>
      <c r="E2451" s="137">
        <v>42880</v>
      </c>
      <c r="F2451" s="137">
        <v>42880</v>
      </c>
      <c r="G2451" s="25">
        <f t="shared" si="116"/>
        <v>23</v>
      </c>
      <c r="H2451" s="365">
        <v>2244.06</v>
      </c>
      <c r="I2451" s="122">
        <f t="shared" si="117"/>
        <v>51613.38</v>
      </c>
      <c r="J2451" s="16"/>
    </row>
    <row r="2452" spans="1:10">
      <c r="A2452" s="23">
        <f t="shared" si="118"/>
        <v>124</v>
      </c>
      <c r="B2452" s="218"/>
      <c r="C2452" s="218"/>
      <c r="D2452" s="137">
        <v>42859</v>
      </c>
      <c r="E2452" s="137">
        <v>42880</v>
      </c>
      <c r="F2452" s="137">
        <v>42880</v>
      </c>
      <c r="G2452" s="25">
        <f t="shared" si="116"/>
        <v>21</v>
      </c>
      <c r="H2452" s="365">
        <v>2267.35</v>
      </c>
      <c r="I2452" s="122">
        <f t="shared" si="117"/>
        <v>47614.35</v>
      </c>
      <c r="J2452" s="16"/>
    </row>
    <row r="2453" spans="1:10">
      <c r="A2453" s="23">
        <f t="shared" si="118"/>
        <v>125</v>
      </c>
      <c r="B2453" s="218"/>
      <c r="C2453" s="218"/>
      <c r="D2453" s="137">
        <v>42856</v>
      </c>
      <c r="E2453" s="137">
        <v>42880</v>
      </c>
      <c r="F2453" s="137">
        <v>42880</v>
      </c>
      <c r="G2453" s="25">
        <f t="shared" si="116"/>
        <v>24</v>
      </c>
      <c r="H2453" s="365">
        <v>2915.64</v>
      </c>
      <c r="I2453" s="122">
        <f t="shared" si="117"/>
        <v>69975.360000000001</v>
      </c>
      <c r="J2453" s="16"/>
    </row>
    <row r="2454" spans="1:10">
      <c r="A2454" s="23">
        <f t="shared" si="118"/>
        <v>126</v>
      </c>
      <c r="B2454" s="218"/>
      <c r="C2454" s="218"/>
      <c r="D2454" s="137">
        <v>42850</v>
      </c>
      <c r="E2454" s="137">
        <v>42880</v>
      </c>
      <c r="F2454" s="137">
        <v>42880</v>
      </c>
      <c r="G2454" s="25">
        <f t="shared" si="116"/>
        <v>30</v>
      </c>
      <c r="H2454" s="365">
        <v>2885.38</v>
      </c>
      <c r="I2454" s="122">
        <f t="shared" si="117"/>
        <v>86561.4</v>
      </c>
      <c r="J2454" s="16"/>
    </row>
    <row r="2455" spans="1:10">
      <c r="A2455" s="23">
        <f t="shared" si="118"/>
        <v>127</v>
      </c>
      <c r="B2455" s="218"/>
      <c r="C2455" s="218"/>
      <c r="D2455" s="137">
        <v>42856</v>
      </c>
      <c r="E2455" s="137">
        <v>42880</v>
      </c>
      <c r="F2455" s="137">
        <v>42880</v>
      </c>
      <c r="G2455" s="25">
        <f t="shared" si="116"/>
        <v>24</v>
      </c>
      <c r="H2455" s="365">
        <v>2901.4</v>
      </c>
      <c r="I2455" s="122">
        <f t="shared" si="117"/>
        <v>69633.600000000006</v>
      </c>
      <c r="J2455" s="16"/>
    </row>
    <row r="2456" spans="1:10">
      <c r="A2456" s="23">
        <f t="shared" si="118"/>
        <v>128</v>
      </c>
      <c r="B2456" s="218"/>
      <c r="C2456" s="218"/>
      <c r="D2456" s="137">
        <v>42850</v>
      </c>
      <c r="E2456" s="137">
        <v>42880</v>
      </c>
      <c r="F2456" s="137">
        <v>42880</v>
      </c>
      <c r="G2456" s="25">
        <f t="shared" si="116"/>
        <v>30</v>
      </c>
      <c r="H2456" s="365">
        <v>3008.2</v>
      </c>
      <c r="I2456" s="122">
        <f t="shared" si="117"/>
        <v>90246</v>
      </c>
      <c r="J2456" s="16"/>
    </row>
    <row r="2457" spans="1:10">
      <c r="A2457" s="23">
        <f t="shared" si="118"/>
        <v>129</v>
      </c>
      <c r="B2457" s="218"/>
      <c r="C2457" s="218"/>
      <c r="D2457" s="137">
        <v>42865</v>
      </c>
      <c r="E2457" s="137">
        <v>42880</v>
      </c>
      <c r="F2457" s="137">
        <v>42880</v>
      </c>
      <c r="G2457" s="25">
        <f t="shared" si="116"/>
        <v>15</v>
      </c>
      <c r="H2457" s="365">
        <v>2899.62</v>
      </c>
      <c r="I2457" s="122">
        <f t="shared" si="117"/>
        <v>43494.3</v>
      </c>
      <c r="J2457" s="16"/>
    </row>
    <row r="2458" spans="1:10">
      <c r="A2458" s="23">
        <f t="shared" si="118"/>
        <v>130</v>
      </c>
      <c r="B2458" s="218"/>
      <c r="C2458" s="218"/>
      <c r="D2458" s="137">
        <v>42865</v>
      </c>
      <c r="E2458" s="137">
        <v>42880</v>
      </c>
      <c r="F2458" s="137">
        <v>42880</v>
      </c>
      <c r="G2458" s="25">
        <f t="shared" si="116"/>
        <v>15</v>
      </c>
      <c r="H2458" s="365">
        <v>3002.86</v>
      </c>
      <c r="I2458" s="122">
        <f t="shared" si="117"/>
        <v>45042.9</v>
      </c>
      <c r="J2458" s="16"/>
    </row>
    <row r="2459" spans="1:10">
      <c r="A2459" s="23">
        <f t="shared" si="118"/>
        <v>131</v>
      </c>
      <c r="B2459" s="218"/>
      <c r="C2459" s="218"/>
      <c r="D2459" s="137">
        <v>42851</v>
      </c>
      <c r="E2459" s="137">
        <v>42880</v>
      </c>
      <c r="F2459" s="137">
        <v>42880</v>
      </c>
      <c r="G2459" s="25">
        <f t="shared" si="116"/>
        <v>29</v>
      </c>
      <c r="H2459" s="365">
        <v>3006.42</v>
      </c>
      <c r="I2459" s="122">
        <f t="shared" si="117"/>
        <v>87186.18</v>
      </c>
      <c r="J2459" s="16"/>
    </row>
    <row r="2460" spans="1:10">
      <c r="A2460" s="23">
        <f t="shared" si="118"/>
        <v>132</v>
      </c>
      <c r="B2460" s="218"/>
      <c r="C2460" s="218"/>
      <c r="D2460" s="137">
        <v>42858</v>
      </c>
      <c r="E2460" s="137">
        <v>42880</v>
      </c>
      <c r="F2460" s="137">
        <v>42880</v>
      </c>
      <c r="G2460" s="25">
        <f t="shared" si="116"/>
        <v>22</v>
      </c>
      <c r="H2460" s="365">
        <v>2977.94</v>
      </c>
      <c r="I2460" s="122">
        <f t="shared" si="117"/>
        <v>65514.68</v>
      </c>
      <c r="J2460" s="16"/>
    </row>
    <row r="2461" spans="1:10">
      <c r="A2461" s="23">
        <f t="shared" si="118"/>
        <v>133</v>
      </c>
      <c r="B2461" s="218"/>
      <c r="C2461" s="218"/>
      <c r="D2461" s="137">
        <v>42858</v>
      </c>
      <c r="E2461" s="137">
        <v>42880</v>
      </c>
      <c r="F2461" s="137">
        <v>42880</v>
      </c>
      <c r="G2461" s="25">
        <f t="shared" si="116"/>
        <v>22</v>
      </c>
      <c r="H2461" s="365">
        <v>2945.9</v>
      </c>
      <c r="I2461" s="122">
        <f t="shared" si="117"/>
        <v>64809.8</v>
      </c>
      <c r="J2461" s="16"/>
    </row>
    <row r="2462" spans="1:10">
      <c r="A2462" s="23">
        <f t="shared" si="118"/>
        <v>134</v>
      </c>
      <c r="B2462" s="218" t="s">
        <v>239</v>
      </c>
      <c r="C2462" s="218" t="s">
        <v>433</v>
      </c>
      <c r="D2462" s="137">
        <v>42865</v>
      </c>
      <c r="E2462" s="137">
        <v>42912</v>
      </c>
      <c r="F2462" s="137">
        <v>42912</v>
      </c>
      <c r="G2462" s="25">
        <f t="shared" si="116"/>
        <v>47</v>
      </c>
      <c r="H2462" s="365">
        <v>2255.02</v>
      </c>
      <c r="I2462" s="122">
        <f t="shared" si="117"/>
        <v>105985.94</v>
      </c>
      <c r="J2462" s="16"/>
    </row>
    <row r="2463" spans="1:10">
      <c r="A2463" s="23">
        <f t="shared" si="118"/>
        <v>135</v>
      </c>
      <c r="B2463" s="218"/>
      <c r="C2463" s="218"/>
      <c r="D2463" s="137">
        <v>42866</v>
      </c>
      <c r="E2463" s="137">
        <v>42912</v>
      </c>
      <c r="F2463" s="137">
        <v>42912</v>
      </c>
      <c r="G2463" s="25">
        <f t="shared" si="116"/>
        <v>46</v>
      </c>
      <c r="H2463" s="365">
        <v>2231.73</v>
      </c>
      <c r="I2463" s="122">
        <f t="shared" si="117"/>
        <v>102659.58</v>
      </c>
      <c r="J2463" s="16"/>
    </row>
    <row r="2464" spans="1:10">
      <c r="A2464" s="23">
        <f t="shared" si="118"/>
        <v>136</v>
      </c>
      <c r="B2464" s="218"/>
      <c r="C2464" s="218"/>
      <c r="D2464" s="137">
        <v>42873</v>
      </c>
      <c r="E2464" s="137">
        <v>42912</v>
      </c>
      <c r="F2464" s="137">
        <v>42912</v>
      </c>
      <c r="G2464" s="25">
        <f t="shared" si="116"/>
        <v>39</v>
      </c>
      <c r="H2464" s="365">
        <v>2267.35</v>
      </c>
      <c r="I2464" s="122">
        <f t="shared" si="117"/>
        <v>88426.65</v>
      </c>
      <c r="J2464" s="16"/>
    </row>
    <row r="2465" spans="1:10">
      <c r="A2465" s="23">
        <f t="shared" si="118"/>
        <v>137</v>
      </c>
      <c r="B2465" s="218"/>
      <c r="C2465" s="218"/>
      <c r="D2465" s="137">
        <v>42865</v>
      </c>
      <c r="E2465" s="137">
        <v>42912</v>
      </c>
      <c r="F2465" s="137">
        <v>42912</v>
      </c>
      <c r="G2465" s="25">
        <f t="shared" si="116"/>
        <v>47</v>
      </c>
      <c r="H2465" s="365">
        <v>2267.35</v>
      </c>
      <c r="I2465" s="122">
        <f t="shared" si="117"/>
        <v>106565.45</v>
      </c>
      <c r="J2465" s="16"/>
    </row>
    <row r="2466" spans="1:10">
      <c r="A2466" s="23">
        <f t="shared" si="118"/>
        <v>138</v>
      </c>
      <c r="B2466" s="218"/>
      <c r="C2466" s="218"/>
      <c r="D2466" s="137">
        <v>42866</v>
      </c>
      <c r="E2466" s="137">
        <v>42912</v>
      </c>
      <c r="F2466" s="137">
        <v>42912</v>
      </c>
      <c r="G2466" s="25">
        <f t="shared" si="116"/>
        <v>46</v>
      </c>
      <c r="H2466" s="365">
        <v>2292.0100000000002</v>
      </c>
      <c r="I2466" s="122">
        <f t="shared" si="117"/>
        <v>105432.46</v>
      </c>
      <c r="J2466" s="16"/>
    </row>
    <row r="2467" spans="1:10">
      <c r="A2467" s="23">
        <f t="shared" si="118"/>
        <v>139</v>
      </c>
      <c r="B2467" s="218"/>
      <c r="C2467" s="218"/>
      <c r="D2467" s="137">
        <v>42873</v>
      </c>
      <c r="E2467" s="137">
        <v>42912</v>
      </c>
      <c r="F2467" s="137">
        <v>42912</v>
      </c>
      <c r="G2467" s="25">
        <f t="shared" si="116"/>
        <v>39</v>
      </c>
      <c r="H2467" s="365">
        <v>2244.06</v>
      </c>
      <c r="I2467" s="122">
        <f t="shared" si="117"/>
        <v>87518.34</v>
      </c>
      <c r="J2467" s="16"/>
    </row>
    <row r="2468" spans="1:10">
      <c r="A2468" s="23">
        <f t="shared" si="118"/>
        <v>140</v>
      </c>
      <c r="B2468" s="218"/>
      <c r="C2468" s="218"/>
      <c r="D2468" s="137">
        <v>42865</v>
      </c>
      <c r="E2468" s="137">
        <v>42912</v>
      </c>
      <c r="F2468" s="137">
        <v>42912</v>
      </c>
      <c r="G2468" s="25">
        <f t="shared" si="116"/>
        <v>47</v>
      </c>
      <c r="H2468" s="365">
        <v>2267.35</v>
      </c>
      <c r="I2468" s="122">
        <f t="shared" si="117"/>
        <v>106565.45</v>
      </c>
      <c r="J2468" s="16"/>
    </row>
    <row r="2469" spans="1:10">
      <c r="A2469" s="23">
        <f t="shared" si="118"/>
        <v>141</v>
      </c>
      <c r="B2469" s="218"/>
      <c r="C2469" s="218"/>
      <c r="D2469" s="137">
        <v>42866</v>
      </c>
      <c r="E2469" s="137">
        <v>42912</v>
      </c>
      <c r="F2469" s="137">
        <v>42912</v>
      </c>
      <c r="G2469" s="25">
        <f t="shared" si="116"/>
        <v>46</v>
      </c>
      <c r="H2469" s="365">
        <v>2337.2200000000003</v>
      </c>
      <c r="I2469" s="122">
        <f t="shared" si="117"/>
        <v>107512.12</v>
      </c>
      <c r="J2469" s="16"/>
    </row>
    <row r="2470" spans="1:10">
      <c r="A2470" s="23">
        <f t="shared" si="118"/>
        <v>142</v>
      </c>
      <c r="B2470" s="218"/>
      <c r="C2470" s="218"/>
      <c r="D2470" s="137">
        <v>42871</v>
      </c>
      <c r="E2470" s="137">
        <v>42912</v>
      </c>
      <c r="F2470" s="137">
        <v>42912</v>
      </c>
      <c r="G2470" s="25">
        <f t="shared" si="116"/>
        <v>41</v>
      </c>
      <c r="H2470" s="365">
        <v>2209.81</v>
      </c>
      <c r="I2470" s="122">
        <f t="shared" si="117"/>
        <v>90602.21</v>
      </c>
      <c r="J2470" s="16"/>
    </row>
    <row r="2471" spans="1:10">
      <c r="A2471" s="23">
        <f t="shared" si="118"/>
        <v>143</v>
      </c>
      <c r="B2471" s="218"/>
      <c r="C2471" s="218"/>
      <c r="D2471" s="137">
        <v>42871</v>
      </c>
      <c r="E2471" s="137">
        <v>42912</v>
      </c>
      <c r="F2471" s="137">
        <v>42912</v>
      </c>
      <c r="G2471" s="25">
        <f t="shared" si="116"/>
        <v>41</v>
      </c>
      <c r="H2471" s="365">
        <v>2315.3000000000002</v>
      </c>
      <c r="I2471" s="122">
        <f t="shared" si="117"/>
        <v>94927.3</v>
      </c>
      <c r="J2471" s="16"/>
    </row>
    <row r="2472" spans="1:10">
      <c r="A2472" s="23">
        <f t="shared" si="118"/>
        <v>144</v>
      </c>
      <c r="B2472" s="218"/>
      <c r="C2472" s="218"/>
      <c r="D2472" s="137">
        <v>42871</v>
      </c>
      <c r="E2472" s="137">
        <v>42912</v>
      </c>
      <c r="F2472" s="137">
        <v>42912</v>
      </c>
      <c r="G2472" s="25">
        <f t="shared" si="116"/>
        <v>41</v>
      </c>
      <c r="H2472" s="365">
        <v>2241.3200000000002</v>
      </c>
      <c r="I2472" s="122">
        <f t="shared" si="117"/>
        <v>91894.12</v>
      </c>
      <c r="J2472" s="16"/>
    </row>
    <row r="2473" spans="1:10">
      <c r="A2473" s="23">
        <f t="shared" si="118"/>
        <v>145</v>
      </c>
      <c r="B2473" s="218"/>
      <c r="C2473" s="218"/>
      <c r="D2473" s="137">
        <v>42863</v>
      </c>
      <c r="E2473" s="137">
        <v>42912</v>
      </c>
      <c r="F2473" s="137">
        <v>42912</v>
      </c>
      <c r="G2473" s="25">
        <f t="shared" si="116"/>
        <v>49</v>
      </c>
      <c r="H2473" s="365">
        <v>2944.12</v>
      </c>
      <c r="I2473" s="122">
        <f t="shared" si="117"/>
        <v>144261.88</v>
      </c>
      <c r="J2473" s="16"/>
    </row>
    <row r="2474" spans="1:10">
      <c r="A2474" s="23">
        <f t="shared" si="118"/>
        <v>146</v>
      </c>
      <c r="B2474" s="218"/>
      <c r="C2474" s="218"/>
      <c r="D2474" s="137">
        <v>42871</v>
      </c>
      <c r="E2474" s="137">
        <v>42912</v>
      </c>
      <c r="F2474" s="137">
        <v>42912</v>
      </c>
      <c r="G2474" s="25">
        <f t="shared" si="116"/>
        <v>41</v>
      </c>
      <c r="H2474" s="365">
        <v>2899.62</v>
      </c>
      <c r="I2474" s="122">
        <f t="shared" si="117"/>
        <v>118884.42</v>
      </c>
      <c r="J2474" s="16"/>
    </row>
    <row r="2475" spans="1:10">
      <c r="A2475" s="23">
        <f t="shared" si="118"/>
        <v>147</v>
      </c>
      <c r="B2475" s="218"/>
      <c r="C2475" s="218"/>
      <c r="D2475" s="137">
        <v>42863</v>
      </c>
      <c r="E2475" s="137">
        <v>42912</v>
      </c>
      <c r="F2475" s="137">
        <v>42912</v>
      </c>
      <c r="G2475" s="25">
        <f t="shared" si="116"/>
        <v>49</v>
      </c>
      <c r="H2475" s="365">
        <v>2945.9</v>
      </c>
      <c r="I2475" s="122">
        <f t="shared" si="117"/>
        <v>144349.1</v>
      </c>
      <c r="J2475" s="16"/>
    </row>
    <row r="2476" spans="1:10">
      <c r="A2476" s="23">
        <f t="shared" si="118"/>
        <v>148</v>
      </c>
      <c r="B2476" s="218"/>
      <c r="C2476" s="218"/>
      <c r="D2476" s="137">
        <v>42871</v>
      </c>
      <c r="E2476" s="137">
        <v>42912</v>
      </c>
      <c r="F2476" s="137">
        <v>42912</v>
      </c>
      <c r="G2476" s="25">
        <f t="shared" si="116"/>
        <v>41</v>
      </c>
      <c r="H2476" s="365">
        <v>2945.9</v>
      </c>
      <c r="I2476" s="122">
        <f t="shared" si="117"/>
        <v>120781.9</v>
      </c>
      <c r="J2476" s="16"/>
    </row>
    <row r="2477" spans="1:10">
      <c r="A2477" s="23">
        <f t="shared" si="118"/>
        <v>149</v>
      </c>
      <c r="B2477" s="218"/>
      <c r="C2477" s="218"/>
      <c r="D2477" s="137">
        <v>42878</v>
      </c>
      <c r="E2477" s="137">
        <v>42912</v>
      </c>
      <c r="F2477" s="137">
        <v>42912</v>
      </c>
      <c r="G2477" s="25">
        <f t="shared" si="116"/>
        <v>34</v>
      </c>
      <c r="H2477" s="365">
        <v>2945.9</v>
      </c>
      <c r="I2477" s="122">
        <f t="shared" si="117"/>
        <v>100160.6</v>
      </c>
      <c r="J2477" s="16"/>
    </row>
    <row r="2478" spans="1:10">
      <c r="A2478" s="23">
        <f t="shared" si="118"/>
        <v>150</v>
      </c>
      <c r="B2478" s="218"/>
      <c r="C2478" s="218"/>
      <c r="D2478" s="137">
        <v>42873</v>
      </c>
      <c r="E2478" s="137">
        <v>42912</v>
      </c>
      <c r="F2478" s="137">
        <v>42912</v>
      </c>
      <c r="G2478" s="25">
        <f t="shared" si="116"/>
        <v>39</v>
      </c>
      <c r="H2478" s="365">
        <v>2963.7</v>
      </c>
      <c r="I2478" s="122">
        <f t="shared" si="117"/>
        <v>115584.3</v>
      </c>
      <c r="J2478" s="16"/>
    </row>
    <row r="2479" spans="1:10">
      <c r="A2479" s="23">
        <f t="shared" si="118"/>
        <v>151</v>
      </c>
      <c r="B2479" s="218"/>
      <c r="C2479" s="218"/>
      <c r="D2479" s="137">
        <v>42878</v>
      </c>
      <c r="E2479" s="137">
        <v>42912</v>
      </c>
      <c r="F2479" s="137">
        <v>42912</v>
      </c>
      <c r="G2479" s="25">
        <f t="shared" si="116"/>
        <v>34</v>
      </c>
      <c r="H2479" s="365">
        <v>2947.68</v>
      </c>
      <c r="I2479" s="122">
        <f t="shared" si="117"/>
        <v>100221.12</v>
      </c>
      <c r="J2479" s="16"/>
    </row>
    <row r="2480" spans="1:10">
      <c r="A2480" s="23">
        <f t="shared" si="118"/>
        <v>152</v>
      </c>
      <c r="B2480" s="218"/>
      <c r="C2480" s="218"/>
      <c r="D2480" s="137">
        <v>42873</v>
      </c>
      <c r="E2480" s="137">
        <v>42912</v>
      </c>
      <c r="F2480" s="137">
        <v>42912</v>
      </c>
      <c r="G2480" s="25">
        <f t="shared" si="116"/>
        <v>39</v>
      </c>
      <c r="H2480" s="365">
        <v>2992.18</v>
      </c>
      <c r="I2480" s="122">
        <f t="shared" si="117"/>
        <v>116695.02</v>
      </c>
      <c r="J2480" s="16"/>
    </row>
    <row r="2481" spans="1:10">
      <c r="A2481" s="23">
        <f t="shared" si="118"/>
        <v>153</v>
      </c>
      <c r="B2481" s="218" t="s">
        <v>239</v>
      </c>
      <c r="C2481" s="218" t="s">
        <v>434</v>
      </c>
      <c r="D2481" s="137">
        <v>42877</v>
      </c>
      <c r="E2481" s="137">
        <v>42912</v>
      </c>
      <c r="F2481" s="137">
        <v>42912</v>
      </c>
      <c r="G2481" s="25">
        <f t="shared" si="116"/>
        <v>35</v>
      </c>
      <c r="H2481" s="365">
        <v>2267.35</v>
      </c>
      <c r="I2481" s="122">
        <f t="shared" si="117"/>
        <v>79357.25</v>
      </c>
      <c r="J2481" s="16"/>
    </row>
    <row r="2482" spans="1:10">
      <c r="A2482" s="23">
        <f t="shared" si="118"/>
        <v>154</v>
      </c>
      <c r="B2482" s="218"/>
      <c r="C2482" s="218"/>
      <c r="D2482" s="137">
        <v>42886</v>
      </c>
      <c r="E2482" s="137">
        <v>42912</v>
      </c>
      <c r="F2482" s="137">
        <v>42912</v>
      </c>
      <c r="G2482" s="25">
        <f t="shared" si="116"/>
        <v>26</v>
      </c>
      <c r="H2482" s="365">
        <v>2209.81</v>
      </c>
      <c r="I2482" s="122">
        <f t="shared" si="117"/>
        <v>57455.06</v>
      </c>
      <c r="J2482" s="16"/>
    </row>
    <row r="2483" spans="1:10">
      <c r="A2483" s="23">
        <f t="shared" si="118"/>
        <v>155</v>
      </c>
      <c r="B2483" s="218"/>
      <c r="C2483" s="218"/>
      <c r="D2483" s="137">
        <v>42886</v>
      </c>
      <c r="E2483" s="137">
        <v>42912</v>
      </c>
      <c r="F2483" s="137">
        <v>42912</v>
      </c>
      <c r="G2483" s="25">
        <f t="shared" si="116"/>
        <v>26</v>
      </c>
      <c r="H2483" s="365">
        <v>2267.35</v>
      </c>
      <c r="I2483" s="122">
        <f t="shared" si="117"/>
        <v>58951.1</v>
      </c>
      <c r="J2483" s="16"/>
    </row>
    <row r="2484" spans="1:10">
      <c r="A2484" s="23">
        <f t="shared" si="118"/>
        <v>156</v>
      </c>
      <c r="B2484" s="218"/>
      <c r="C2484" s="218"/>
      <c r="D2484" s="137">
        <v>42877</v>
      </c>
      <c r="E2484" s="137">
        <v>42912</v>
      </c>
      <c r="F2484" s="137">
        <v>42912</v>
      </c>
      <c r="G2484" s="25">
        <f t="shared" si="116"/>
        <v>35</v>
      </c>
      <c r="H2484" s="365">
        <v>2244.06</v>
      </c>
      <c r="I2484" s="122">
        <f t="shared" si="117"/>
        <v>78542.100000000006</v>
      </c>
      <c r="J2484" s="16"/>
    </row>
    <row r="2485" spans="1:10">
      <c r="A2485" s="23">
        <f t="shared" si="118"/>
        <v>157</v>
      </c>
      <c r="B2485" s="218"/>
      <c r="C2485" s="218"/>
      <c r="D2485" s="137">
        <v>42881</v>
      </c>
      <c r="E2485" s="137">
        <v>42912</v>
      </c>
      <c r="F2485" s="137">
        <v>42912</v>
      </c>
      <c r="G2485" s="25">
        <f t="shared" si="116"/>
        <v>31</v>
      </c>
      <c r="H2485" s="365">
        <v>2267.35</v>
      </c>
      <c r="I2485" s="122">
        <f t="shared" si="117"/>
        <v>70287.850000000006</v>
      </c>
      <c r="J2485" s="16"/>
    </row>
    <row r="2486" spans="1:10">
      <c r="A2486" s="23">
        <f t="shared" si="118"/>
        <v>158</v>
      </c>
      <c r="B2486" s="218"/>
      <c r="C2486" s="218"/>
      <c r="D2486" s="137">
        <v>42887</v>
      </c>
      <c r="E2486" s="137">
        <v>42912</v>
      </c>
      <c r="F2486" s="137">
        <v>42912</v>
      </c>
      <c r="G2486" s="25">
        <f t="shared" si="116"/>
        <v>25</v>
      </c>
      <c r="H2486" s="365">
        <v>2231.73</v>
      </c>
      <c r="I2486" s="122">
        <f t="shared" si="117"/>
        <v>55793.25</v>
      </c>
      <c r="J2486" s="16"/>
    </row>
    <row r="2487" spans="1:10">
      <c r="A2487" s="23">
        <f t="shared" si="118"/>
        <v>159</v>
      </c>
      <c r="B2487" s="218"/>
      <c r="C2487" s="218"/>
      <c r="D2487" s="137">
        <v>42881</v>
      </c>
      <c r="E2487" s="137">
        <v>42912</v>
      </c>
      <c r="F2487" s="137">
        <v>42912</v>
      </c>
      <c r="G2487" s="25">
        <f t="shared" si="116"/>
        <v>31</v>
      </c>
      <c r="H2487" s="365">
        <v>2231.73</v>
      </c>
      <c r="I2487" s="122">
        <f t="shared" si="117"/>
        <v>69183.63</v>
      </c>
      <c r="J2487" s="16"/>
    </row>
    <row r="2488" spans="1:10">
      <c r="A2488" s="23">
        <f t="shared" si="118"/>
        <v>160</v>
      </c>
      <c r="B2488" s="218"/>
      <c r="C2488" s="218"/>
      <c r="D2488" s="137">
        <v>42887</v>
      </c>
      <c r="E2488" s="137">
        <v>42912</v>
      </c>
      <c r="F2488" s="137">
        <v>42912</v>
      </c>
      <c r="G2488" s="25">
        <f t="shared" si="116"/>
        <v>25</v>
      </c>
      <c r="H2488" s="365">
        <v>2335.85</v>
      </c>
      <c r="I2488" s="122">
        <f t="shared" si="117"/>
        <v>58396.25</v>
      </c>
      <c r="J2488" s="16"/>
    </row>
    <row r="2489" spans="1:10">
      <c r="A2489" s="23">
        <f t="shared" si="118"/>
        <v>161</v>
      </c>
      <c r="B2489" s="218"/>
      <c r="C2489" s="218"/>
      <c r="D2489" s="137">
        <v>42880</v>
      </c>
      <c r="E2489" s="137">
        <v>42912</v>
      </c>
      <c r="F2489" s="137">
        <v>42912</v>
      </c>
      <c r="G2489" s="25">
        <f t="shared" si="116"/>
        <v>32</v>
      </c>
      <c r="H2489" s="365">
        <v>2265.98</v>
      </c>
      <c r="I2489" s="122">
        <f t="shared" si="117"/>
        <v>72511.360000000001</v>
      </c>
      <c r="J2489" s="16"/>
    </row>
    <row r="2490" spans="1:10">
      <c r="A2490" s="23">
        <f t="shared" si="118"/>
        <v>162</v>
      </c>
      <c r="B2490" s="218"/>
      <c r="C2490" s="218"/>
      <c r="D2490" s="137">
        <v>42881</v>
      </c>
      <c r="E2490" s="137">
        <v>42912</v>
      </c>
      <c r="F2490" s="137">
        <v>42912</v>
      </c>
      <c r="G2490" s="25">
        <f t="shared" si="116"/>
        <v>31</v>
      </c>
      <c r="H2490" s="365">
        <v>2244.06</v>
      </c>
      <c r="I2490" s="122">
        <f t="shared" si="117"/>
        <v>69565.86</v>
      </c>
      <c r="J2490" s="16"/>
    </row>
    <row r="2491" spans="1:10">
      <c r="A2491" s="23">
        <f t="shared" si="118"/>
        <v>163</v>
      </c>
      <c r="B2491" s="218"/>
      <c r="C2491" s="218"/>
      <c r="D2491" s="137">
        <v>42880</v>
      </c>
      <c r="E2491" s="137">
        <v>42912</v>
      </c>
      <c r="F2491" s="137">
        <v>42912</v>
      </c>
      <c r="G2491" s="25">
        <f t="shared" si="116"/>
        <v>32</v>
      </c>
      <c r="H2491" s="365">
        <v>2901.4</v>
      </c>
      <c r="I2491" s="122">
        <f t="shared" si="117"/>
        <v>92844.800000000003</v>
      </c>
      <c r="J2491" s="16"/>
    </row>
    <row r="2492" spans="1:10">
      <c r="A2492" s="23">
        <f t="shared" si="118"/>
        <v>164</v>
      </c>
      <c r="B2492" s="218"/>
      <c r="C2492" s="218"/>
      <c r="D2492" s="137">
        <v>42886</v>
      </c>
      <c r="E2492" s="137">
        <v>42912</v>
      </c>
      <c r="F2492" s="137">
        <v>42912</v>
      </c>
      <c r="G2492" s="25">
        <f t="shared" si="116"/>
        <v>26</v>
      </c>
      <c r="H2492" s="365">
        <v>3002.86</v>
      </c>
      <c r="I2492" s="122">
        <f t="shared" si="117"/>
        <v>78074.36</v>
      </c>
      <c r="J2492" s="16"/>
    </row>
    <row r="2493" spans="1:10">
      <c r="A2493" s="23">
        <f t="shared" si="118"/>
        <v>165</v>
      </c>
      <c r="B2493" s="218"/>
      <c r="C2493" s="218"/>
      <c r="D2493" s="137">
        <v>42887</v>
      </c>
      <c r="E2493" s="137">
        <v>42912</v>
      </c>
      <c r="F2493" s="137">
        <v>42912</v>
      </c>
      <c r="G2493" s="25">
        <f t="shared" si="116"/>
        <v>25</v>
      </c>
      <c r="H2493" s="365">
        <v>3006.42</v>
      </c>
      <c r="I2493" s="122">
        <f t="shared" si="117"/>
        <v>75160.5</v>
      </c>
      <c r="J2493" s="16"/>
    </row>
    <row r="2494" spans="1:10">
      <c r="A2494" s="23">
        <f t="shared" si="118"/>
        <v>166</v>
      </c>
      <c r="B2494" s="218"/>
      <c r="C2494" s="218"/>
      <c r="D2494" s="137">
        <v>42886</v>
      </c>
      <c r="E2494" s="137">
        <v>42912</v>
      </c>
      <c r="F2494" s="137">
        <v>42912</v>
      </c>
      <c r="G2494" s="25">
        <f t="shared" si="116"/>
        <v>26</v>
      </c>
      <c r="H2494" s="365">
        <v>3006.42</v>
      </c>
      <c r="I2494" s="122">
        <f t="shared" si="117"/>
        <v>78166.92</v>
      </c>
      <c r="J2494" s="16"/>
    </row>
    <row r="2495" spans="1:10">
      <c r="A2495" s="23">
        <f t="shared" si="118"/>
        <v>167</v>
      </c>
      <c r="B2495" s="218"/>
      <c r="C2495" s="218"/>
      <c r="D2495" s="137">
        <v>42880</v>
      </c>
      <c r="E2495" s="137">
        <v>42912</v>
      </c>
      <c r="F2495" s="137">
        <v>42912</v>
      </c>
      <c r="G2495" s="25">
        <f t="shared" si="116"/>
        <v>32</v>
      </c>
      <c r="H2495" s="365">
        <v>2933.44</v>
      </c>
      <c r="I2495" s="122">
        <f t="shared" si="117"/>
        <v>93870.080000000002</v>
      </c>
      <c r="J2495" s="16"/>
    </row>
    <row r="2496" spans="1:10">
      <c r="A2496" s="23">
        <f t="shared" si="118"/>
        <v>168</v>
      </c>
      <c r="B2496" s="218"/>
      <c r="C2496" s="218"/>
      <c r="D2496" s="137">
        <v>42892</v>
      </c>
      <c r="E2496" s="137">
        <v>42912</v>
      </c>
      <c r="F2496" s="137">
        <v>42912</v>
      </c>
      <c r="G2496" s="25">
        <f t="shared" si="116"/>
        <v>20</v>
      </c>
      <c r="H2496" s="365">
        <v>2974.38</v>
      </c>
      <c r="I2496" s="122">
        <f t="shared" si="117"/>
        <v>59487.6</v>
      </c>
      <c r="J2496" s="16"/>
    </row>
    <row r="2497" spans="1:10">
      <c r="A2497" s="23">
        <f t="shared" si="118"/>
        <v>169</v>
      </c>
      <c r="B2497" s="218"/>
      <c r="C2497" s="218"/>
      <c r="D2497" s="137">
        <v>42887</v>
      </c>
      <c r="E2497" s="137">
        <v>42912</v>
      </c>
      <c r="F2497" s="137">
        <v>42912</v>
      </c>
      <c r="G2497" s="25">
        <f t="shared" si="116"/>
        <v>25</v>
      </c>
      <c r="H2497" s="365">
        <v>2915.64</v>
      </c>
      <c r="I2497" s="122">
        <f t="shared" si="117"/>
        <v>72891</v>
      </c>
      <c r="J2497" s="16"/>
    </row>
    <row r="2498" spans="1:10">
      <c r="A2498" s="23">
        <f t="shared" si="118"/>
        <v>170</v>
      </c>
      <c r="B2498" s="218"/>
      <c r="C2498" s="218"/>
      <c r="D2498" s="137">
        <v>42892</v>
      </c>
      <c r="E2498" s="137">
        <v>42912</v>
      </c>
      <c r="F2498" s="137">
        <v>42912</v>
      </c>
      <c r="G2498" s="25">
        <f t="shared" si="116"/>
        <v>20</v>
      </c>
      <c r="H2498" s="365">
        <v>3002.86</v>
      </c>
      <c r="I2498" s="122">
        <f t="shared" si="117"/>
        <v>60057.2</v>
      </c>
      <c r="J2498" s="16"/>
    </row>
    <row r="2499" spans="1:10">
      <c r="A2499" s="23">
        <f t="shared" si="118"/>
        <v>171</v>
      </c>
      <c r="B2499" s="218"/>
      <c r="C2499" s="218"/>
      <c r="D2499" s="137">
        <v>42894</v>
      </c>
      <c r="E2499" s="137">
        <v>42912</v>
      </c>
      <c r="F2499" s="137">
        <v>42912</v>
      </c>
      <c r="G2499" s="25">
        <f t="shared" si="116"/>
        <v>18</v>
      </c>
      <c r="H2499" s="365">
        <v>2944.12</v>
      </c>
      <c r="I2499" s="122">
        <f t="shared" si="117"/>
        <v>52994.16</v>
      </c>
      <c r="J2499" s="16"/>
    </row>
    <row r="2500" spans="1:10">
      <c r="A2500" s="23">
        <f t="shared" si="118"/>
        <v>172</v>
      </c>
      <c r="B2500" s="218"/>
      <c r="C2500" s="218"/>
      <c r="D2500" s="137">
        <v>42895</v>
      </c>
      <c r="E2500" s="137">
        <v>42912</v>
      </c>
      <c r="F2500" s="137">
        <v>42912</v>
      </c>
      <c r="G2500" s="25">
        <f t="shared" si="116"/>
        <v>17</v>
      </c>
      <c r="H2500" s="365">
        <v>2945.9</v>
      </c>
      <c r="I2500" s="122">
        <f t="shared" si="117"/>
        <v>50080.3</v>
      </c>
      <c r="J2500" s="16"/>
    </row>
    <row r="2501" spans="1:10">
      <c r="A2501" s="23">
        <f t="shared" si="118"/>
        <v>173</v>
      </c>
      <c r="B2501" s="218" t="s">
        <v>239</v>
      </c>
      <c r="C2501" s="218" t="s">
        <v>435</v>
      </c>
      <c r="D2501" s="137">
        <v>42901</v>
      </c>
      <c r="E2501" s="137">
        <v>42941</v>
      </c>
      <c r="F2501" s="137">
        <v>42941</v>
      </c>
      <c r="G2501" s="25">
        <f t="shared" si="116"/>
        <v>40</v>
      </c>
      <c r="H2501" s="365">
        <v>2244.06</v>
      </c>
      <c r="I2501" s="122">
        <f t="shared" si="117"/>
        <v>89762.4</v>
      </c>
      <c r="J2501" s="16"/>
    </row>
    <row r="2502" spans="1:10">
      <c r="A2502" s="23">
        <f t="shared" si="118"/>
        <v>174</v>
      </c>
      <c r="B2502" s="218"/>
      <c r="C2502" s="218"/>
      <c r="D2502" s="137">
        <v>42901</v>
      </c>
      <c r="E2502" s="137">
        <v>42941</v>
      </c>
      <c r="F2502" s="137">
        <v>42941</v>
      </c>
      <c r="G2502" s="25">
        <f t="shared" si="116"/>
        <v>40</v>
      </c>
      <c r="H2502" s="365">
        <v>2209.81</v>
      </c>
      <c r="I2502" s="122">
        <f t="shared" si="117"/>
        <v>88392.4</v>
      </c>
      <c r="J2502" s="16"/>
    </row>
    <row r="2503" spans="1:10">
      <c r="A2503" s="23">
        <f t="shared" si="118"/>
        <v>175</v>
      </c>
      <c r="B2503" s="218"/>
      <c r="C2503" s="218"/>
      <c r="D2503" s="137">
        <v>42892</v>
      </c>
      <c r="E2503" s="137">
        <v>42941</v>
      </c>
      <c r="F2503" s="137">
        <v>42941</v>
      </c>
      <c r="G2503" s="25">
        <f t="shared" si="116"/>
        <v>49</v>
      </c>
      <c r="H2503" s="365">
        <v>2196.11</v>
      </c>
      <c r="I2503" s="122">
        <f t="shared" si="117"/>
        <v>107609.39</v>
      </c>
      <c r="J2503" s="16"/>
    </row>
    <row r="2504" spans="1:10">
      <c r="A2504" s="23">
        <f t="shared" si="118"/>
        <v>176</v>
      </c>
      <c r="B2504" s="218"/>
      <c r="C2504" s="218"/>
      <c r="D2504" s="137">
        <v>42894</v>
      </c>
      <c r="E2504" s="137">
        <v>42941</v>
      </c>
      <c r="F2504" s="137">
        <v>42941</v>
      </c>
      <c r="G2504" s="25">
        <f t="shared" si="116"/>
        <v>47</v>
      </c>
      <c r="H2504" s="365">
        <v>2255.02</v>
      </c>
      <c r="I2504" s="122">
        <f t="shared" si="117"/>
        <v>105985.94</v>
      </c>
      <c r="J2504" s="16"/>
    </row>
    <row r="2505" spans="1:10">
      <c r="A2505" s="23">
        <f t="shared" si="118"/>
        <v>177</v>
      </c>
      <c r="B2505" s="218"/>
      <c r="C2505" s="218"/>
      <c r="D2505" s="137">
        <v>42887</v>
      </c>
      <c r="E2505" s="137">
        <v>42941</v>
      </c>
      <c r="F2505" s="137">
        <v>42941</v>
      </c>
      <c r="G2505" s="25">
        <f t="shared" si="116"/>
        <v>54</v>
      </c>
      <c r="H2505" s="365">
        <v>2289.27</v>
      </c>
      <c r="I2505" s="122">
        <f t="shared" si="117"/>
        <v>123620.58</v>
      </c>
      <c r="J2505" s="16"/>
    </row>
    <row r="2506" spans="1:10">
      <c r="A2506" s="23">
        <f t="shared" si="118"/>
        <v>178</v>
      </c>
      <c r="B2506" s="218"/>
      <c r="C2506" s="218"/>
      <c r="D2506" s="137">
        <v>42901</v>
      </c>
      <c r="E2506" s="137">
        <v>42941</v>
      </c>
      <c r="F2506" s="137">
        <v>42941</v>
      </c>
      <c r="G2506" s="25">
        <f t="shared" si="116"/>
        <v>40</v>
      </c>
      <c r="H2506" s="365">
        <v>2265.98</v>
      </c>
      <c r="I2506" s="122">
        <f t="shared" si="117"/>
        <v>90639.2</v>
      </c>
      <c r="J2506" s="16"/>
    </row>
    <row r="2507" spans="1:10">
      <c r="A2507" s="23">
        <f t="shared" si="118"/>
        <v>179</v>
      </c>
      <c r="B2507" s="218"/>
      <c r="C2507" s="218"/>
      <c r="D2507" s="137">
        <v>42892</v>
      </c>
      <c r="E2507" s="137">
        <v>42941</v>
      </c>
      <c r="F2507" s="137">
        <v>42941</v>
      </c>
      <c r="G2507" s="25">
        <f t="shared" si="116"/>
        <v>49</v>
      </c>
      <c r="H2507" s="365">
        <v>2315.3000000000002</v>
      </c>
      <c r="I2507" s="122">
        <f t="shared" si="117"/>
        <v>113449.7</v>
      </c>
      <c r="J2507" s="16"/>
    </row>
    <row r="2508" spans="1:10">
      <c r="A2508" s="23">
        <f t="shared" si="118"/>
        <v>180</v>
      </c>
      <c r="B2508" s="218"/>
      <c r="C2508" s="218"/>
      <c r="D2508" s="137">
        <v>42893</v>
      </c>
      <c r="E2508" s="137">
        <v>42941</v>
      </c>
      <c r="F2508" s="137">
        <v>42941</v>
      </c>
      <c r="G2508" s="25">
        <f t="shared" si="116"/>
        <v>48</v>
      </c>
      <c r="H2508" s="365">
        <v>2267.35</v>
      </c>
      <c r="I2508" s="122">
        <f t="shared" si="117"/>
        <v>108832.8</v>
      </c>
      <c r="J2508" s="16"/>
    </row>
    <row r="2509" spans="1:10">
      <c r="A2509" s="23">
        <f t="shared" si="118"/>
        <v>181</v>
      </c>
      <c r="B2509" s="218"/>
      <c r="C2509" s="218"/>
      <c r="D2509" s="137">
        <v>42893</v>
      </c>
      <c r="E2509" s="137">
        <v>42941</v>
      </c>
      <c r="F2509" s="137">
        <v>42941</v>
      </c>
      <c r="G2509" s="25">
        <f t="shared" si="116"/>
        <v>48</v>
      </c>
      <c r="H2509" s="365">
        <v>2270.09</v>
      </c>
      <c r="I2509" s="122">
        <f t="shared" si="117"/>
        <v>108964.32</v>
      </c>
      <c r="J2509" s="16"/>
    </row>
    <row r="2510" spans="1:10">
      <c r="A2510" s="23">
        <f t="shared" si="118"/>
        <v>182</v>
      </c>
      <c r="B2510" s="218"/>
      <c r="C2510" s="218"/>
      <c r="D2510" s="137">
        <v>42907</v>
      </c>
      <c r="E2510" s="137">
        <v>42941</v>
      </c>
      <c r="F2510" s="137">
        <v>42941</v>
      </c>
      <c r="G2510" s="25">
        <f t="shared" si="116"/>
        <v>34</v>
      </c>
      <c r="H2510" s="365">
        <v>2944.12</v>
      </c>
      <c r="I2510" s="122">
        <f t="shared" si="117"/>
        <v>100100.08</v>
      </c>
      <c r="J2510" s="16"/>
    </row>
    <row r="2511" spans="1:10">
      <c r="A2511" s="23">
        <f t="shared" si="118"/>
        <v>183</v>
      </c>
      <c r="B2511" s="218"/>
      <c r="C2511" s="218"/>
      <c r="D2511" s="137">
        <v>42909</v>
      </c>
      <c r="E2511" s="137">
        <v>42941</v>
      </c>
      <c r="F2511" s="137">
        <v>42941</v>
      </c>
      <c r="G2511" s="25">
        <f t="shared" si="116"/>
        <v>32</v>
      </c>
      <c r="H2511" s="365">
        <v>2929.88</v>
      </c>
      <c r="I2511" s="122">
        <f t="shared" si="117"/>
        <v>93756.160000000003</v>
      </c>
      <c r="J2511" s="16"/>
    </row>
    <row r="2512" spans="1:10">
      <c r="A2512" s="23">
        <f t="shared" si="118"/>
        <v>184</v>
      </c>
      <c r="B2512" s="218"/>
      <c r="C2512" s="218"/>
      <c r="D2512" s="137">
        <v>42909</v>
      </c>
      <c r="E2512" s="137">
        <v>42941</v>
      </c>
      <c r="F2512" s="137">
        <v>42941</v>
      </c>
      <c r="G2512" s="25">
        <f t="shared" si="116"/>
        <v>32</v>
      </c>
      <c r="H2512" s="365">
        <v>2977.94</v>
      </c>
      <c r="I2512" s="122">
        <f t="shared" si="117"/>
        <v>95294.080000000002</v>
      </c>
      <c r="J2512" s="16"/>
    </row>
    <row r="2513" spans="1:10">
      <c r="A2513" s="23">
        <f t="shared" si="118"/>
        <v>185</v>
      </c>
      <c r="B2513" s="218"/>
      <c r="C2513" s="218"/>
      <c r="D2513" s="137">
        <v>42901</v>
      </c>
      <c r="E2513" s="137">
        <v>42941</v>
      </c>
      <c r="F2513" s="137">
        <v>42941</v>
      </c>
      <c r="G2513" s="25">
        <f t="shared" si="116"/>
        <v>40</v>
      </c>
      <c r="H2513" s="365">
        <v>3036.68</v>
      </c>
      <c r="I2513" s="122">
        <f t="shared" si="117"/>
        <v>121467.2</v>
      </c>
      <c r="J2513" s="16"/>
    </row>
    <row r="2514" spans="1:10">
      <c r="A2514" s="23">
        <f t="shared" si="118"/>
        <v>186</v>
      </c>
      <c r="B2514" s="218"/>
      <c r="C2514" s="218"/>
      <c r="D2514" s="137">
        <v>42901</v>
      </c>
      <c r="E2514" s="137">
        <v>42941</v>
      </c>
      <c r="F2514" s="137">
        <v>42941</v>
      </c>
      <c r="G2514" s="25">
        <f t="shared" si="116"/>
        <v>40</v>
      </c>
      <c r="H2514" s="365">
        <v>3006.42</v>
      </c>
      <c r="I2514" s="122">
        <f t="shared" si="117"/>
        <v>120256.8</v>
      </c>
      <c r="J2514" s="16"/>
    </row>
    <row r="2515" spans="1:10">
      <c r="A2515" s="23">
        <f t="shared" si="118"/>
        <v>187</v>
      </c>
      <c r="B2515" s="218"/>
      <c r="C2515" s="218"/>
      <c r="D2515" s="137">
        <v>42899</v>
      </c>
      <c r="E2515" s="137">
        <v>42941</v>
      </c>
      <c r="F2515" s="137">
        <v>42941</v>
      </c>
      <c r="G2515" s="25">
        <f t="shared" si="116"/>
        <v>42</v>
      </c>
      <c r="H2515" s="365">
        <v>2945.9</v>
      </c>
      <c r="I2515" s="122">
        <f t="shared" si="117"/>
        <v>123727.8</v>
      </c>
      <c r="J2515" s="16"/>
    </row>
    <row r="2516" spans="1:10">
      <c r="A2516" s="23">
        <f t="shared" si="118"/>
        <v>188</v>
      </c>
      <c r="B2516" s="218"/>
      <c r="C2516" s="218"/>
      <c r="D2516" s="137">
        <v>42899</v>
      </c>
      <c r="E2516" s="137">
        <v>42941</v>
      </c>
      <c r="F2516" s="137">
        <v>42941</v>
      </c>
      <c r="G2516" s="25">
        <f t="shared" si="116"/>
        <v>42</v>
      </c>
      <c r="H2516" s="365">
        <v>2872.92</v>
      </c>
      <c r="I2516" s="122">
        <f t="shared" si="117"/>
        <v>120662.64</v>
      </c>
      <c r="J2516" s="16"/>
    </row>
    <row r="2517" spans="1:10">
      <c r="A2517" s="23">
        <f t="shared" si="118"/>
        <v>189</v>
      </c>
      <c r="B2517" s="218"/>
      <c r="C2517" s="218"/>
      <c r="D2517" s="137">
        <v>42907</v>
      </c>
      <c r="E2517" s="137">
        <v>42941</v>
      </c>
      <c r="F2517" s="137">
        <v>42941</v>
      </c>
      <c r="G2517" s="25">
        <f t="shared" si="116"/>
        <v>34</v>
      </c>
      <c r="H2517" s="365">
        <v>2901.4</v>
      </c>
      <c r="I2517" s="122">
        <f t="shared" si="117"/>
        <v>98647.6</v>
      </c>
      <c r="J2517" s="16"/>
    </row>
    <row r="2518" spans="1:10">
      <c r="A2518" s="23">
        <f t="shared" si="118"/>
        <v>190</v>
      </c>
      <c r="B2518" s="218" t="s">
        <v>239</v>
      </c>
      <c r="C2518" s="218" t="s">
        <v>436</v>
      </c>
      <c r="D2518" s="137">
        <v>42907</v>
      </c>
      <c r="E2518" s="137">
        <v>42941</v>
      </c>
      <c r="F2518" s="137">
        <v>42941</v>
      </c>
      <c r="G2518" s="25">
        <f t="shared" si="116"/>
        <v>34</v>
      </c>
      <c r="H2518" s="365">
        <v>2219.4</v>
      </c>
      <c r="I2518" s="122">
        <f t="shared" si="117"/>
        <v>75459.600000000006</v>
      </c>
      <c r="J2518" s="16"/>
    </row>
    <row r="2519" spans="1:10">
      <c r="A2519" s="23">
        <f t="shared" si="118"/>
        <v>191</v>
      </c>
      <c r="B2519" s="218"/>
      <c r="C2519" s="218"/>
      <c r="D2519" s="137">
        <v>42916</v>
      </c>
      <c r="E2519" s="137">
        <v>42941</v>
      </c>
      <c r="F2519" s="137">
        <v>42941</v>
      </c>
      <c r="G2519" s="25">
        <f t="shared" si="116"/>
        <v>25</v>
      </c>
      <c r="H2519" s="365">
        <v>2244.06</v>
      </c>
      <c r="I2519" s="122">
        <f t="shared" si="117"/>
        <v>56101.5</v>
      </c>
      <c r="J2519" s="16"/>
    </row>
    <row r="2520" spans="1:10">
      <c r="A2520" s="23">
        <f t="shared" si="118"/>
        <v>192</v>
      </c>
      <c r="B2520" s="218"/>
      <c r="C2520" s="218"/>
      <c r="D2520" s="137">
        <v>42908</v>
      </c>
      <c r="E2520" s="137">
        <v>42941</v>
      </c>
      <c r="F2520" s="137">
        <v>42941</v>
      </c>
      <c r="G2520" s="25">
        <f t="shared" si="116"/>
        <v>33</v>
      </c>
      <c r="H2520" s="365">
        <v>2194.7400000000002</v>
      </c>
      <c r="I2520" s="122">
        <f t="shared" si="117"/>
        <v>72426.42</v>
      </c>
      <c r="J2520" s="16"/>
    </row>
    <row r="2521" spans="1:10">
      <c r="A2521" s="23">
        <f t="shared" si="118"/>
        <v>193</v>
      </c>
      <c r="B2521" s="218"/>
      <c r="C2521" s="218"/>
      <c r="D2521" s="137">
        <v>42915</v>
      </c>
      <c r="E2521" s="137">
        <v>42941</v>
      </c>
      <c r="F2521" s="137">
        <v>42941</v>
      </c>
      <c r="G2521" s="25">
        <f t="shared" si="116"/>
        <v>26</v>
      </c>
      <c r="H2521" s="365">
        <v>2194.7400000000002</v>
      </c>
      <c r="I2521" s="122">
        <f t="shared" ref="I2521:I2584" si="119">ROUND(G2521*H2521,2)</f>
        <v>57063.24</v>
      </c>
      <c r="J2521" s="16"/>
    </row>
    <row r="2522" spans="1:10">
      <c r="A2522" s="23">
        <f t="shared" si="118"/>
        <v>194</v>
      </c>
      <c r="B2522" s="218"/>
      <c r="C2522" s="218"/>
      <c r="D2522" s="137">
        <v>42922</v>
      </c>
      <c r="E2522" s="137">
        <v>42941</v>
      </c>
      <c r="F2522" s="137">
        <v>42941</v>
      </c>
      <c r="G2522" s="25">
        <f t="shared" si="116"/>
        <v>19</v>
      </c>
      <c r="H2522" s="365">
        <v>2250.8000000000002</v>
      </c>
      <c r="I2522" s="122">
        <f t="shared" si="119"/>
        <v>42765.2</v>
      </c>
      <c r="J2522" s="16"/>
    </row>
    <row r="2523" spans="1:10">
      <c r="A2523" s="23">
        <f t="shared" si="118"/>
        <v>195</v>
      </c>
      <c r="B2523" s="218"/>
      <c r="C2523" s="218"/>
      <c r="D2523" s="137">
        <v>42914</v>
      </c>
      <c r="E2523" s="137">
        <v>42941</v>
      </c>
      <c r="F2523" s="137">
        <v>42941</v>
      </c>
      <c r="G2523" s="25">
        <f t="shared" si="116"/>
        <v>27</v>
      </c>
      <c r="H2523" s="365">
        <v>2257.7600000000002</v>
      </c>
      <c r="I2523" s="122">
        <f t="shared" si="119"/>
        <v>60959.519999999997</v>
      </c>
      <c r="J2523" s="16"/>
    </row>
    <row r="2524" spans="1:10">
      <c r="A2524" s="23">
        <f t="shared" si="118"/>
        <v>196</v>
      </c>
      <c r="B2524" s="218"/>
      <c r="C2524" s="218"/>
      <c r="D2524" s="137">
        <v>42914</v>
      </c>
      <c r="E2524" s="137">
        <v>42941</v>
      </c>
      <c r="F2524" s="137">
        <v>42941</v>
      </c>
      <c r="G2524" s="25">
        <f t="shared" si="116"/>
        <v>27</v>
      </c>
      <c r="H2524" s="365">
        <v>2220.77</v>
      </c>
      <c r="I2524" s="122">
        <f t="shared" si="119"/>
        <v>59960.79</v>
      </c>
      <c r="J2524" s="16"/>
    </row>
    <row r="2525" spans="1:10">
      <c r="A2525" s="23">
        <f t="shared" si="118"/>
        <v>197</v>
      </c>
      <c r="B2525" s="218"/>
      <c r="C2525" s="218"/>
      <c r="D2525" s="137">
        <v>42902</v>
      </c>
      <c r="E2525" s="137">
        <v>42941</v>
      </c>
      <c r="F2525" s="137">
        <v>42941</v>
      </c>
      <c r="G2525" s="25">
        <f t="shared" si="116"/>
        <v>39</v>
      </c>
      <c r="H2525" s="365">
        <v>2244.06</v>
      </c>
      <c r="I2525" s="122">
        <f t="shared" si="119"/>
        <v>87518.34</v>
      </c>
      <c r="J2525" s="16"/>
    </row>
    <row r="2526" spans="1:10">
      <c r="A2526" s="23">
        <f t="shared" si="118"/>
        <v>198</v>
      </c>
      <c r="B2526" s="218"/>
      <c r="C2526" s="218"/>
      <c r="D2526" s="137">
        <v>42922</v>
      </c>
      <c r="E2526" s="137">
        <v>42941</v>
      </c>
      <c r="F2526" s="137">
        <v>42941</v>
      </c>
      <c r="G2526" s="25">
        <f t="shared" si="116"/>
        <v>19</v>
      </c>
      <c r="H2526" s="365">
        <v>2227.6799999999998</v>
      </c>
      <c r="I2526" s="122">
        <f t="shared" si="119"/>
        <v>42325.919999999998</v>
      </c>
      <c r="J2526" s="16"/>
    </row>
    <row r="2527" spans="1:10">
      <c r="A2527" s="23">
        <f t="shared" si="118"/>
        <v>199</v>
      </c>
      <c r="B2527" s="218"/>
      <c r="C2527" s="218"/>
      <c r="D2527" s="137">
        <v>42922</v>
      </c>
      <c r="E2527" s="137">
        <v>42941</v>
      </c>
      <c r="F2527" s="137">
        <v>42941</v>
      </c>
      <c r="G2527" s="25">
        <f t="shared" si="116"/>
        <v>19</v>
      </c>
      <c r="H2527" s="365">
        <v>2957.67</v>
      </c>
      <c r="I2527" s="122">
        <f t="shared" si="119"/>
        <v>56195.73</v>
      </c>
      <c r="J2527" s="16"/>
    </row>
    <row r="2528" spans="1:10">
      <c r="A2528" s="23">
        <f t="shared" si="118"/>
        <v>200</v>
      </c>
      <c r="B2528" s="218"/>
      <c r="C2528" s="218"/>
      <c r="D2528" s="137">
        <v>42914</v>
      </c>
      <c r="E2528" s="137">
        <v>42941</v>
      </c>
      <c r="F2528" s="137">
        <v>42941</v>
      </c>
      <c r="G2528" s="25">
        <f t="shared" si="116"/>
        <v>27</v>
      </c>
      <c r="H2528" s="365">
        <v>2867.58</v>
      </c>
      <c r="I2528" s="122">
        <f t="shared" si="119"/>
        <v>77424.66</v>
      </c>
      <c r="J2528" s="16"/>
    </row>
    <row r="2529" spans="1:10">
      <c r="A2529" s="23">
        <f t="shared" si="118"/>
        <v>201</v>
      </c>
      <c r="B2529" s="218"/>
      <c r="C2529" s="218"/>
      <c r="D2529" s="137">
        <v>42914</v>
      </c>
      <c r="E2529" s="137">
        <v>42941</v>
      </c>
      <c r="F2529" s="137">
        <v>42941</v>
      </c>
      <c r="G2529" s="25">
        <f t="shared" si="116"/>
        <v>27</v>
      </c>
      <c r="H2529" s="365">
        <v>3002.86</v>
      </c>
      <c r="I2529" s="122">
        <f t="shared" si="119"/>
        <v>81077.22</v>
      </c>
      <c r="J2529" s="16"/>
    </row>
    <row r="2530" spans="1:10">
      <c r="A2530" s="23">
        <f t="shared" si="118"/>
        <v>202</v>
      </c>
      <c r="B2530" s="218"/>
      <c r="C2530" s="218"/>
      <c r="D2530" s="137">
        <v>42923</v>
      </c>
      <c r="E2530" s="137">
        <v>42941</v>
      </c>
      <c r="F2530" s="137">
        <v>42941</v>
      </c>
      <c r="G2530" s="25">
        <f t="shared" si="116"/>
        <v>18</v>
      </c>
      <c r="H2530" s="365">
        <v>3019.62</v>
      </c>
      <c r="I2530" s="122">
        <f t="shared" si="119"/>
        <v>54353.16</v>
      </c>
      <c r="J2530" s="16"/>
    </row>
    <row r="2531" spans="1:10">
      <c r="A2531" s="23">
        <f t="shared" si="118"/>
        <v>203</v>
      </c>
      <c r="B2531" s="218"/>
      <c r="C2531" s="218"/>
      <c r="D2531" s="137">
        <v>42915</v>
      </c>
      <c r="E2531" s="137">
        <v>42941</v>
      </c>
      <c r="F2531" s="137">
        <v>42941</v>
      </c>
      <c r="G2531" s="25">
        <f t="shared" si="116"/>
        <v>26</v>
      </c>
      <c r="H2531" s="365">
        <v>2901.4</v>
      </c>
      <c r="I2531" s="122">
        <f t="shared" si="119"/>
        <v>75436.399999999994</v>
      </c>
      <c r="J2531" s="16"/>
    </row>
    <row r="2532" spans="1:10">
      <c r="A2532" s="23">
        <f t="shared" si="118"/>
        <v>204</v>
      </c>
      <c r="B2532" s="218"/>
      <c r="C2532" s="218"/>
      <c r="D2532" s="137">
        <v>42915</v>
      </c>
      <c r="E2532" s="137">
        <v>42941</v>
      </c>
      <c r="F2532" s="137">
        <v>42941</v>
      </c>
      <c r="G2532" s="25">
        <f t="shared" si="116"/>
        <v>26</v>
      </c>
      <c r="H2532" s="365">
        <v>2871.14</v>
      </c>
      <c r="I2532" s="122">
        <f t="shared" si="119"/>
        <v>74649.64</v>
      </c>
      <c r="J2532" s="16"/>
    </row>
    <row r="2533" spans="1:10">
      <c r="A2533" s="23">
        <f t="shared" si="118"/>
        <v>205</v>
      </c>
      <c r="B2533" s="218"/>
      <c r="C2533" s="218"/>
      <c r="D2533" s="137">
        <v>42927</v>
      </c>
      <c r="E2533" s="137">
        <v>42941</v>
      </c>
      <c r="F2533" s="137">
        <v>42941</v>
      </c>
      <c r="G2533" s="25">
        <f t="shared" si="116"/>
        <v>14</v>
      </c>
      <c r="H2533" s="365">
        <v>2745.27</v>
      </c>
      <c r="I2533" s="122">
        <f t="shared" si="119"/>
        <v>38433.78</v>
      </c>
      <c r="J2533" s="16"/>
    </row>
    <row r="2534" spans="1:10">
      <c r="A2534" s="23">
        <f t="shared" si="118"/>
        <v>206</v>
      </c>
      <c r="B2534" s="218"/>
      <c r="C2534" s="218"/>
      <c r="D2534" s="137">
        <v>42923</v>
      </c>
      <c r="E2534" s="137">
        <v>42941</v>
      </c>
      <c r="F2534" s="137">
        <v>42941</v>
      </c>
      <c r="G2534" s="25">
        <f t="shared" si="116"/>
        <v>18</v>
      </c>
      <c r="H2534" s="365">
        <v>2929.35</v>
      </c>
      <c r="I2534" s="122">
        <f t="shared" si="119"/>
        <v>52728.3</v>
      </c>
      <c r="J2534" s="16"/>
    </row>
    <row r="2535" spans="1:10">
      <c r="A2535" s="23">
        <f t="shared" si="118"/>
        <v>207</v>
      </c>
      <c r="B2535" s="218"/>
      <c r="C2535" s="218"/>
      <c r="D2535" s="137">
        <v>42927</v>
      </c>
      <c r="E2535" s="137">
        <v>42941</v>
      </c>
      <c r="F2535" s="137">
        <v>42941</v>
      </c>
      <c r="G2535" s="25">
        <f t="shared" si="116"/>
        <v>14</v>
      </c>
      <c r="H2535" s="365">
        <v>2989.53</v>
      </c>
      <c r="I2535" s="122">
        <f t="shared" si="119"/>
        <v>41853.42</v>
      </c>
      <c r="J2535" s="16"/>
    </row>
    <row r="2536" spans="1:10">
      <c r="A2536" s="23">
        <f t="shared" si="118"/>
        <v>208</v>
      </c>
      <c r="B2536" s="218" t="s">
        <v>239</v>
      </c>
      <c r="C2536" s="218" t="s">
        <v>437</v>
      </c>
      <c r="D2536" s="137">
        <v>42943</v>
      </c>
      <c r="E2536" s="137">
        <v>42972</v>
      </c>
      <c r="F2536" s="137">
        <v>42972</v>
      </c>
      <c r="G2536" s="25">
        <f t="shared" si="116"/>
        <v>29</v>
      </c>
      <c r="H2536" s="365">
        <v>2227.6799999999998</v>
      </c>
      <c r="I2536" s="122">
        <f t="shared" si="119"/>
        <v>64602.720000000001</v>
      </c>
      <c r="J2536" s="16"/>
    </row>
    <row r="2537" spans="1:10">
      <c r="A2537" s="23">
        <f t="shared" si="118"/>
        <v>209</v>
      </c>
      <c r="B2537" s="218"/>
      <c r="C2537" s="218"/>
      <c r="D2537" s="137">
        <v>42922</v>
      </c>
      <c r="E2537" s="137">
        <v>42972</v>
      </c>
      <c r="F2537" s="137">
        <v>42972</v>
      </c>
      <c r="G2537" s="25">
        <f t="shared" si="116"/>
        <v>50</v>
      </c>
      <c r="H2537" s="365">
        <v>2203.2000000000003</v>
      </c>
      <c r="I2537" s="122">
        <f t="shared" si="119"/>
        <v>110160</v>
      </c>
      <c r="J2537" s="16"/>
    </row>
    <row r="2538" spans="1:10">
      <c r="A2538" s="23">
        <f t="shared" si="118"/>
        <v>210</v>
      </c>
      <c r="B2538" s="218"/>
      <c r="C2538" s="218"/>
      <c r="D2538" s="137">
        <v>42937</v>
      </c>
      <c r="E2538" s="137">
        <v>42972</v>
      </c>
      <c r="F2538" s="137">
        <v>42972</v>
      </c>
      <c r="G2538" s="25">
        <f t="shared" ref="G2538:G2601" si="120">F2538-D2538</f>
        <v>35</v>
      </c>
      <c r="H2538" s="365">
        <v>2203.2000000000003</v>
      </c>
      <c r="I2538" s="122">
        <f t="shared" si="119"/>
        <v>77112</v>
      </c>
      <c r="J2538" s="16"/>
    </row>
    <row r="2539" spans="1:10">
      <c r="A2539" s="23">
        <f t="shared" ref="A2539:A2602" si="121">A2538+1</f>
        <v>211</v>
      </c>
      <c r="B2539" s="218"/>
      <c r="C2539" s="218"/>
      <c r="D2539" s="137">
        <v>42929</v>
      </c>
      <c r="E2539" s="137">
        <v>42972</v>
      </c>
      <c r="F2539" s="137">
        <v>42972</v>
      </c>
      <c r="G2539" s="25">
        <f t="shared" si="120"/>
        <v>43</v>
      </c>
      <c r="H2539" s="365">
        <v>2204.56</v>
      </c>
      <c r="I2539" s="122">
        <f t="shared" si="119"/>
        <v>94796.08</v>
      </c>
      <c r="J2539" s="16"/>
    </row>
    <row r="2540" spans="1:10">
      <c r="A2540" s="23">
        <f t="shared" si="121"/>
        <v>212</v>
      </c>
      <c r="B2540" s="218"/>
      <c r="C2540" s="218"/>
      <c r="D2540" s="137">
        <v>42923</v>
      </c>
      <c r="E2540" s="137">
        <v>42972</v>
      </c>
      <c r="F2540" s="137">
        <v>42972</v>
      </c>
      <c r="G2540" s="25">
        <f t="shared" si="120"/>
        <v>49</v>
      </c>
      <c r="H2540" s="365">
        <v>2250.8000000000002</v>
      </c>
      <c r="I2540" s="122">
        <f t="shared" si="119"/>
        <v>110289.2</v>
      </c>
      <c r="J2540" s="16"/>
    </row>
    <row r="2541" spans="1:10">
      <c r="A2541" s="23">
        <f t="shared" si="121"/>
        <v>213</v>
      </c>
      <c r="B2541" s="218"/>
      <c r="C2541" s="218"/>
      <c r="D2541" s="137">
        <v>42928</v>
      </c>
      <c r="E2541" s="137">
        <v>42972</v>
      </c>
      <c r="F2541" s="137">
        <v>42972</v>
      </c>
      <c r="G2541" s="25">
        <f t="shared" si="120"/>
        <v>44</v>
      </c>
      <c r="H2541" s="365">
        <v>2203.2000000000003</v>
      </c>
      <c r="I2541" s="122">
        <f t="shared" si="119"/>
        <v>96940.800000000003</v>
      </c>
      <c r="J2541" s="16"/>
    </row>
    <row r="2542" spans="1:10">
      <c r="A2542" s="23">
        <f t="shared" si="121"/>
        <v>214</v>
      </c>
      <c r="B2542" s="218"/>
      <c r="C2542" s="218"/>
      <c r="D2542" s="137">
        <v>42937</v>
      </c>
      <c r="E2542" s="137">
        <v>42972</v>
      </c>
      <c r="F2542" s="137">
        <v>42972</v>
      </c>
      <c r="G2542" s="25">
        <f t="shared" si="120"/>
        <v>35</v>
      </c>
      <c r="H2542" s="365">
        <v>2203.2000000000003</v>
      </c>
      <c r="I2542" s="122">
        <f t="shared" si="119"/>
        <v>77112</v>
      </c>
      <c r="J2542" s="16"/>
    </row>
    <row r="2543" spans="1:10">
      <c r="A2543" s="23">
        <f t="shared" si="121"/>
        <v>215</v>
      </c>
      <c r="B2543" s="218"/>
      <c r="C2543" s="218"/>
      <c r="D2543" s="137">
        <v>42922</v>
      </c>
      <c r="E2543" s="137">
        <v>42972</v>
      </c>
      <c r="F2543" s="137">
        <v>42972</v>
      </c>
      <c r="G2543" s="25">
        <f t="shared" si="120"/>
        <v>50</v>
      </c>
      <c r="H2543" s="365">
        <v>2275.2800000000002</v>
      </c>
      <c r="I2543" s="122">
        <f t="shared" si="119"/>
        <v>113764</v>
      </c>
      <c r="J2543" s="16"/>
    </row>
    <row r="2544" spans="1:10">
      <c r="A2544" s="23">
        <f t="shared" si="121"/>
        <v>216</v>
      </c>
      <c r="B2544" s="218"/>
      <c r="C2544" s="218"/>
      <c r="D2544" s="137">
        <v>42934</v>
      </c>
      <c r="E2544" s="137">
        <v>42972</v>
      </c>
      <c r="F2544" s="137">
        <v>42972</v>
      </c>
      <c r="G2544" s="25">
        <f t="shared" si="120"/>
        <v>38</v>
      </c>
      <c r="H2544" s="365">
        <v>2227.6799999999998</v>
      </c>
      <c r="I2544" s="122">
        <f t="shared" si="119"/>
        <v>84651.839999999997</v>
      </c>
      <c r="J2544" s="16"/>
    </row>
    <row r="2545" spans="1:10">
      <c r="A2545" s="23">
        <f t="shared" si="121"/>
        <v>217</v>
      </c>
      <c r="B2545" s="218"/>
      <c r="C2545" s="218"/>
      <c r="D2545" s="137">
        <v>42922</v>
      </c>
      <c r="E2545" s="137">
        <v>42972</v>
      </c>
      <c r="F2545" s="137">
        <v>42972</v>
      </c>
      <c r="G2545" s="25">
        <f t="shared" si="120"/>
        <v>50</v>
      </c>
      <c r="H2545" s="365">
        <v>2250.8000000000002</v>
      </c>
      <c r="I2545" s="122">
        <f t="shared" si="119"/>
        <v>112540</v>
      </c>
      <c r="J2545" s="16"/>
    </row>
    <row r="2546" spans="1:10">
      <c r="A2546" s="23">
        <f t="shared" si="121"/>
        <v>218</v>
      </c>
      <c r="B2546" s="218"/>
      <c r="C2546" s="218"/>
      <c r="D2546" s="137">
        <v>42927</v>
      </c>
      <c r="E2546" s="137">
        <v>42972</v>
      </c>
      <c r="F2546" s="137">
        <v>42972</v>
      </c>
      <c r="G2546" s="25">
        <f t="shared" si="120"/>
        <v>45</v>
      </c>
      <c r="H2546" s="365">
        <v>2242.64</v>
      </c>
      <c r="I2546" s="122">
        <f t="shared" si="119"/>
        <v>100918.8</v>
      </c>
      <c r="J2546" s="16"/>
    </row>
    <row r="2547" spans="1:10">
      <c r="A2547" s="23">
        <f t="shared" si="121"/>
        <v>219</v>
      </c>
      <c r="B2547" s="218"/>
      <c r="C2547" s="218"/>
      <c r="D2547" s="137">
        <v>42927</v>
      </c>
      <c r="E2547" s="137">
        <v>42972</v>
      </c>
      <c r="F2547" s="137">
        <v>42972</v>
      </c>
      <c r="G2547" s="25">
        <f t="shared" si="120"/>
        <v>45</v>
      </c>
      <c r="H2547" s="365">
        <v>2299.7600000000002</v>
      </c>
      <c r="I2547" s="122">
        <f t="shared" si="119"/>
        <v>103489.2</v>
      </c>
      <c r="J2547" s="16"/>
    </row>
    <row r="2548" spans="1:10">
      <c r="A2548" s="23">
        <f t="shared" si="121"/>
        <v>220</v>
      </c>
      <c r="B2548" s="218"/>
      <c r="C2548" s="218"/>
      <c r="D2548" s="137">
        <v>42934</v>
      </c>
      <c r="E2548" s="137">
        <v>42972</v>
      </c>
      <c r="F2548" s="137">
        <v>42972</v>
      </c>
      <c r="G2548" s="25">
        <f t="shared" si="120"/>
        <v>38</v>
      </c>
      <c r="H2548" s="365">
        <v>2216.8000000000002</v>
      </c>
      <c r="I2548" s="122">
        <f t="shared" si="119"/>
        <v>84238.399999999994</v>
      </c>
      <c r="J2548" s="16"/>
    </row>
    <row r="2549" spans="1:10">
      <c r="A2549" s="23">
        <f t="shared" si="121"/>
        <v>221</v>
      </c>
      <c r="B2549" s="218"/>
      <c r="C2549" s="218"/>
      <c r="D2549" s="137">
        <v>42936</v>
      </c>
      <c r="E2549" s="137">
        <v>42972</v>
      </c>
      <c r="F2549" s="137">
        <v>42972</v>
      </c>
      <c r="G2549" s="25">
        <f t="shared" si="120"/>
        <v>36</v>
      </c>
      <c r="H2549" s="365">
        <v>2957.67</v>
      </c>
      <c r="I2549" s="122">
        <f t="shared" si="119"/>
        <v>106476.12</v>
      </c>
      <c r="J2549" s="16"/>
    </row>
    <row r="2550" spans="1:10">
      <c r="A2550" s="23">
        <f t="shared" si="121"/>
        <v>222</v>
      </c>
      <c r="B2550" s="218"/>
      <c r="C2550" s="218"/>
      <c r="D2550" s="137">
        <v>42936</v>
      </c>
      <c r="E2550" s="137">
        <v>42972</v>
      </c>
      <c r="F2550" s="137">
        <v>42972</v>
      </c>
      <c r="G2550" s="25">
        <f t="shared" si="120"/>
        <v>36</v>
      </c>
      <c r="H2550" s="365">
        <v>2883.33</v>
      </c>
      <c r="I2550" s="122">
        <f t="shared" si="119"/>
        <v>103799.88</v>
      </c>
      <c r="J2550" s="16"/>
    </row>
    <row r="2551" spans="1:10">
      <c r="A2551" s="23">
        <f t="shared" si="121"/>
        <v>223</v>
      </c>
      <c r="B2551" s="218"/>
      <c r="C2551" s="218"/>
      <c r="D2551" s="137">
        <v>42929</v>
      </c>
      <c r="E2551" s="137">
        <v>42972</v>
      </c>
      <c r="F2551" s="137">
        <v>42972</v>
      </c>
      <c r="G2551" s="25">
        <f t="shared" si="120"/>
        <v>43</v>
      </c>
      <c r="H2551" s="365">
        <v>2916.96</v>
      </c>
      <c r="I2551" s="122">
        <f t="shared" si="119"/>
        <v>125429.28</v>
      </c>
      <c r="J2551" s="16"/>
    </row>
    <row r="2552" spans="1:10">
      <c r="A2552" s="23">
        <f t="shared" si="121"/>
        <v>224</v>
      </c>
      <c r="B2552" s="218"/>
      <c r="C2552" s="218"/>
      <c r="D2552" s="137">
        <v>42923</v>
      </c>
      <c r="E2552" s="137">
        <v>42972</v>
      </c>
      <c r="F2552" s="137">
        <v>42972</v>
      </c>
      <c r="G2552" s="25">
        <f t="shared" si="120"/>
        <v>49</v>
      </c>
      <c r="H2552" s="365">
        <v>2856.78</v>
      </c>
      <c r="I2552" s="122">
        <f t="shared" si="119"/>
        <v>139982.22</v>
      </c>
      <c r="J2552" s="16"/>
    </row>
    <row r="2553" spans="1:10">
      <c r="A2553" s="23">
        <f t="shared" si="121"/>
        <v>225</v>
      </c>
      <c r="B2553" s="218"/>
      <c r="C2553" s="218"/>
      <c r="D2553" s="137">
        <v>42929</v>
      </c>
      <c r="E2553" s="137">
        <v>42972</v>
      </c>
      <c r="F2553" s="137">
        <v>42972</v>
      </c>
      <c r="G2553" s="25">
        <f t="shared" si="120"/>
        <v>43</v>
      </c>
      <c r="H2553" s="365">
        <v>2929.35</v>
      </c>
      <c r="I2553" s="122">
        <f t="shared" si="119"/>
        <v>125962.05</v>
      </c>
      <c r="J2553" s="16"/>
    </row>
    <row r="2554" spans="1:10">
      <c r="A2554" s="23">
        <f t="shared" si="121"/>
        <v>226</v>
      </c>
      <c r="B2554" s="218" t="s">
        <v>239</v>
      </c>
      <c r="C2554" s="218" t="s">
        <v>438</v>
      </c>
      <c r="D2554" s="137">
        <v>42943</v>
      </c>
      <c r="E2554" s="137">
        <v>42972</v>
      </c>
      <c r="F2554" s="137">
        <v>42972</v>
      </c>
      <c r="G2554" s="25">
        <f t="shared" si="120"/>
        <v>29</v>
      </c>
      <c r="H2554" s="365">
        <v>2203.2000000000003</v>
      </c>
      <c r="I2554" s="122">
        <f t="shared" si="119"/>
        <v>63892.800000000003</v>
      </c>
      <c r="J2554" s="16"/>
    </row>
    <row r="2555" spans="1:10">
      <c r="A2555" s="23">
        <f t="shared" si="121"/>
        <v>227</v>
      </c>
      <c r="B2555" s="218"/>
      <c r="C2555" s="218"/>
      <c r="D2555" s="137">
        <v>42951</v>
      </c>
      <c r="E2555" s="137">
        <v>42972</v>
      </c>
      <c r="F2555" s="137">
        <v>42972</v>
      </c>
      <c r="G2555" s="25">
        <f t="shared" si="120"/>
        <v>21</v>
      </c>
      <c r="H2555" s="365">
        <v>2200.48</v>
      </c>
      <c r="I2555" s="122">
        <f t="shared" si="119"/>
        <v>46210.080000000002</v>
      </c>
      <c r="J2555" s="16"/>
    </row>
    <row r="2556" spans="1:10">
      <c r="A2556" s="23">
        <f t="shared" si="121"/>
        <v>228</v>
      </c>
      <c r="B2556" s="218"/>
      <c r="C2556" s="218"/>
      <c r="D2556" s="137">
        <v>42949</v>
      </c>
      <c r="E2556" s="137">
        <v>42972</v>
      </c>
      <c r="F2556" s="137">
        <v>42972</v>
      </c>
      <c r="G2556" s="25">
        <f t="shared" si="120"/>
        <v>23</v>
      </c>
      <c r="H2556" s="365">
        <v>2227.6799999999998</v>
      </c>
      <c r="I2556" s="122">
        <f t="shared" si="119"/>
        <v>51236.639999999999</v>
      </c>
      <c r="J2556" s="16"/>
    </row>
    <row r="2557" spans="1:10">
      <c r="A2557" s="23">
        <f t="shared" si="121"/>
        <v>229</v>
      </c>
      <c r="B2557" s="218"/>
      <c r="C2557" s="218"/>
      <c r="D2557" s="137">
        <v>42943</v>
      </c>
      <c r="E2557" s="137">
        <v>42972</v>
      </c>
      <c r="F2557" s="137">
        <v>42972</v>
      </c>
      <c r="G2557" s="25">
        <f t="shared" si="120"/>
        <v>29</v>
      </c>
      <c r="H2557" s="365">
        <v>2178.7200000000003</v>
      </c>
      <c r="I2557" s="122">
        <f t="shared" si="119"/>
        <v>63182.879999999997</v>
      </c>
      <c r="J2557" s="16"/>
    </row>
    <row r="2558" spans="1:10">
      <c r="A2558" s="23">
        <f t="shared" si="121"/>
        <v>230</v>
      </c>
      <c r="B2558" s="218"/>
      <c r="C2558" s="218"/>
      <c r="D2558" s="137">
        <v>42949</v>
      </c>
      <c r="E2558" s="137">
        <v>42972</v>
      </c>
      <c r="F2558" s="137">
        <v>42972</v>
      </c>
      <c r="G2558" s="25">
        <f t="shared" si="120"/>
        <v>23</v>
      </c>
      <c r="H2558" s="365">
        <v>2169.1999999999998</v>
      </c>
      <c r="I2558" s="122">
        <f t="shared" si="119"/>
        <v>49891.6</v>
      </c>
      <c r="J2558" s="16"/>
    </row>
    <row r="2559" spans="1:10">
      <c r="A2559" s="23">
        <f t="shared" si="121"/>
        <v>231</v>
      </c>
      <c r="B2559" s="218"/>
      <c r="C2559" s="218"/>
      <c r="D2559" s="137">
        <v>42950</v>
      </c>
      <c r="E2559" s="137">
        <v>42972</v>
      </c>
      <c r="F2559" s="137">
        <v>42972</v>
      </c>
      <c r="G2559" s="25">
        <f t="shared" si="120"/>
        <v>22</v>
      </c>
      <c r="H2559" s="365">
        <v>2263.04</v>
      </c>
      <c r="I2559" s="122">
        <f t="shared" si="119"/>
        <v>49786.879999999997</v>
      </c>
      <c r="J2559" s="16"/>
    </row>
    <row r="2560" spans="1:10">
      <c r="A2560" s="23">
        <f t="shared" si="121"/>
        <v>232</v>
      </c>
      <c r="B2560" s="218"/>
      <c r="C2560" s="218"/>
      <c r="D2560" s="137">
        <v>42950</v>
      </c>
      <c r="E2560" s="137">
        <v>42972</v>
      </c>
      <c r="F2560" s="137">
        <v>42972</v>
      </c>
      <c r="G2560" s="25">
        <f t="shared" si="120"/>
        <v>22</v>
      </c>
      <c r="H2560" s="365">
        <v>2272.56</v>
      </c>
      <c r="I2560" s="122">
        <f t="shared" si="119"/>
        <v>49996.32</v>
      </c>
      <c r="J2560" s="16"/>
    </row>
    <row r="2561" spans="1:10">
      <c r="A2561" s="23">
        <f t="shared" si="121"/>
        <v>233</v>
      </c>
      <c r="B2561" s="218"/>
      <c r="C2561" s="218"/>
      <c r="D2561" s="137">
        <v>42943</v>
      </c>
      <c r="E2561" s="137">
        <v>42972</v>
      </c>
      <c r="F2561" s="137">
        <v>42972</v>
      </c>
      <c r="G2561" s="25">
        <f t="shared" si="120"/>
        <v>29</v>
      </c>
      <c r="H2561" s="365">
        <v>2193.6799999999998</v>
      </c>
      <c r="I2561" s="122">
        <f t="shared" si="119"/>
        <v>63616.72</v>
      </c>
      <c r="J2561" s="16"/>
    </row>
    <row r="2562" spans="1:10">
      <c r="A2562" s="23">
        <f t="shared" si="121"/>
        <v>234</v>
      </c>
      <c r="B2562" s="218"/>
      <c r="C2562" s="218"/>
      <c r="D2562" s="137">
        <v>42944</v>
      </c>
      <c r="E2562" s="137">
        <v>42972</v>
      </c>
      <c r="F2562" s="137">
        <v>42972</v>
      </c>
      <c r="G2562" s="25">
        <f t="shared" si="120"/>
        <v>28</v>
      </c>
      <c r="H2562" s="365">
        <v>2275.2800000000002</v>
      </c>
      <c r="I2562" s="122">
        <f t="shared" si="119"/>
        <v>63707.839999999997</v>
      </c>
      <c r="J2562" s="16"/>
    </row>
    <row r="2563" spans="1:10">
      <c r="A2563" s="23">
        <f t="shared" si="121"/>
        <v>235</v>
      </c>
      <c r="B2563" s="218"/>
      <c r="C2563" s="218"/>
      <c r="D2563" s="137">
        <v>42944</v>
      </c>
      <c r="E2563" s="137">
        <v>42972</v>
      </c>
      <c r="F2563" s="137">
        <v>42972</v>
      </c>
      <c r="G2563" s="25">
        <f t="shared" si="120"/>
        <v>28</v>
      </c>
      <c r="H2563" s="365">
        <v>2318.8000000000002</v>
      </c>
      <c r="I2563" s="122">
        <f t="shared" si="119"/>
        <v>64926.400000000001</v>
      </c>
      <c r="J2563" s="16"/>
    </row>
    <row r="2564" spans="1:10">
      <c r="A2564" s="23">
        <f t="shared" si="121"/>
        <v>236</v>
      </c>
      <c r="B2564" s="218"/>
      <c r="C2564" s="218"/>
      <c r="D2564" s="137">
        <v>42943</v>
      </c>
      <c r="E2564" s="137">
        <v>42972</v>
      </c>
      <c r="F2564" s="137">
        <v>42972</v>
      </c>
      <c r="G2564" s="25">
        <f t="shared" si="120"/>
        <v>29</v>
      </c>
      <c r="H2564" s="365">
        <v>2899.26</v>
      </c>
      <c r="I2564" s="122">
        <f t="shared" si="119"/>
        <v>84078.54</v>
      </c>
      <c r="J2564" s="16"/>
    </row>
    <row r="2565" spans="1:10">
      <c r="A2565" s="23">
        <f t="shared" si="121"/>
        <v>237</v>
      </c>
      <c r="B2565" s="218"/>
      <c r="C2565" s="218"/>
      <c r="D2565" s="137">
        <v>42944</v>
      </c>
      <c r="E2565" s="137">
        <v>42972</v>
      </c>
      <c r="F2565" s="137">
        <v>42972</v>
      </c>
      <c r="G2565" s="25">
        <f t="shared" si="120"/>
        <v>28</v>
      </c>
      <c r="H2565" s="365">
        <v>2957.67</v>
      </c>
      <c r="I2565" s="122">
        <f t="shared" si="119"/>
        <v>82814.759999999995</v>
      </c>
      <c r="J2565" s="16"/>
    </row>
    <row r="2566" spans="1:10">
      <c r="A2566" s="23">
        <f t="shared" si="121"/>
        <v>238</v>
      </c>
      <c r="B2566" s="218"/>
      <c r="C2566" s="218"/>
      <c r="D2566" s="137">
        <v>42934</v>
      </c>
      <c r="E2566" s="137">
        <v>42972</v>
      </c>
      <c r="F2566" s="137">
        <v>42972</v>
      </c>
      <c r="G2566" s="25">
        <f t="shared" si="120"/>
        <v>38</v>
      </c>
      <c r="H2566" s="365">
        <v>2947.05</v>
      </c>
      <c r="I2566" s="122">
        <f t="shared" si="119"/>
        <v>111987.9</v>
      </c>
      <c r="J2566" s="16"/>
    </row>
    <row r="2567" spans="1:10">
      <c r="A2567" s="23">
        <f t="shared" si="121"/>
        <v>239</v>
      </c>
      <c r="B2567" s="218"/>
      <c r="C2567" s="218"/>
      <c r="D2567" s="137">
        <v>42943</v>
      </c>
      <c r="E2567" s="137">
        <v>42972</v>
      </c>
      <c r="F2567" s="137">
        <v>42972</v>
      </c>
      <c r="G2567" s="25">
        <f t="shared" si="120"/>
        <v>29</v>
      </c>
      <c r="H2567" s="365">
        <v>2885.1</v>
      </c>
      <c r="I2567" s="122">
        <f t="shared" si="119"/>
        <v>83667.899999999994</v>
      </c>
      <c r="J2567" s="16"/>
    </row>
    <row r="2568" spans="1:10">
      <c r="A2568" s="23">
        <f t="shared" si="121"/>
        <v>240</v>
      </c>
      <c r="B2568" s="218"/>
      <c r="C2568" s="218"/>
      <c r="D2568" s="137">
        <v>42944</v>
      </c>
      <c r="E2568" s="137">
        <v>42972</v>
      </c>
      <c r="F2568" s="137">
        <v>42972</v>
      </c>
      <c r="G2568" s="25">
        <f t="shared" si="120"/>
        <v>28</v>
      </c>
      <c r="H2568" s="365">
        <v>2929.35</v>
      </c>
      <c r="I2568" s="122">
        <f t="shared" si="119"/>
        <v>82021.8</v>
      </c>
      <c r="J2568" s="16"/>
    </row>
    <row r="2569" spans="1:10">
      <c r="A2569" s="23">
        <f t="shared" si="121"/>
        <v>241</v>
      </c>
      <c r="B2569" s="218"/>
      <c r="C2569" s="218"/>
      <c r="D2569" s="137">
        <v>42934</v>
      </c>
      <c r="E2569" s="137">
        <v>42972</v>
      </c>
      <c r="F2569" s="137">
        <v>42972</v>
      </c>
      <c r="G2569" s="25">
        <f t="shared" si="120"/>
        <v>38</v>
      </c>
      <c r="H2569" s="365">
        <v>2855.01</v>
      </c>
      <c r="I2569" s="122">
        <f t="shared" si="119"/>
        <v>108490.38</v>
      </c>
      <c r="J2569" s="16"/>
    </row>
    <row r="2570" spans="1:10">
      <c r="A2570" s="23">
        <f t="shared" si="121"/>
        <v>242</v>
      </c>
      <c r="B2570" s="218" t="s">
        <v>239</v>
      </c>
      <c r="C2570" s="218" t="s">
        <v>439</v>
      </c>
      <c r="D2570" s="137">
        <v>43013</v>
      </c>
      <c r="E2570" s="137">
        <v>43034</v>
      </c>
      <c r="F2570" s="137">
        <v>43033</v>
      </c>
      <c r="G2570" s="25">
        <f t="shared" si="120"/>
        <v>20</v>
      </c>
      <c r="H2570" s="365">
        <v>2115.4499999999998</v>
      </c>
      <c r="I2570" s="122">
        <f t="shared" si="119"/>
        <v>42309</v>
      </c>
      <c r="J2570" s="16"/>
    </row>
    <row r="2571" spans="1:10">
      <c r="A2571" s="23">
        <f t="shared" si="121"/>
        <v>243</v>
      </c>
      <c r="B2571" s="218"/>
      <c r="C2571" s="218"/>
      <c r="D2571" s="137">
        <v>43014</v>
      </c>
      <c r="E2571" s="137">
        <v>43034</v>
      </c>
      <c r="F2571" s="137">
        <v>43033</v>
      </c>
      <c r="G2571" s="25">
        <f t="shared" si="120"/>
        <v>19</v>
      </c>
      <c r="H2571" s="365">
        <v>2139.75</v>
      </c>
      <c r="I2571" s="122">
        <f t="shared" si="119"/>
        <v>40655.25</v>
      </c>
      <c r="J2571" s="16"/>
    </row>
    <row r="2572" spans="1:10">
      <c r="A2572" s="23">
        <f t="shared" si="121"/>
        <v>244</v>
      </c>
      <c r="B2572" s="218"/>
      <c r="C2572" s="218"/>
      <c r="D2572" s="137">
        <v>43007</v>
      </c>
      <c r="E2572" s="137">
        <v>43034</v>
      </c>
      <c r="F2572" s="137">
        <v>43033</v>
      </c>
      <c r="G2572" s="25">
        <f t="shared" si="120"/>
        <v>26</v>
      </c>
      <c r="H2572" s="365">
        <v>2155.6</v>
      </c>
      <c r="I2572" s="122">
        <f t="shared" si="119"/>
        <v>56045.599999999999</v>
      </c>
      <c r="J2572" s="16"/>
    </row>
    <row r="2573" spans="1:10">
      <c r="A2573" s="23">
        <f t="shared" si="121"/>
        <v>245</v>
      </c>
      <c r="B2573" s="218"/>
      <c r="C2573" s="218"/>
      <c r="D2573" s="137">
        <v>43007</v>
      </c>
      <c r="E2573" s="137">
        <v>43034</v>
      </c>
      <c r="F2573" s="137">
        <v>43033</v>
      </c>
      <c r="G2573" s="25">
        <f t="shared" si="120"/>
        <v>26</v>
      </c>
      <c r="H2573" s="365">
        <v>2097.12</v>
      </c>
      <c r="I2573" s="122">
        <f t="shared" si="119"/>
        <v>54525.120000000003</v>
      </c>
      <c r="J2573" s="16"/>
    </row>
    <row r="2574" spans="1:10">
      <c r="A2574" s="23">
        <f t="shared" si="121"/>
        <v>246</v>
      </c>
      <c r="B2574" s="218"/>
      <c r="C2574" s="218"/>
      <c r="D2574" s="137">
        <v>43021</v>
      </c>
      <c r="E2574" s="137">
        <v>43034</v>
      </c>
      <c r="F2574" s="137">
        <v>43033</v>
      </c>
      <c r="G2574" s="25">
        <f t="shared" si="120"/>
        <v>12</v>
      </c>
      <c r="H2574" s="365">
        <v>2187</v>
      </c>
      <c r="I2574" s="122">
        <f t="shared" si="119"/>
        <v>26244</v>
      </c>
      <c r="J2574" s="16"/>
    </row>
    <row r="2575" spans="1:10">
      <c r="A2575" s="23">
        <f t="shared" si="121"/>
        <v>247</v>
      </c>
      <c r="B2575" s="218"/>
      <c r="C2575" s="218"/>
      <c r="D2575" s="137">
        <v>43005</v>
      </c>
      <c r="E2575" s="137">
        <v>43034</v>
      </c>
      <c r="F2575" s="137">
        <v>43033</v>
      </c>
      <c r="G2575" s="25">
        <f t="shared" si="120"/>
        <v>28</v>
      </c>
      <c r="H2575" s="365">
        <v>2298.4</v>
      </c>
      <c r="I2575" s="122">
        <f t="shared" si="119"/>
        <v>64355.199999999997</v>
      </c>
      <c r="J2575" s="16"/>
    </row>
    <row r="2576" spans="1:10">
      <c r="A2576" s="23">
        <f t="shared" si="121"/>
        <v>248</v>
      </c>
      <c r="B2576" s="218"/>
      <c r="C2576" s="218"/>
      <c r="D2576" s="137">
        <v>43011</v>
      </c>
      <c r="E2576" s="137">
        <v>43034</v>
      </c>
      <c r="F2576" s="137">
        <v>43033</v>
      </c>
      <c r="G2576" s="25">
        <f t="shared" si="120"/>
        <v>22</v>
      </c>
      <c r="H2576" s="365">
        <v>2230.2000000000003</v>
      </c>
      <c r="I2576" s="122">
        <f t="shared" si="119"/>
        <v>49064.4</v>
      </c>
      <c r="J2576" s="16"/>
    </row>
    <row r="2577" spans="1:10">
      <c r="A2577" s="23">
        <f t="shared" si="121"/>
        <v>249</v>
      </c>
      <c r="B2577" s="218"/>
      <c r="C2577" s="218"/>
      <c r="D2577" s="137">
        <v>43005</v>
      </c>
      <c r="E2577" s="137">
        <v>43034</v>
      </c>
      <c r="F2577" s="137">
        <v>43033</v>
      </c>
      <c r="G2577" s="25">
        <f t="shared" si="120"/>
        <v>28</v>
      </c>
      <c r="H2577" s="365">
        <v>2250.8000000000002</v>
      </c>
      <c r="I2577" s="122">
        <f t="shared" si="119"/>
        <v>63022.400000000001</v>
      </c>
      <c r="J2577" s="16"/>
    </row>
    <row r="2578" spans="1:10">
      <c r="A2578" s="23">
        <f t="shared" si="121"/>
        <v>250</v>
      </c>
      <c r="B2578" s="218"/>
      <c r="C2578" s="218"/>
      <c r="D2578" s="137">
        <v>43011</v>
      </c>
      <c r="E2578" s="137">
        <v>43034</v>
      </c>
      <c r="F2578" s="137">
        <v>43033</v>
      </c>
      <c r="G2578" s="25">
        <f t="shared" si="120"/>
        <v>22</v>
      </c>
      <c r="H2578" s="365">
        <v>2208.6</v>
      </c>
      <c r="I2578" s="122">
        <f t="shared" si="119"/>
        <v>48589.2</v>
      </c>
      <c r="J2578" s="16"/>
    </row>
    <row r="2579" spans="1:10">
      <c r="A2579" s="23">
        <f t="shared" si="121"/>
        <v>251</v>
      </c>
      <c r="B2579" s="218"/>
      <c r="C2579" s="218"/>
      <c r="D2579" s="137">
        <v>43011</v>
      </c>
      <c r="E2579" s="137">
        <v>43034</v>
      </c>
      <c r="F2579" s="137">
        <v>43033</v>
      </c>
      <c r="G2579" s="25">
        <f t="shared" si="120"/>
        <v>22</v>
      </c>
      <c r="H2579" s="365">
        <v>2208.6</v>
      </c>
      <c r="I2579" s="122">
        <f t="shared" si="119"/>
        <v>48589.2</v>
      </c>
      <c r="J2579" s="16"/>
    </row>
    <row r="2580" spans="1:10">
      <c r="A2580" s="23">
        <f t="shared" si="121"/>
        <v>252</v>
      </c>
      <c r="B2580" s="218"/>
      <c r="C2580" s="218"/>
      <c r="D2580" s="137">
        <v>43011</v>
      </c>
      <c r="E2580" s="137">
        <v>43034</v>
      </c>
      <c r="F2580" s="137">
        <v>43033</v>
      </c>
      <c r="G2580" s="25">
        <f t="shared" si="120"/>
        <v>22</v>
      </c>
      <c r="H2580" s="365">
        <v>2803.5</v>
      </c>
      <c r="I2580" s="122">
        <f t="shared" si="119"/>
        <v>61677</v>
      </c>
      <c r="J2580" s="16"/>
    </row>
    <row r="2581" spans="1:10">
      <c r="A2581" s="23">
        <f t="shared" si="121"/>
        <v>253</v>
      </c>
      <c r="B2581" s="218"/>
      <c r="C2581" s="218"/>
      <c r="D2581" s="137">
        <v>43005</v>
      </c>
      <c r="E2581" s="137">
        <v>43034</v>
      </c>
      <c r="F2581" s="137">
        <v>43033</v>
      </c>
      <c r="G2581" s="25">
        <f t="shared" si="120"/>
        <v>28</v>
      </c>
      <c r="H2581" s="365">
        <v>2885.1</v>
      </c>
      <c r="I2581" s="122">
        <f t="shared" si="119"/>
        <v>80782.8</v>
      </c>
      <c r="J2581" s="16"/>
    </row>
    <row r="2582" spans="1:10">
      <c r="A2582" s="23">
        <f t="shared" si="121"/>
        <v>254</v>
      </c>
      <c r="B2582" s="218"/>
      <c r="C2582" s="218"/>
      <c r="D2582" s="137">
        <v>43005</v>
      </c>
      <c r="E2582" s="137">
        <v>43034</v>
      </c>
      <c r="F2582" s="137">
        <v>43033</v>
      </c>
      <c r="G2582" s="25">
        <f t="shared" si="120"/>
        <v>28</v>
      </c>
      <c r="H2582" s="365">
        <v>2957.67</v>
      </c>
      <c r="I2582" s="122">
        <f t="shared" si="119"/>
        <v>82814.759999999995</v>
      </c>
      <c r="J2582" s="16"/>
    </row>
    <row r="2583" spans="1:10">
      <c r="A2583" s="23">
        <f t="shared" si="121"/>
        <v>255</v>
      </c>
      <c r="B2583" s="218"/>
      <c r="C2583" s="218"/>
      <c r="D2583" s="137">
        <v>43012</v>
      </c>
      <c r="E2583" s="137">
        <v>43034</v>
      </c>
      <c r="F2583" s="137">
        <v>43033</v>
      </c>
      <c r="G2583" s="25">
        <f t="shared" si="120"/>
        <v>21</v>
      </c>
      <c r="H2583" s="365">
        <v>2803.5</v>
      </c>
      <c r="I2583" s="122">
        <f t="shared" si="119"/>
        <v>58873.5</v>
      </c>
      <c r="J2583" s="16"/>
    </row>
    <row r="2584" spans="1:10">
      <c r="A2584" s="23">
        <f t="shared" si="121"/>
        <v>256</v>
      </c>
      <c r="B2584" s="218"/>
      <c r="C2584" s="218"/>
      <c r="D2584" s="137">
        <v>43000</v>
      </c>
      <c r="E2584" s="137">
        <v>43034</v>
      </c>
      <c r="F2584" s="137">
        <v>43033</v>
      </c>
      <c r="G2584" s="25">
        <f t="shared" si="120"/>
        <v>33</v>
      </c>
      <c r="H2584" s="365">
        <v>2927.58</v>
      </c>
      <c r="I2584" s="122">
        <f t="shared" si="119"/>
        <v>96610.14</v>
      </c>
      <c r="J2584" s="16"/>
    </row>
    <row r="2585" spans="1:10">
      <c r="A2585" s="23">
        <f t="shared" si="121"/>
        <v>257</v>
      </c>
      <c r="B2585" s="218" t="s">
        <v>239</v>
      </c>
      <c r="C2585" s="218" t="s">
        <v>440</v>
      </c>
      <c r="D2585" s="137">
        <v>43026</v>
      </c>
      <c r="E2585" s="137">
        <v>43066</v>
      </c>
      <c r="F2585" s="137">
        <v>43066</v>
      </c>
      <c r="G2585" s="25">
        <f t="shared" si="120"/>
        <v>40</v>
      </c>
      <c r="H2585" s="365">
        <v>2162.6999999999998</v>
      </c>
      <c r="I2585" s="122">
        <f t="shared" ref="I2585:I2646" si="122">ROUND(G2585*H2585,2)</f>
        <v>86508</v>
      </c>
      <c r="J2585" s="16"/>
    </row>
    <row r="2586" spans="1:10">
      <c r="A2586" s="23">
        <f t="shared" si="121"/>
        <v>258</v>
      </c>
      <c r="B2586" s="218"/>
      <c r="C2586" s="218"/>
      <c r="D2586" s="137">
        <v>43027</v>
      </c>
      <c r="E2586" s="137">
        <v>43066</v>
      </c>
      <c r="F2586" s="137">
        <v>43066</v>
      </c>
      <c r="G2586" s="25">
        <f t="shared" si="120"/>
        <v>39</v>
      </c>
      <c r="H2586" s="365">
        <v>2177.5500000000002</v>
      </c>
      <c r="I2586" s="122">
        <f t="shared" si="122"/>
        <v>84924.45</v>
      </c>
      <c r="J2586" s="16"/>
    </row>
    <row r="2587" spans="1:10">
      <c r="A2587" s="23">
        <f t="shared" si="121"/>
        <v>259</v>
      </c>
      <c r="B2587" s="218"/>
      <c r="C2587" s="218"/>
      <c r="D2587" s="137">
        <v>43021</v>
      </c>
      <c r="E2587" s="137">
        <v>43066</v>
      </c>
      <c r="F2587" s="137">
        <v>43066</v>
      </c>
      <c r="G2587" s="25">
        <f t="shared" si="120"/>
        <v>45</v>
      </c>
      <c r="H2587" s="365">
        <v>2184.3000000000002</v>
      </c>
      <c r="I2587" s="122">
        <f t="shared" si="122"/>
        <v>98293.5</v>
      </c>
      <c r="J2587" s="16"/>
    </row>
    <row r="2588" spans="1:10">
      <c r="A2588" s="23">
        <f t="shared" si="121"/>
        <v>260</v>
      </c>
      <c r="B2588" s="218"/>
      <c r="C2588" s="218"/>
      <c r="D2588" s="137">
        <v>43020</v>
      </c>
      <c r="E2588" s="137">
        <v>43066</v>
      </c>
      <c r="F2588" s="137">
        <v>43066</v>
      </c>
      <c r="G2588" s="25">
        <f t="shared" si="120"/>
        <v>46</v>
      </c>
      <c r="H2588" s="365">
        <v>2211.3000000000002</v>
      </c>
      <c r="I2588" s="122">
        <f t="shared" si="122"/>
        <v>101719.8</v>
      </c>
      <c r="J2588" s="16"/>
    </row>
    <row r="2589" spans="1:10">
      <c r="A2589" s="23">
        <f t="shared" si="121"/>
        <v>261</v>
      </c>
      <c r="B2589" s="218"/>
      <c r="C2589" s="218"/>
      <c r="D2589" s="137">
        <v>43020</v>
      </c>
      <c r="E2589" s="137">
        <v>43066</v>
      </c>
      <c r="F2589" s="137">
        <v>43066</v>
      </c>
      <c r="G2589" s="25">
        <f t="shared" si="120"/>
        <v>46</v>
      </c>
      <c r="H2589" s="365">
        <v>2187</v>
      </c>
      <c r="I2589" s="122">
        <f t="shared" si="122"/>
        <v>100602</v>
      </c>
      <c r="J2589" s="16"/>
    </row>
    <row r="2590" spans="1:10">
      <c r="A2590" s="23">
        <f t="shared" si="121"/>
        <v>262</v>
      </c>
      <c r="B2590" s="218"/>
      <c r="C2590" s="218"/>
      <c r="D2590" s="137">
        <v>43033</v>
      </c>
      <c r="E2590" s="137">
        <v>43066</v>
      </c>
      <c r="F2590" s="137">
        <v>43066</v>
      </c>
      <c r="G2590" s="25">
        <f t="shared" si="120"/>
        <v>33</v>
      </c>
      <c r="H2590" s="365">
        <v>2200.5</v>
      </c>
      <c r="I2590" s="122">
        <f t="shared" si="122"/>
        <v>72616.5</v>
      </c>
      <c r="J2590" s="16"/>
    </row>
    <row r="2591" spans="1:10">
      <c r="A2591" s="23">
        <f t="shared" si="121"/>
        <v>263</v>
      </c>
      <c r="B2591" s="218"/>
      <c r="C2591" s="218"/>
      <c r="D2591" s="137">
        <v>43026</v>
      </c>
      <c r="E2591" s="137">
        <v>43066</v>
      </c>
      <c r="F2591" s="137">
        <v>43066</v>
      </c>
      <c r="G2591" s="25">
        <f t="shared" si="120"/>
        <v>40</v>
      </c>
      <c r="H2591" s="365">
        <v>2174.85</v>
      </c>
      <c r="I2591" s="122">
        <f t="shared" si="122"/>
        <v>86994</v>
      </c>
      <c r="J2591" s="16"/>
    </row>
    <row r="2592" spans="1:10">
      <c r="A2592" s="23">
        <f t="shared" si="121"/>
        <v>264</v>
      </c>
      <c r="B2592" s="218"/>
      <c r="C2592" s="218"/>
      <c r="D2592" s="137">
        <v>43025</v>
      </c>
      <c r="E2592" s="137">
        <v>43066</v>
      </c>
      <c r="F2592" s="137">
        <v>43066</v>
      </c>
      <c r="G2592" s="25">
        <f t="shared" si="120"/>
        <v>41</v>
      </c>
      <c r="H2592" s="365">
        <v>2254.5</v>
      </c>
      <c r="I2592" s="122">
        <f t="shared" si="122"/>
        <v>92434.5</v>
      </c>
      <c r="J2592" s="16"/>
    </row>
    <row r="2593" spans="1:10">
      <c r="A2593" s="23">
        <f t="shared" si="121"/>
        <v>265</v>
      </c>
      <c r="B2593" s="218"/>
      <c r="C2593" s="218"/>
      <c r="D2593" s="137">
        <v>43020</v>
      </c>
      <c r="E2593" s="137">
        <v>43066</v>
      </c>
      <c r="F2593" s="137">
        <v>43066</v>
      </c>
      <c r="G2593" s="25">
        <f t="shared" si="120"/>
        <v>46</v>
      </c>
      <c r="H2593" s="365">
        <v>2200.5</v>
      </c>
      <c r="I2593" s="122">
        <f t="shared" si="122"/>
        <v>101223</v>
      </c>
      <c r="J2593" s="16"/>
    </row>
    <row r="2594" spans="1:10">
      <c r="A2594" s="23">
        <f t="shared" si="121"/>
        <v>266</v>
      </c>
      <c r="B2594" s="218"/>
      <c r="C2594" s="218"/>
      <c r="D2594" s="137">
        <v>43025</v>
      </c>
      <c r="E2594" s="137">
        <v>43066</v>
      </c>
      <c r="F2594" s="137">
        <v>43066</v>
      </c>
      <c r="G2594" s="25">
        <f t="shared" si="120"/>
        <v>41</v>
      </c>
      <c r="H2594" s="365">
        <v>2174.85</v>
      </c>
      <c r="I2594" s="122">
        <f t="shared" si="122"/>
        <v>89168.85</v>
      </c>
      <c r="J2594" s="16"/>
    </row>
    <row r="2595" spans="1:10">
      <c r="A2595" s="23">
        <f t="shared" si="121"/>
        <v>267</v>
      </c>
      <c r="B2595" s="218"/>
      <c r="C2595" s="218"/>
      <c r="D2595" s="137">
        <v>43020</v>
      </c>
      <c r="E2595" s="137">
        <v>43066</v>
      </c>
      <c r="F2595" s="137">
        <v>43066</v>
      </c>
      <c r="G2595" s="25">
        <f t="shared" si="120"/>
        <v>46</v>
      </c>
      <c r="H2595" s="365">
        <v>2211.3000000000002</v>
      </c>
      <c r="I2595" s="122">
        <f t="shared" si="122"/>
        <v>101719.8</v>
      </c>
      <c r="J2595" s="16"/>
    </row>
    <row r="2596" spans="1:10">
      <c r="A2596" s="23">
        <f t="shared" si="121"/>
        <v>268</v>
      </c>
      <c r="B2596" s="218"/>
      <c r="C2596" s="218"/>
      <c r="D2596" s="137">
        <v>43025</v>
      </c>
      <c r="E2596" s="137">
        <v>43066</v>
      </c>
      <c r="F2596" s="137">
        <v>43066</v>
      </c>
      <c r="G2596" s="25">
        <f t="shared" si="120"/>
        <v>41</v>
      </c>
      <c r="H2596" s="365">
        <v>2234.25</v>
      </c>
      <c r="I2596" s="122">
        <f t="shared" si="122"/>
        <v>91604.25</v>
      </c>
      <c r="J2596" s="16"/>
    </row>
    <row r="2597" spans="1:10">
      <c r="A2597" s="23">
        <f t="shared" si="121"/>
        <v>269</v>
      </c>
      <c r="B2597" s="218"/>
      <c r="C2597" s="218"/>
      <c r="D2597" s="137">
        <v>43033</v>
      </c>
      <c r="E2597" s="137">
        <v>43066</v>
      </c>
      <c r="F2597" s="137">
        <v>43066</v>
      </c>
      <c r="G2597" s="25">
        <f t="shared" si="120"/>
        <v>33</v>
      </c>
      <c r="H2597" s="365">
        <v>2211.3000000000002</v>
      </c>
      <c r="I2597" s="122">
        <f t="shared" si="122"/>
        <v>72972.899999999994</v>
      </c>
      <c r="J2597" s="16"/>
    </row>
    <row r="2598" spans="1:10">
      <c r="A2598" s="23">
        <f t="shared" si="121"/>
        <v>270</v>
      </c>
      <c r="B2598" s="218"/>
      <c r="C2598" s="218"/>
      <c r="D2598" s="137">
        <v>43033</v>
      </c>
      <c r="E2598" s="137">
        <v>43066</v>
      </c>
      <c r="F2598" s="137">
        <v>43066</v>
      </c>
      <c r="G2598" s="25">
        <f t="shared" si="120"/>
        <v>33</v>
      </c>
      <c r="H2598" s="365">
        <v>2866.5</v>
      </c>
      <c r="I2598" s="122">
        <f t="shared" si="122"/>
        <v>94594.5</v>
      </c>
      <c r="J2598" s="16"/>
    </row>
    <row r="2599" spans="1:10">
      <c r="A2599" s="23">
        <f t="shared" si="121"/>
        <v>271</v>
      </c>
      <c r="B2599" s="218"/>
      <c r="C2599" s="218"/>
      <c r="D2599" s="137">
        <v>43019</v>
      </c>
      <c r="E2599" s="137">
        <v>43066</v>
      </c>
      <c r="F2599" s="137">
        <v>43066</v>
      </c>
      <c r="G2599" s="25">
        <f t="shared" si="120"/>
        <v>47</v>
      </c>
      <c r="H2599" s="365">
        <v>2894.5</v>
      </c>
      <c r="I2599" s="122">
        <f t="shared" si="122"/>
        <v>136041.5</v>
      </c>
      <c r="J2599" s="16"/>
    </row>
    <row r="2600" spans="1:10">
      <c r="A2600" s="23">
        <f t="shared" si="121"/>
        <v>272</v>
      </c>
      <c r="B2600" s="218"/>
      <c r="C2600" s="218"/>
      <c r="D2600" s="137">
        <v>43026</v>
      </c>
      <c r="E2600" s="137">
        <v>43066</v>
      </c>
      <c r="F2600" s="137">
        <v>43066</v>
      </c>
      <c r="G2600" s="25">
        <f t="shared" si="120"/>
        <v>40</v>
      </c>
      <c r="H2600" s="365">
        <v>2863</v>
      </c>
      <c r="I2600" s="122">
        <f t="shared" si="122"/>
        <v>114520</v>
      </c>
      <c r="J2600" s="16"/>
    </row>
    <row r="2601" spans="1:10">
      <c r="A2601" s="23">
        <f t="shared" si="121"/>
        <v>273</v>
      </c>
      <c r="B2601" s="218"/>
      <c r="C2601" s="218"/>
      <c r="D2601" s="137">
        <v>43033</v>
      </c>
      <c r="E2601" s="137">
        <v>43066</v>
      </c>
      <c r="F2601" s="137">
        <v>43066</v>
      </c>
      <c r="G2601" s="25">
        <f t="shared" si="120"/>
        <v>33</v>
      </c>
      <c r="H2601" s="365">
        <v>2894.5</v>
      </c>
      <c r="I2601" s="122">
        <f t="shared" si="122"/>
        <v>95518.5</v>
      </c>
      <c r="J2601" s="16"/>
    </row>
    <row r="2602" spans="1:10">
      <c r="A2602" s="23">
        <f t="shared" si="121"/>
        <v>274</v>
      </c>
      <c r="B2602" s="218"/>
      <c r="C2602" s="218"/>
      <c r="D2602" s="137">
        <v>43020</v>
      </c>
      <c r="E2602" s="137">
        <v>43066</v>
      </c>
      <c r="F2602" s="137">
        <v>43066</v>
      </c>
      <c r="G2602" s="25">
        <f t="shared" ref="G2602:G2646" si="123">F2602-D2602</f>
        <v>46</v>
      </c>
      <c r="H2602" s="365">
        <v>2863</v>
      </c>
      <c r="I2602" s="122">
        <f t="shared" si="122"/>
        <v>131698</v>
      </c>
      <c r="J2602" s="16"/>
    </row>
    <row r="2603" spans="1:10">
      <c r="A2603" s="23">
        <f t="shared" ref="A2603:A2646" si="124">A2602+1</f>
        <v>275</v>
      </c>
      <c r="B2603" s="218"/>
      <c r="C2603" s="218"/>
      <c r="D2603" s="137">
        <v>43026</v>
      </c>
      <c r="E2603" s="137">
        <v>43066</v>
      </c>
      <c r="F2603" s="137">
        <v>43066</v>
      </c>
      <c r="G2603" s="25">
        <f t="shared" si="123"/>
        <v>40</v>
      </c>
      <c r="H2603" s="365">
        <v>2922.5</v>
      </c>
      <c r="I2603" s="122">
        <f t="shared" si="122"/>
        <v>116900</v>
      </c>
      <c r="J2603" s="16"/>
    </row>
    <row r="2604" spans="1:10">
      <c r="A2604" s="23">
        <f t="shared" si="124"/>
        <v>276</v>
      </c>
      <c r="B2604" s="218" t="s">
        <v>239</v>
      </c>
      <c r="C2604" s="218" t="s">
        <v>441</v>
      </c>
      <c r="D2604" s="137">
        <v>43034</v>
      </c>
      <c r="E2604" s="137">
        <v>43066</v>
      </c>
      <c r="F2604" s="137">
        <v>43066</v>
      </c>
      <c r="G2604" s="25">
        <f t="shared" si="123"/>
        <v>32</v>
      </c>
      <c r="H2604" s="365">
        <v>2139.75</v>
      </c>
      <c r="I2604" s="122">
        <f t="shared" si="122"/>
        <v>68472</v>
      </c>
      <c r="J2604" s="16"/>
    </row>
    <row r="2605" spans="1:10">
      <c r="A2605" s="23">
        <f t="shared" si="124"/>
        <v>277</v>
      </c>
      <c r="B2605" s="218"/>
      <c r="C2605" s="218"/>
      <c r="D2605" s="137">
        <v>43034</v>
      </c>
      <c r="E2605" s="137">
        <v>43066</v>
      </c>
      <c r="F2605" s="137">
        <v>43066</v>
      </c>
      <c r="G2605" s="25">
        <f t="shared" si="123"/>
        <v>32</v>
      </c>
      <c r="H2605" s="365">
        <v>2162.6999999999998</v>
      </c>
      <c r="I2605" s="122">
        <f t="shared" si="122"/>
        <v>69206.399999999994</v>
      </c>
      <c r="J2605" s="16"/>
    </row>
    <row r="2606" spans="1:10">
      <c r="A2606" s="23">
        <f t="shared" si="124"/>
        <v>278</v>
      </c>
      <c r="B2606" s="218"/>
      <c r="C2606" s="218"/>
      <c r="D2606" s="137">
        <v>43046</v>
      </c>
      <c r="E2606" s="137">
        <v>43066</v>
      </c>
      <c r="F2606" s="137">
        <v>43066</v>
      </c>
      <c r="G2606" s="25">
        <f t="shared" si="123"/>
        <v>20</v>
      </c>
      <c r="H2606" s="365">
        <v>2150.5500000000002</v>
      </c>
      <c r="I2606" s="122">
        <f t="shared" si="122"/>
        <v>43011</v>
      </c>
      <c r="J2606" s="16"/>
    </row>
    <row r="2607" spans="1:10">
      <c r="A2607" s="23">
        <f t="shared" si="124"/>
        <v>279</v>
      </c>
      <c r="B2607" s="218"/>
      <c r="C2607" s="218"/>
      <c r="D2607" s="137">
        <v>43046</v>
      </c>
      <c r="E2607" s="137">
        <v>43066</v>
      </c>
      <c r="F2607" s="137">
        <v>43066</v>
      </c>
      <c r="G2607" s="25">
        <f t="shared" si="123"/>
        <v>20</v>
      </c>
      <c r="H2607" s="365">
        <v>2187</v>
      </c>
      <c r="I2607" s="122">
        <f t="shared" si="122"/>
        <v>43740</v>
      </c>
      <c r="J2607" s="16"/>
    </row>
    <row r="2608" spans="1:10">
      <c r="A2608" s="23">
        <f t="shared" si="124"/>
        <v>280</v>
      </c>
      <c r="B2608" s="218"/>
      <c r="C2608" s="218"/>
      <c r="D2608" s="137">
        <v>43039</v>
      </c>
      <c r="E2608" s="137">
        <v>43066</v>
      </c>
      <c r="F2608" s="137">
        <v>43066</v>
      </c>
      <c r="G2608" s="25">
        <f t="shared" si="123"/>
        <v>27</v>
      </c>
      <c r="H2608" s="365">
        <v>2211.3000000000002</v>
      </c>
      <c r="I2608" s="122">
        <f t="shared" si="122"/>
        <v>59705.1</v>
      </c>
      <c r="J2608" s="16"/>
    </row>
    <row r="2609" spans="1:10">
      <c r="A2609" s="23">
        <f t="shared" si="124"/>
        <v>281</v>
      </c>
      <c r="B2609" s="218"/>
      <c r="C2609" s="218"/>
      <c r="D2609" s="137">
        <v>43034</v>
      </c>
      <c r="E2609" s="137">
        <v>43066</v>
      </c>
      <c r="F2609" s="137">
        <v>43066</v>
      </c>
      <c r="G2609" s="25">
        <f t="shared" si="123"/>
        <v>32</v>
      </c>
      <c r="H2609" s="365">
        <v>2187</v>
      </c>
      <c r="I2609" s="122">
        <f t="shared" si="122"/>
        <v>69984</v>
      </c>
      <c r="J2609" s="16"/>
    </row>
    <row r="2610" spans="1:10">
      <c r="A2610" s="23">
        <f t="shared" si="124"/>
        <v>282</v>
      </c>
      <c r="B2610" s="218"/>
      <c r="C2610" s="218"/>
      <c r="D2610" s="137">
        <v>43039</v>
      </c>
      <c r="E2610" s="137">
        <v>43066</v>
      </c>
      <c r="F2610" s="137">
        <v>43066</v>
      </c>
      <c r="G2610" s="25">
        <f t="shared" si="123"/>
        <v>27</v>
      </c>
      <c r="H2610" s="365">
        <v>2269.35</v>
      </c>
      <c r="I2610" s="122">
        <f t="shared" si="122"/>
        <v>61272.45</v>
      </c>
      <c r="J2610" s="16"/>
    </row>
    <row r="2611" spans="1:10">
      <c r="A2611" s="23">
        <f t="shared" si="124"/>
        <v>283</v>
      </c>
      <c r="B2611" s="218"/>
      <c r="C2611" s="218"/>
      <c r="D2611" s="137">
        <v>43034</v>
      </c>
      <c r="E2611" s="137">
        <v>43066</v>
      </c>
      <c r="F2611" s="137">
        <v>43066</v>
      </c>
      <c r="G2611" s="25">
        <f t="shared" si="123"/>
        <v>32</v>
      </c>
      <c r="H2611" s="365">
        <v>2211.3000000000002</v>
      </c>
      <c r="I2611" s="122">
        <f t="shared" si="122"/>
        <v>70761.600000000006</v>
      </c>
      <c r="J2611" s="16"/>
    </row>
    <row r="2612" spans="1:10">
      <c r="A2612" s="23">
        <f t="shared" si="124"/>
        <v>284</v>
      </c>
      <c r="B2612" s="218"/>
      <c r="C2612" s="218"/>
      <c r="D2612" s="137">
        <v>43034</v>
      </c>
      <c r="E2612" s="137">
        <v>43066</v>
      </c>
      <c r="F2612" s="137">
        <v>43066</v>
      </c>
      <c r="G2612" s="25">
        <f t="shared" si="123"/>
        <v>32</v>
      </c>
      <c r="H2612" s="365">
        <v>2234.25</v>
      </c>
      <c r="I2612" s="122">
        <f t="shared" si="122"/>
        <v>71496</v>
      </c>
      <c r="J2612" s="16"/>
    </row>
    <row r="2613" spans="1:10">
      <c r="A2613" s="23">
        <f t="shared" si="124"/>
        <v>285</v>
      </c>
      <c r="B2613" s="218"/>
      <c r="C2613" s="218"/>
      <c r="D2613" s="137">
        <v>43046</v>
      </c>
      <c r="E2613" s="137">
        <v>43066</v>
      </c>
      <c r="F2613" s="137">
        <v>43066</v>
      </c>
      <c r="G2613" s="25">
        <f t="shared" si="123"/>
        <v>20</v>
      </c>
      <c r="H2613" s="365">
        <v>2866.5</v>
      </c>
      <c r="I2613" s="122">
        <f t="shared" si="122"/>
        <v>57330</v>
      </c>
      <c r="J2613" s="16"/>
    </row>
    <row r="2614" spans="1:10">
      <c r="A2614" s="23">
        <f t="shared" si="124"/>
        <v>286</v>
      </c>
      <c r="B2614" s="218"/>
      <c r="C2614" s="218"/>
      <c r="D2614" s="137">
        <v>43039</v>
      </c>
      <c r="E2614" s="137">
        <v>43066</v>
      </c>
      <c r="F2614" s="137">
        <v>43066</v>
      </c>
      <c r="G2614" s="25">
        <f t="shared" si="123"/>
        <v>27</v>
      </c>
      <c r="H2614" s="365">
        <v>2819.25</v>
      </c>
      <c r="I2614" s="122">
        <f t="shared" si="122"/>
        <v>76119.75</v>
      </c>
      <c r="J2614" s="16"/>
    </row>
    <row r="2615" spans="1:10">
      <c r="A2615" s="23">
        <f t="shared" si="124"/>
        <v>287</v>
      </c>
      <c r="B2615" s="218"/>
      <c r="C2615" s="218"/>
      <c r="D2615" s="137">
        <v>43046</v>
      </c>
      <c r="E2615" s="137">
        <v>43066</v>
      </c>
      <c r="F2615" s="137">
        <v>43066</v>
      </c>
      <c r="G2615" s="25">
        <f t="shared" si="123"/>
        <v>20</v>
      </c>
      <c r="H2615" s="365">
        <v>2866.5</v>
      </c>
      <c r="I2615" s="122">
        <f t="shared" si="122"/>
        <v>57330</v>
      </c>
      <c r="J2615" s="16"/>
    </row>
    <row r="2616" spans="1:10">
      <c r="A2616" s="23">
        <f t="shared" si="124"/>
        <v>288</v>
      </c>
      <c r="B2616" s="218"/>
      <c r="C2616" s="218"/>
      <c r="D2616" s="137">
        <v>43041</v>
      </c>
      <c r="E2616" s="137">
        <v>43066</v>
      </c>
      <c r="F2616" s="137">
        <v>43066</v>
      </c>
      <c r="G2616" s="25">
        <f t="shared" si="123"/>
        <v>25</v>
      </c>
      <c r="H2616" s="365">
        <v>2891</v>
      </c>
      <c r="I2616" s="122">
        <f t="shared" si="122"/>
        <v>72275</v>
      </c>
      <c r="J2616" s="16"/>
    </row>
    <row r="2617" spans="1:10">
      <c r="A2617" s="23">
        <f t="shared" si="124"/>
        <v>289</v>
      </c>
      <c r="B2617" s="218" t="s">
        <v>239</v>
      </c>
      <c r="C2617" s="218" t="s">
        <v>442</v>
      </c>
      <c r="D2617" s="137">
        <v>43041</v>
      </c>
      <c r="E2617" s="137">
        <v>43095</v>
      </c>
      <c r="F2617" s="137">
        <v>43095</v>
      </c>
      <c r="G2617" s="25">
        <f t="shared" si="123"/>
        <v>54</v>
      </c>
      <c r="H2617" s="365">
        <v>2162.6999999999998</v>
      </c>
      <c r="I2617" s="122">
        <f t="shared" si="122"/>
        <v>116785.8</v>
      </c>
      <c r="J2617" s="16"/>
    </row>
    <row r="2618" spans="1:10">
      <c r="A2618" s="23">
        <f t="shared" si="124"/>
        <v>290</v>
      </c>
      <c r="B2618" s="218"/>
      <c r="C2618" s="218"/>
      <c r="D2618" s="137">
        <v>43055</v>
      </c>
      <c r="E2618" s="137">
        <v>43095</v>
      </c>
      <c r="F2618" s="137">
        <v>43095</v>
      </c>
      <c r="G2618" s="25">
        <f t="shared" si="123"/>
        <v>40</v>
      </c>
      <c r="H2618" s="365">
        <v>2234.25</v>
      </c>
      <c r="I2618" s="122">
        <f t="shared" si="122"/>
        <v>89370</v>
      </c>
      <c r="J2618" s="16"/>
    </row>
    <row r="2619" spans="1:10">
      <c r="A2619" s="23">
        <f t="shared" si="124"/>
        <v>291</v>
      </c>
      <c r="B2619" s="218"/>
      <c r="C2619" s="218"/>
      <c r="D2619" s="137">
        <v>43054</v>
      </c>
      <c r="E2619" s="137">
        <v>43095</v>
      </c>
      <c r="F2619" s="137">
        <v>43095</v>
      </c>
      <c r="G2619" s="25">
        <f t="shared" si="123"/>
        <v>41</v>
      </c>
      <c r="H2619" s="365">
        <v>2128.9499999999998</v>
      </c>
      <c r="I2619" s="122">
        <f t="shared" si="122"/>
        <v>87286.95</v>
      </c>
      <c r="J2619" s="16"/>
    </row>
    <row r="2620" spans="1:10">
      <c r="A2620" s="23">
        <f t="shared" si="124"/>
        <v>292</v>
      </c>
      <c r="B2620" s="218"/>
      <c r="C2620" s="218"/>
      <c r="D2620" s="137">
        <v>43041</v>
      </c>
      <c r="E2620" s="137">
        <v>43095</v>
      </c>
      <c r="F2620" s="137">
        <v>43095</v>
      </c>
      <c r="G2620" s="25">
        <f t="shared" si="123"/>
        <v>54</v>
      </c>
      <c r="H2620" s="365">
        <v>2187</v>
      </c>
      <c r="I2620" s="122">
        <f t="shared" si="122"/>
        <v>118098</v>
      </c>
      <c r="J2620" s="16"/>
    </row>
    <row r="2621" spans="1:10">
      <c r="A2621" s="23">
        <f t="shared" si="124"/>
        <v>293</v>
      </c>
      <c r="B2621" s="218"/>
      <c r="C2621" s="218"/>
      <c r="D2621" s="137">
        <v>43054</v>
      </c>
      <c r="E2621" s="137">
        <v>43095</v>
      </c>
      <c r="F2621" s="137">
        <v>43095</v>
      </c>
      <c r="G2621" s="25">
        <f t="shared" si="123"/>
        <v>41</v>
      </c>
      <c r="H2621" s="365">
        <v>2187</v>
      </c>
      <c r="I2621" s="122">
        <f t="shared" si="122"/>
        <v>89667</v>
      </c>
      <c r="J2621" s="16"/>
    </row>
    <row r="2622" spans="1:10">
      <c r="A2622" s="23">
        <f t="shared" si="124"/>
        <v>294</v>
      </c>
      <c r="B2622" s="218"/>
      <c r="C2622" s="218"/>
      <c r="D2622" s="137">
        <v>43055</v>
      </c>
      <c r="E2622" s="137">
        <v>43095</v>
      </c>
      <c r="F2622" s="137">
        <v>43095</v>
      </c>
      <c r="G2622" s="25">
        <f t="shared" si="123"/>
        <v>40</v>
      </c>
      <c r="H2622" s="365">
        <v>2247.75</v>
      </c>
      <c r="I2622" s="122">
        <f t="shared" si="122"/>
        <v>89910</v>
      </c>
      <c r="J2622" s="16"/>
    </row>
    <row r="2623" spans="1:10">
      <c r="A2623" s="23">
        <f t="shared" si="124"/>
        <v>295</v>
      </c>
      <c r="B2623" s="218"/>
      <c r="C2623" s="218"/>
      <c r="D2623" s="137">
        <v>43046</v>
      </c>
      <c r="E2623" s="137">
        <v>43095</v>
      </c>
      <c r="F2623" s="137">
        <v>43095</v>
      </c>
      <c r="G2623" s="25">
        <f t="shared" si="123"/>
        <v>49</v>
      </c>
      <c r="H2623" s="365">
        <v>2234.25</v>
      </c>
      <c r="I2623" s="122">
        <f t="shared" si="122"/>
        <v>109478.25</v>
      </c>
      <c r="J2623" s="16"/>
    </row>
    <row r="2624" spans="1:10">
      <c r="A2624" s="23">
        <f t="shared" si="124"/>
        <v>296</v>
      </c>
      <c r="B2624" s="218"/>
      <c r="C2624" s="218"/>
      <c r="D2624" s="137">
        <v>43054</v>
      </c>
      <c r="E2624" s="137">
        <v>43095</v>
      </c>
      <c r="F2624" s="137">
        <v>43095</v>
      </c>
      <c r="G2624" s="25">
        <f t="shared" si="123"/>
        <v>41</v>
      </c>
      <c r="H2624" s="365">
        <v>2866.5</v>
      </c>
      <c r="I2624" s="122">
        <f t="shared" si="122"/>
        <v>117526.5</v>
      </c>
      <c r="J2624" s="16"/>
    </row>
    <row r="2625" spans="1:10">
      <c r="A2625" s="23">
        <f t="shared" si="124"/>
        <v>297</v>
      </c>
      <c r="B2625" s="218"/>
      <c r="C2625" s="218"/>
      <c r="D2625" s="137">
        <v>43060</v>
      </c>
      <c r="E2625" s="137">
        <v>43095</v>
      </c>
      <c r="F2625" s="137">
        <v>43095</v>
      </c>
      <c r="G2625" s="25">
        <f t="shared" si="123"/>
        <v>35</v>
      </c>
      <c r="H2625" s="365">
        <v>2822.75</v>
      </c>
      <c r="I2625" s="122">
        <f t="shared" si="122"/>
        <v>98796.25</v>
      </c>
      <c r="J2625" s="16"/>
    </row>
    <row r="2626" spans="1:10">
      <c r="A2626" s="23">
        <f t="shared" si="124"/>
        <v>298</v>
      </c>
      <c r="B2626" s="218"/>
      <c r="C2626" s="218"/>
      <c r="D2626" s="137">
        <v>43052</v>
      </c>
      <c r="E2626" s="137">
        <v>43095</v>
      </c>
      <c r="F2626" s="137">
        <v>43095</v>
      </c>
      <c r="G2626" s="25">
        <f t="shared" si="123"/>
        <v>43</v>
      </c>
      <c r="H2626" s="365">
        <v>2835</v>
      </c>
      <c r="I2626" s="122">
        <f t="shared" si="122"/>
        <v>121905</v>
      </c>
      <c r="J2626" s="16"/>
    </row>
    <row r="2627" spans="1:10">
      <c r="A2627" s="23">
        <f t="shared" si="124"/>
        <v>299</v>
      </c>
      <c r="B2627" s="218"/>
      <c r="C2627" s="218"/>
      <c r="D2627" s="137">
        <v>43054</v>
      </c>
      <c r="E2627" s="137">
        <v>43095</v>
      </c>
      <c r="F2627" s="137">
        <v>43095</v>
      </c>
      <c r="G2627" s="25">
        <f t="shared" si="123"/>
        <v>41</v>
      </c>
      <c r="H2627" s="365">
        <v>2924.25</v>
      </c>
      <c r="I2627" s="122">
        <f t="shared" si="122"/>
        <v>119894.25</v>
      </c>
      <c r="J2627" s="16"/>
    </row>
    <row r="2628" spans="1:10">
      <c r="A2628" s="23">
        <f t="shared" si="124"/>
        <v>300</v>
      </c>
      <c r="B2628" s="218"/>
      <c r="C2628" s="218"/>
      <c r="D2628" s="137">
        <v>43060</v>
      </c>
      <c r="E2628" s="137">
        <v>43095</v>
      </c>
      <c r="F2628" s="137">
        <v>43095</v>
      </c>
      <c r="G2628" s="25">
        <f t="shared" si="123"/>
        <v>35</v>
      </c>
      <c r="H2628" s="365">
        <v>2894.5</v>
      </c>
      <c r="I2628" s="122">
        <f t="shared" si="122"/>
        <v>101307.5</v>
      </c>
      <c r="J2628" s="16"/>
    </row>
    <row r="2629" spans="1:10">
      <c r="A2629" s="23">
        <f t="shared" si="124"/>
        <v>301</v>
      </c>
      <c r="B2629" s="218"/>
      <c r="C2629" s="218"/>
      <c r="D2629" s="137">
        <v>43060</v>
      </c>
      <c r="E2629" s="137">
        <v>43095</v>
      </c>
      <c r="F2629" s="137">
        <v>43095</v>
      </c>
      <c r="G2629" s="25">
        <f t="shared" si="123"/>
        <v>35</v>
      </c>
      <c r="H2629" s="365">
        <v>2924.25</v>
      </c>
      <c r="I2629" s="122">
        <f t="shared" si="122"/>
        <v>102348.75</v>
      </c>
      <c r="J2629" s="16"/>
    </row>
    <row r="2630" spans="1:10">
      <c r="A2630" s="23">
        <f t="shared" si="124"/>
        <v>302</v>
      </c>
      <c r="B2630" s="218"/>
      <c r="C2630" s="218"/>
      <c r="D2630" s="137">
        <v>43052</v>
      </c>
      <c r="E2630" s="137">
        <v>43095</v>
      </c>
      <c r="F2630" s="137">
        <v>43095</v>
      </c>
      <c r="G2630" s="25">
        <f t="shared" si="123"/>
        <v>43</v>
      </c>
      <c r="H2630" s="365">
        <v>2822.75</v>
      </c>
      <c r="I2630" s="122">
        <f t="shared" si="122"/>
        <v>121378.25</v>
      </c>
      <c r="J2630" s="16"/>
    </row>
    <row r="2631" spans="1:10">
      <c r="A2631" s="23">
        <f t="shared" si="124"/>
        <v>303</v>
      </c>
      <c r="B2631" s="218"/>
      <c r="C2631" s="218"/>
      <c r="D2631" s="137">
        <v>43059</v>
      </c>
      <c r="E2631" s="137">
        <v>43095</v>
      </c>
      <c r="F2631" s="137">
        <v>43095</v>
      </c>
      <c r="G2631" s="25">
        <f t="shared" si="123"/>
        <v>36</v>
      </c>
      <c r="H2631" s="365">
        <v>2866.5</v>
      </c>
      <c r="I2631" s="122">
        <f t="shared" si="122"/>
        <v>103194</v>
      </c>
      <c r="J2631" s="16"/>
    </row>
    <row r="2632" spans="1:10">
      <c r="A2632" s="23">
        <f t="shared" si="124"/>
        <v>304</v>
      </c>
      <c r="B2632" s="218" t="s">
        <v>239</v>
      </c>
      <c r="C2632" s="218" t="s">
        <v>443</v>
      </c>
      <c r="D2632" s="137">
        <v>43061</v>
      </c>
      <c r="E2632" s="137">
        <v>43095</v>
      </c>
      <c r="F2632" s="137">
        <v>43095</v>
      </c>
      <c r="G2632" s="25">
        <f t="shared" si="123"/>
        <v>34</v>
      </c>
      <c r="H2632" s="365">
        <v>2258.5500000000002</v>
      </c>
      <c r="I2632" s="122">
        <f t="shared" si="122"/>
        <v>76790.7</v>
      </c>
      <c r="J2632" s="16"/>
    </row>
    <row r="2633" spans="1:10">
      <c r="A2633" s="23">
        <f t="shared" si="124"/>
        <v>305</v>
      </c>
      <c r="B2633" s="218"/>
      <c r="C2633" s="218"/>
      <c r="D2633" s="137">
        <v>43061</v>
      </c>
      <c r="E2633" s="137">
        <v>43095</v>
      </c>
      <c r="F2633" s="137">
        <v>43095</v>
      </c>
      <c r="G2633" s="25">
        <f t="shared" si="123"/>
        <v>34</v>
      </c>
      <c r="H2633" s="365">
        <v>2232.9</v>
      </c>
      <c r="I2633" s="122">
        <f t="shared" si="122"/>
        <v>75918.600000000006</v>
      </c>
      <c r="J2633" s="16"/>
    </row>
    <row r="2634" spans="1:10">
      <c r="A2634" s="23">
        <f t="shared" si="124"/>
        <v>306</v>
      </c>
      <c r="B2634" s="218"/>
      <c r="C2634" s="218"/>
      <c r="D2634" s="137">
        <v>43061</v>
      </c>
      <c r="E2634" s="137">
        <v>43095</v>
      </c>
      <c r="F2634" s="137">
        <v>43095</v>
      </c>
      <c r="G2634" s="25">
        <f t="shared" si="123"/>
        <v>34</v>
      </c>
      <c r="H2634" s="365">
        <v>2211.3000000000002</v>
      </c>
      <c r="I2634" s="122">
        <f t="shared" si="122"/>
        <v>75184.2</v>
      </c>
      <c r="J2634" s="16"/>
    </row>
    <row r="2635" spans="1:10">
      <c r="A2635" s="23">
        <f t="shared" si="124"/>
        <v>307</v>
      </c>
      <c r="B2635" s="218"/>
      <c r="C2635" s="218"/>
      <c r="D2635" s="137">
        <v>43069</v>
      </c>
      <c r="E2635" s="137">
        <v>43095</v>
      </c>
      <c r="F2635" s="137">
        <v>43095</v>
      </c>
      <c r="G2635" s="25">
        <f t="shared" si="123"/>
        <v>26</v>
      </c>
      <c r="H2635" s="365">
        <v>2128.9499999999998</v>
      </c>
      <c r="I2635" s="122">
        <f t="shared" si="122"/>
        <v>55352.7</v>
      </c>
      <c r="J2635" s="16"/>
    </row>
    <row r="2636" spans="1:10">
      <c r="A2636" s="23">
        <f t="shared" si="124"/>
        <v>308</v>
      </c>
      <c r="B2636" s="218"/>
      <c r="C2636" s="218"/>
      <c r="D2636" s="137">
        <v>43061</v>
      </c>
      <c r="E2636" s="137">
        <v>43095</v>
      </c>
      <c r="F2636" s="137">
        <v>43095</v>
      </c>
      <c r="G2636" s="25">
        <f t="shared" si="123"/>
        <v>34</v>
      </c>
      <c r="H2636" s="365">
        <v>2234.25</v>
      </c>
      <c r="I2636" s="122">
        <f t="shared" si="122"/>
        <v>75964.5</v>
      </c>
      <c r="J2636" s="16"/>
    </row>
    <row r="2637" spans="1:10">
      <c r="A2637" s="23">
        <f t="shared" si="124"/>
        <v>309</v>
      </c>
      <c r="B2637" s="218"/>
      <c r="C2637" s="218"/>
      <c r="D2637" s="137">
        <v>43069</v>
      </c>
      <c r="E2637" s="137">
        <v>43095</v>
      </c>
      <c r="F2637" s="137">
        <v>43095</v>
      </c>
      <c r="G2637" s="25">
        <f t="shared" si="123"/>
        <v>26</v>
      </c>
      <c r="H2637" s="365">
        <v>2177.5500000000002</v>
      </c>
      <c r="I2637" s="122">
        <f t="shared" si="122"/>
        <v>56616.3</v>
      </c>
      <c r="J2637" s="16"/>
    </row>
    <row r="2638" spans="1:10">
      <c r="A2638" s="23">
        <f t="shared" si="124"/>
        <v>310</v>
      </c>
      <c r="B2638" s="218"/>
      <c r="C2638" s="218"/>
      <c r="D2638" s="137">
        <v>43060</v>
      </c>
      <c r="E2638" s="137">
        <v>43095</v>
      </c>
      <c r="F2638" s="137">
        <v>43095</v>
      </c>
      <c r="G2638" s="25">
        <f t="shared" si="123"/>
        <v>35</v>
      </c>
      <c r="H2638" s="365">
        <v>2234.25</v>
      </c>
      <c r="I2638" s="122">
        <f t="shared" si="122"/>
        <v>78198.75</v>
      </c>
      <c r="J2638" s="16"/>
    </row>
    <row r="2639" spans="1:10">
      <c r="A2639" s="23">
        <f t="shared" si="124"/>
        <v>311</v>
      </c>
      <c r="B2639" s="218"/>
      <c r="C2639" s="218"/>
      <c r="D2639" s="137">
        <v>43069</v>
      </c>
      <c r="E2639" s="137">
        <v>43095</v>
      </c>
      <c r="F2639" s="137">
        <v>43095</v>
      </c>
      <c r="G2639" s="25">
        <f t="shared" si="123"/>
        <v>26</v>
      </c>
      <c r="H2639" s="365">
        <v>2255.85</v>
      </c>
      <c r="I2639" s="122">
        <f t="shared" si="122"/>
        <v>58652.1</v>
      </c>
      <c r="J2639" s="16"/>
    </row>
    <row r="2640" spans="1:10">
      <c r="A2640" s="23">
        <f t="shared" si="124"/>
        <v>312</v>
      </c>
      <c r="B2640" s="218"/>
      <c r="C2640" s="218"/>
      <c r="D2640" s="137">
        <v>43054</v>
      </c>
      <c r="E2640" s="137">
        <v>43095</v>
      </c>
      <c r="F2640" s="137">
        <v>43095</v>
      </c>
      <c r="G2640" s="25">
        <f t="shared" si="123"/>
        <v>41</v>
      </c>
      <c r="H2640" s="365">
        <v>2255.85</v>
      </c>
      <c r="I2640" s="122">
        <f t="shared" si="122"/>
        <v>92489.85</v>
      </c>
      <c r="J2640" s="16"/>
    </row>
    <row r="2641" spans="1:13">
      <c r="A2641" s="23">
        <f t="shared" si="124"/>
        <v>313</v>
      </c>
      <c r="B2641" s="218"/>
      <c r="C2641" s="218"/>
      <c r="D2641" s="137">
        <v>43069</v>
      </c>
      <c r="E2641" s="137">
        <v>43095</v>
      </c>
      <c r="F2641" s="137">
        <v>43095</v>
      </c>
      <c r="G2641" s="25">
        <f t="shared" si="123"/>
        <v>26</v>
      </c>
      <c r="H2641" s="365">
        <v>2255.85</v>
      </c>
      <c r="I2641" s="122">
        <f t="shared" si="122"/>
        <v>58652.1</v>
      </c>
      <c r="J2641" s="16"/>
    </row>
    <row r="2642" spans="1:13">
      <c r="A2642" s="23">
        <f t="shared" si="124"/>
        <v>314</v>
      </c>
      <c r="B2642" s="218"/>
      <c r="C2642" s="218"/>
      <c r="D2642" s="137">
        <v>43076</v>
      </c>
      <c r="E2642" s="137">
        <v>43095</v>
      </c>
      <c r="F2642" s="137">
        <v>43095</v>
      </c>
      <c r="G2642" s="25">
        <f t="shared" si="123"/>
        <v>19</v>
      </c>
      <c r="H2642" s="365">
        <v>2850.75</v>
      </c>
      <c r="I2642" s="122">
        <f t="shared" si="122"/>
        <v>54164.25</v>
      </c>
      <c r="J2642" s="16"/>
    </row>
    <row r="2643" spans="1:13">
      <c r="A2643" s="23">
        <f t="shared" si="124"/>
        <v>315</v>
      </c>
      <c r="B2643" s="218"/>
      <c r="C2643" s="218"/>
      <c r="D2643" s="137">
        <v>43067</v>
      </c>
      <c r="E2643" s="137">
        <v>43095</v>
      </c>
      <c r="F2643" s="137">
        <v>43095</v>
      </c>
      <c r="G2643" s="25">
        <f t="shared" si="123"/>
        <v>28</v>
      </c>
      <c r="H2643" s="365">
        <v>2866.5</v>
      </c>
      <c r="I2643" s="122">
        <f t="shared" si="122"/>
        <v>80262</v>
      </c>
      <c r="J2643" s="16"/>
    </row>
    <row r="2644" spans="1:13">
      <c r="A2644" s="23">
        <f t="shared" si="124"/>
        <v>316</v>
      </c>
      <c r="B2644" s="218"/>
      <c r="C2644" s="218"/>
      <c r="D2644" s="137">
        <v>43067</v>
      </c>
      <c r="E2644" s="137">
        <v>43095</v>
      </c>
      <c r="F2644" s="137">
        <v>43095</v>
      </c>
      <c r="G2644" s="25">
        <f t="shared" si="123"/>
        <v>28</v>
      </c>
      <c r="H2644" s="365">
        <v>2924.25</v>
      </c>
      <c r="I2644" s="122">
        <f t="shared" si="122"/>
        <v>81879</v>
      </c>
      <c r="J2644" s="16"/>
    </row>
    <row r="2645" spans="1:13">
      <c r="A2645" s="23">
        <f t="shared" si="124"/>
        <v>317</v>
      </c>
      <c r="B2645" s="218"/>
      <c r="C2645" s="218"/>
      <c r="D2645" s="137">
        <v>43069</v>
      </c>
      <c r="E2645" s="137">
        <v>43095</v>
      </c>
      <c r="F2645" s="137">
        <v>43095</v>
      </c>
      <c r="G2645" s="25">
        <f t="shared" si="123"/>
        <v>26</v>
      </c>
      <c r="H2645" s="365">
        <v>2924.25</v>
      </c>
      <c r="I2645" s="122">
        <f t="shared" si="122"/>
        <v>76030.5</v>
      </c>
      <c r="J2645" s="16"/>
    </row>
    <row r="2646" spans="1:13">
      <c r="A2646" s="23">
        <f t="shared" si="124"/>
        <v>318</v>
      </c>
      <c r="B2646" s="218"/>
      <c r="C2646" s="218"/>
      <c r="D2646" s="137">
        <v>43069</v>
      </c>
      <c r="E2646" s="137">
        <v>43095</v>
      </c>
      <c r="F2646" s="137">
        <v>43095</v>
      </c>
      <c r="G2646" s="25">
        <f t="shared" si="123"/>
        <v>26</v>
      </c>
      <c r="H2646" s="365">
        <v>2896.25</v>
      </c>
      <c r="I2646" s="122">
        <f t="shared" si="122"/>
        <v>75302.5</v>
      </c>
      <c r="J2646" s="16"/>
    </row>
    <row r="2647" spans="1:13">
      <c r="H2647" s="368"/>
    </row>
    <row r="2648" spans="1:13" ht="16.5" thickBot="1">
      <c r="A2648" s="23">
        <f>A2646+1</f>
        <v>319</v>
      </c>
      <c r="B2648" s="219" t="s">
        <v>403</v>
      </c>
      <c r="C2648" s="219"/>
      <c r="D2648" s="219"/>
      <c r="E2648" s="219"/>
      <c r="F2648" s="24"/>
      <c r="G2648" s="244">
        <f>IF(H2648=0,0,I2648/H2648)</f>
        <v>33.711810488214901</v>
      </c>
      <c r="H2648" s="367">
        <f>SUM(H2329:H2646)</f>
        <v>793450.18000000017</v>
      </c>
      <c r="I2648" s="133">
        <f>SUM(I2329:I2646)</f>
        <v>26748642.100000005</v>
      </c>
      <c r="J2648" s="16"/>
    </row>
    <row r="2649" spans="1:13" ht="15.75" thickTop="1"/>
    <row r="2650" spans="1:13" s="154" customFormat="1">
      <c r="A2650" s="154" t="s">
        <v>656</v>
      </c>
    </row>
    <row r="2651" spans="1:13" s="154" customFormat="1">
      <c r="A2651" s="154" t="s">
        <v>657</v>
      </c>
    </row>
    <row r="2652" spans="1:13" s="154" customFormat="1">
      <c r="A2652" s="154" t="s">
        <v>658</v>
      </c>
    </row>
    <row r="2653" spans="1:13" s="154" customFormat="1">
      <c r="A2653" s="154" t="s">
        <v>260</v>
      </c>
    </row>
    <row r="2654" spans="1:13" s="154" customFormat="1">
      <c r="J2654" s="271"/>
    </row>
    <row r="2655" spans="1:13">
      <c r="A2655" s="16" t="s">
        <v>291</v>
      </c>
      <c r="J2655" s="271"/>
      <c r="K2655" s="154"/>
      <c r="L2655" s="154"/>
      <c r="M2655" s="154"/>
    </row>
    <row r="2656" spans="1:13">
      <c r="A2656" s="16" t="s">
        <v>292</v>
      </c>
    </row>
    <row r="2657" spans="1:1">
      <c r="A2657" s="16" t="s">
        <v>293</v>
      </c>
    </row>
  </sheetData>
  <autoFilter ref="A2325:I2646" xr:uid="{00000000-0009-0000-0000-00000C000000}"/>
  <mergeCells count="4">
    <mergeCell ref="A5:J5"/>
    <mergeCell ref="A4:J4"/>
    <mergeCell ref="A3:J3"/>
    <mergeCell ref="A2:J2"/>
  </mergeCells>
  <printOptions horizontalCentered="1"/>
  <pageMargins left="0.7" right="0.7" top="0.75" bottom="0.75" header="0.3" footer="0.3"/>
  <pageSetup scale="57" fitToHeight="0" orientation="landscape"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pageSetUpPr fitToPage="1"/>
  </sheetPr>
  <dimension ref="A1:I105"/>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77734375" style="16" customWidth="1"/>
    <col min="2" max="2" width="25.77734375" style="16" customWidth="1"/>
    <col min="3" max="3" width="25.44140625" style="16" bestFit="1" customWidth="1"/>
    <col min="4" max="4" width="10.77734375" style="16" customWidth="1"/>
    <col min="5" max="5" width="12.77734375" style="16" customWidth="1"/>
    <col min="6" max="8" width="13.77734375" style="16" customWidth="1"/>
    <col min="9" max="9" width="16.77734375" style="16" customWidth="1"/>
    <col min="10" max="16384" width="8.88671875" style="16"/>
  </cols>
  <sheetData>
    <row r="1" spans="1:9" s="154" customFormat="1" ht="15.75">
      <c r="C1" s="364"/>
      <c r="D1" s="364"/>
      <c r="E1" s="364"/>
      <c r="F1" s="364"/>
      <c r="I1" s="364"/>
    </row>
    <row r="2" spans="1:9" ht="15.75">
      <c r="A2" s="479" t="str">
        <f>'General Inputs'!$B$2</f>
        <v>Louisville Gas and Electric Company</v>
      </c>
      <c r="B2" s="479"/>
      <c r="C2" s="479"/>
      <c r="D2" s="479"/>
      <c r="E2" s="479"/>
      <c r="F2" s="479"/>
      <c r="G2" s="479"/>
      <c r="H2" s="479"/>
      <c r="I2" s="479"/>
    </row>
    <row r="3" spans="1:9" ht="15.75">
      <c r="A3" s="479" t="str">
        <f>'General Inputs'!$D$34&amp;" "&amp;'General Inputs'!$E$34</f>
        <v>Case No. 2018-00295</v>
      </c>
      <c r="B3" s="479"/>
      <c r="C3" s="479"/>
      <c r="D3" s="479"/>
      <c r="E3" s="479"/>
      <c r="F3" s="479"/>
      <c r="G3" s="479"/>
      <c r="H3" s="479"/>
      <c r="I3" s="479"/>
    </row>
    <row r="4" spans="1:9" ht="15.75">
      <c r="A4" s="479" t="str">
        <f>"For the Year Ended "&amp;TEXT('General Inputs'!E28,"Mmmm dd, yyyy")</f>
        <v>For the Year Ended December 31, 2017</v>
      </c>
      <c r="B4" s="479"/>
      <c r="C4" s="479"/>
      <c r="D4" s="479"/>
      <c r="E4" s="479"/>
      <c r="F4" s="479"/>
      <c r="G4" s="479"/>
      <c r="H4" s="479"/>
      <c r="I4" s="479"/>
    </row>
    <row r="5" spans="1:9" ht="16.5" thickBot="1">
      <c r="A5" s="480" t="s">
        <v>684</v>
      </c>
      <c r="B5" s="480"/>
      <c r="C5" s="480"/>
      <c r="D5" s="480"/>
      <c r="E5" s="480"/>
      <c r="F5" s="480"/>
      <c r="G5" s="480"/>
      <c r="H5" s="480"/>
      <c r="I5" s="480"/>
    </row>
    <row r="8" spans="1:9">
      <c r="H8" s="30"/>
      <c r="I8" s="30"/>
    </row>
    <row r="9" spans="1:9" ht="15.75">
      <c r="A9" s="13"/>
      <c r="B9" s="13"/>
      <c r="C9" s="17"/>
      <c r="D9" s="18" t="s">
        <v>215</v>
      </c>
      <c r="E9" s="18" t="s">
        <v>214</v>
      </c>
      <c r="F9" s="20"/>
      <c r="G9" s="20"/>
      <c r="H9" s="253" t="s">
        <v>214</v>
      </c>
      <c r="I9" s="31"/>
    </row>
    <row r="10" spans="1:9" ht="15.75">
      <c r="A10" s="18" t="s">
        <v>25</v>
      </c>
      <c r="B10" s="17" t="s">
        <v>212</v>
      </c>
      <c r="C10" s="17" t="s">
        <v>44</v>
      </c>
      <c r="D10" s="18" t="s">
        <v>44</v>
      </c>
      <c r="E10" s="18" t="s">
        <v>45</v>
      </c>
      <c r="F10" s="18" t="s">
        <v>45</v>
      </c>
      <c r="G10" s="18" t="s">
        <v>21</v>
      </c>
      <c r="H10" s="253" t="s">
        <v>45</v>
      </c>
      <c r="I10" s="32" t="s">
        <v>30</v>
      </c>
    </row>
    <row r="11" spans="1:9" ht="20.25">
      <c r="A11" s="285" t="s">
        <v>26</v>
      </c>
      <c r="B11" s="285" t="s">
        <v>213</v>
      </c>
      <c r="C11" s="285" t="s">
        <v>27</v>
      </c>
      <c r="D11" s="285" t="s">
        <v>34</v>
      </c>
      <c r="E11" s="285" t="s">
        <v>46</v>
      </c>
      <c r="F11" s="285" t="s">
        <v>34</v>
      </c>
      <c r="G11" s="285" t="s">
        <v>34</v>
      </c>
      <c r="H11" s="285" t="s">
        <v>16</v>
      </c>
      <c r="I11" s="285" t="s">
        <v>37</v>
      </c>
    </row>
    <row r="12" spans="1:9" ht="15.75">
      <c r="A12" s="14"/>
      <c r="B12" s="22" t="s">
        <v>40</v>
      </c>
      <c r="C12" s="22" t="s">
        <v>41</v>
      </c>
      <c r="D12" s="216" t="s">
        <v>246</v>
      </c>
      <c r="E12" s="22" t="s">
        <v>43</v>
      </c>
      <c r="F12" s="22" t="s">
        <v>651</v>
      </c>
      <c r="G12" s="22" t="s">
        <v>249</v>
      </c>
      <c r="H12" s="33" t="s">
        <v>65</v>
      </c>
      <c r="I12" s="33" t="s">
        <v>191</v>
      </c>
    </row>
    <row r="13" spans="1:9">
      <c r="H13" s="30"/>
      <c r="I13" s="30"/>
    </row>
    <row r="14" spans="1:9">
      <c r="B14" s="217" t="s">
        <v>683</v>
      </c>
      <c r="C14" s="217"/>
    </row>
    <row r="15" spans="1:9">
      <c r="A15" s="23">
        <v>1</v>
      </c>
      <c r="B15" s="218" t="s">
        <v>665</v>
      </c>
      <c r="C15" s="359">
        <v>42826</v>
      </c>
      <c r="D15" s="136">
        <f>(EOMONTH(C15,0)-C15+1)/2</f>
        <v>15</v>
      </c>
      <c r="E15" s="137">
        <v>42880</v>
      </c>
      <c r="F15" s="136">
        <f>E15-EOMONTH(C15,0)</f>
        <v>25</v>
      </c>
      <c r="G15" s="25">
        <f>D15+F15</f>
        <v>40</v>
      </c>
      <c r="H15" s="121">
        <v>677562.5</v>
      </c>
      <c r="I15" s="122">
        <f>ROUND(G15*H15,2)</f>
        <v>27102500</v>
      </c>
    </row>
    <row r="16" spans="1:9">
      <c r="A16" s="23">
        <f>A15+1</f>
        <v>2</v>
      </c>
      <c r="B16" s="23"/>
      <c r="C16" s="359">
        <v>42856</v>
      </c>
      <c r="D16" s="136">
        <f t="shared" ref="D16:D69" si="0">(EOMONTH(C16,0)-C16+1)/2</f>
        <v>15.5</v>
      </c>
      <c r="E16" s="137">
        <v>42909</v>
      </c>
      <c r="F16" s="136">
        <f t="shared" ref="F16:F69" si="1">E16-EOMONTH(C16,0)</f>
        <v>23</v>
      </c>
      <c r="G16" s="25">
        <f t="shared" ref="G16:G69" si="2">D16+F16</f>
        <v>38.5</v>
      </c>
      <c r="H16" s="121">
        <v>353537.5</v>
      </c>
      <c r="I16" s="122">
        <f t="shared" ref="I16:I69" si="3">ROUND(G16*H16,2)</f>
        <v>13611193.75</v>
      </c>
    </row>
    <row r="17" spans="1:9">
      <c r="A17" s="23">
        <f t="shared" ref="A17:A69" si="4">A16+1</f>
        <v>3</v>
      </c>
      <c r="B17" s="23"/>
      <c r="C17" s="359">
        <v>42887</v>
      </c>
      <c r="D17" s="136">
        <f t="shared" si="0"/>
        <v>15</v>
      </c>
      <c r="E17" s="137">
        <v>42941</v>
      </c>
      <c r="F17" s="136">
        <f t="shared" si="1"/>
        <v>25</v>
      </c>
      <c r="G17" s="25">
        <f t="shared" si="2"/>
        <v>40</v>
      </c>
      <c r="H17" s="121">
        <v>876625</v>
      </c>
      <c r="I17" s="122">
        <f t="shared" si="3"/>
        <v>35065000</v>
      </c>
    </row>
    <row r="18" spans="1:9">
      <c r="A18" s="23">
        <f t="shared" si="4"/>
        <v>4</v>
      </c>
      <c r="B18" s="23"/>
      <c r="C18" s="359">
        <v>42979</v>
      </c>
      <c r="D18" s="136">
        <f t="shared" si="0"/>
        <v>15</v>
      </c>
      <c r="E18" s="137">
        <v>43038</v>
      </c>
      <c r="F18" s="136">
        <f t="shared" si="1"/>
        <v>30</v>
      </c>
      <c r="G18" s="25">
        <f t="shared" si="2"/>
        <v>45</v>
      </c>
      <c r="H18" s="121">
        <v>827730.54</v>
      </c>
      <c r="I18" s="122">
        <f t="shared" si="3"/>
        <v>37247874.299999997</v>
      </c>
    </row>
    <row r="19" spans="1:9">
      <c r="A19" s="23">
        <f t="shared" si="4"/>
        <v>5</v>
      </c>
      <c r="B19" s="23"/>
      <c r="C19" s="359">
        <v>43009</v>
      </c>
      <c r="D19" s="136">
        <f t="shared" si="0"/>
        <v>15.5</v>
      </c>
      <c r="E19" s="137">
        <v>43067</v>
      </c>
      <c r="F19" s="136">
        <f t="shared" si="1"/>
        <v>28</v>
      </c>
      <c r="G19" s="25">
        <f t="shared" si="2"/>
        <v>43.5</v>
      </c>
      <c r="H19" s="121">
        <v>843963.82</v>
      </c>
      <c r="I19" s="122">
        <f t="shared" si="3"/>
        <v>36712426.170000002</v>
      </c>
    </row>
    <row r="20" spans="1:9">
      <c r="A20" s="23">
        <f t="shared" si="4"/>
        <v>6</v>
      </c>
      <c r="B20" s="23"/>
      <c r="C20" s="359">
        <v>43070</v>
      </c>
      <c r="D20" s="136">
        <f t="shared" si="0"/>
        <v>15.5</v>
      </c>
      <c r="E20" s="137">
        <v>43125</v>
      </c>
      <c r="F20" s="136">
        <f t="shared" si="1"/>
        <v>25</v>
      </c>
      <c r="G20" s="25">
        <f t="shared" si="2"/>
        <v>40.5</v>
      </c>
      <c r="H20" s="121">
        <v>1070913.46</v>
      </c>
      <c r="I20" s="122">
        <f t="shared" si="3"/>
        <v>43371995.130000003</v>
      </c>
    </row>
    <row r="21" spans="1:9">
      <c r="A21" s="23">
        <f t="shared" si="4"/>
        <v>7</v>
      </c>
      <c r="B21" s="218" t="s">
        <v>666</v>
      </c>
      <c r="C21" s="359">
        <v>42736</v>
      </c>
      <c r="D21" s="136">
        <f t="shared" si="0"/>
        <v>15.5</v>
      </c>
      <c r="E21" s="137">
        <v>42793</v>
      </c>
      <c r="F21" s="136">
        <f t="shared" si="1"/>
        <v>27</v>
      </c>
      <c r="G21" s="25">
        <f t="shared" si="2"/>
        <v>42.5</v>
      </c>
      <c r="H21" s="121">
        <v>591716</v>
      </c>
      <c r="I21" s="122">
        <f t="shared" si="3"/>
        <v>25147930</v>
      </c>
    </row>
    <row r="22" spans="1:9">
      <c r="A22" s="23">
        <f t="shared" si="4"/>
        <v>8</v>
      </c>
      <c r="B22" s="23"/>
      <c r="C22" s="359">
        <v>43040</v>
      </c>
      <c r="D22" s="136">
        <f t="shared" si="0"/>
        <v>15</v>
      </c>
      <c r="E22" s="137">
        <v>43091</v>
      </c>
      <c r="F22" s="136">
        <f t="shared" si="1"/>
        <v>22</v>
      </c>
      <c r="G22" s="25">
        <f t="shared" si="2"/>
        <v>37</v>
      </c>
      <c r="H22" s="121">
        <v>33750</v>
      </c>
      <c r="I22" s="122">
        <f t="shared" si="3"/>
        <v>1248750</v>
      </c>
    </row>
    <row r="23" spans="1:9">
      <c r="A23" s="23">
        <f t="shared" si="4"/>
        <v>9</v>
      </c>
      <c r="B23" s="218" t="s">
        <v>667</v>
      </c>
      <c r="C23" s="359">
        <v>42736</v>
      </c>
      <c r="D23" s="136">
        <f t="shared" si="0"/>
        <v>15.5</v>
      </c>
      <c r="E23" s="137">
        <v>42793</v>
      </c>
      <c r="F23" s="136">
        <f t="shared" si="1"/>
        <v>27</v>
      </c>
      <c r="G23" s="25">
        <f t="shared" si="2"/>
        <v>42.5</v>
      </c>
      <c r="H23" s="121">
        <v>1616602.33</v>
      </c>
      <c r="I23" s="122">
        <f t="shared" si="3"/>
        <v>68705599.030000001</v>
      </c>
    </row>
    <row r="24" spans="1:9">
      <c r="A24" s="23">
        <f t="shared" si="4"/>
        <v>10</v>
      </c>
      <c r="B24" s="23"/>
      <c r="C24" s="359">
        <v>42767</v>
      </c>
      <c r="D24" s="136">
        <f t="shared" si="0"/>
        <v>14</v>
      </c>
      <c r="E24" s="137">
        <v>42821</v>
      </c>
      <c r="F24" s="136">
        <f t="shared" si="1"/>
        <v>27</v>
      </c>
      <c r="G24" s="25">
        <f t="shared" si="2"/>
        <v>41</v>
      </c>
      <c r="H24" s="121">
        <v>1095039.93</v>
      </c>
      <c r="I24" s="122">
        <f t="shared" si="3"/>
        <v>44896637.130000003</v>
      </c>
    </row>
    <row r="25" spans="1:9">
      <c r="A25" s="23">
        <f t="shared" si="4"/>
        <v>11</v>
      </c>
      <c r="B25" s="23"/>
      <c r="C25" s="359">
        <v>42795</v>
      </c>
      <c r="D25" s="136">
        <f t="shared" si="0"/>
        <v>15.5</v>
      </c>
      <c r="E25" s="137">
        <v>42850</v>
      </c>
      <c r="F25" s="136">
        <f t="shared" si="1"/>
        <v>25</v>
      </c>
      <c r="G25" s="25">
        <f t="shared" si="2"/>
        <v>40.5</v>
      </c>
      <c r="H25" s="121">
        <v>3076437.38</v>
      </c>
      <c r="I25" s="122">
        <f t="shared" si="3"/>
        <v>124595713.89</v>
      </c>
    </row>
    <row r="26" spans="1:9">
      <c r="A26" s="23">
        <f t="shared" si="4"/>
        <v>12</v>
      </c>
      <c r="B26" s="23"/>
      <c r="C26" s="359">
        <v>42826</v>
      </c>
      <c r="D26" s="136">
        <f t="shared" si="0"/>
        <v>15</v>
      </c>
      <c r="E26" s="137">
        <v>42880</v>
      </c>
      <c r="F26" s="136">
        <f t="shared" si="1"/>
        <v>25</v>
      </c>
      <c r="G26" s="25">
        <f t="shared" si="2"/>
        <v>40</v>
      </c>
      <c r="H26" s="121">
        <v>2933857</v>
      </c>
      <c r="I26" s="122">
        <f t="shared" si="3"/>
        <v>117354280</v>
      </c>
    </row>
    <row r="27" spans="1:9">
      <c r="A27" s="23">
        <f t="shared" si="4"/>
        <v>13</v>
      </c>
      <c r="B27" s="23"/>
      <c r="C27" s="359">
        <v>42856</v>
      </c>
      <c r="D27" s="136">
        <f t="shared" si="0"/>
        <v>15.5</v>
      </c>
      <c r="E27" s="137">
        <v>42912</v>
      </c>
      <c r="F27" s="136">
        <f t="shared" si="1"/>
        <v>26</v>
      </c>
      <c r="G27" s="25">
        <f t="shared" si="2"/>
        <v>41.5</v>
      </c>
      <c r="H27" s="121">
        <v>3086350.74</v>
      </c>
      <c r="I27" s="122">
        <f t="shared" si="3"/>
        <v>128083555.70999999</v>
      </c>
    </row>
    <row r="28" spans="1:9">
      <c r="A28" s="23">
        <f t="shared" si="4"/>
        <v>14</v>
      </c>
      <c r="B28" s="23"/>
      <c r="C28" s="359">
        <v>42887</v>
      </c>
      <c r="D28" s="136">
        <f t="shared" si="0"/>
        <v>15</v>
      </c>
      <c r="E28" s="137">
        <v>42941</v>
      </c>
      <c r="F28" s="136">
        <f t="shared" si="1"/>
        <v>25</v>
      </c>
      <c r="G28" s="25">
        <f t="shared" si="2"/>
        <v>40</v>
      </c>
      <c r="H28" s="121">
        <v>407909</v>
      </c>
      <c r="I28" s="122">
        <f t="shared" si="3"/>
        <v>16316360</v>
      </c>
    </row>
    <row r="29" spans="1:9">
      <c r="A29" s="23">
        <f t="shared" si="4"/>
        <v>15</v>
      </c>
      <c r="B29" s="23"/>
      <c r="C29" s="359">
        <v>42917</v>
      </c>
      <c r="D29" s="136">
        <f t="shared" si="0"/>
        <v>15.5</v>
      </c>
      <c r="E29" s="137">
        <v>42975</v>
      </c>
      <c r="F29" s="136">
        <f t="shared" si="1"/>
        <v>28</v>
      </c>
      <c r="G29" s="25">
        <f t="shared" si="2"/>
        <v>43.5</v>
      </c>
      <c r="H29" s="121">
        <v>2076239.27</v>
      </c>
      <c r="I29" s="122">
        <f t="shared" si="3"/>
        <v>90316408.25</v>
      </c>
    </row>
    <row r="30" spans="1:9">
      <c r="A30" s="23">
        <f t="shared" si="4"/>
        <v>16</v>
      </c>
      <c r="B30" s="23"/>
      <c r="C30" s="359">
        <v>42948</v>
      </c>
      <c r="D30" s="136">
        <f t="shared" si="0"/>
        <v>15.5</v>
      </c>
      <c r="E30" s="137">
        <v>43003</v>
      </c>
      <c r="F30" s="136">
        <f t="shared" si="1"/>
        <v>25</v>
      </c>
      <c r="G30" s="25">
        <f t="shared" si="2"/>
        <v>40.5</v>
      </c>
      <c r="H30" s="121">
        <v>1478966.95</v>
      </c>
      <c r="I30" s="122">
        <f t="shared" si="3"/>
        <v>59898161.479999997</v>
      </c>
    </row>
    <row r="31" spans="1:9">
      <c r="A31" s="23">
        <f t="shared" si="4"/>
        <v>17</v>
      </c>
      <c r="B31" s="23"/>
      <c r="C31" s="359">
        <v>42979</v>
      </c>
      <c r="D31" s="136">
        <f t="shared" si="0"/>
        <v>15</v>
      </c>
      <c r="E31" s="137">
        <v>43033</v>
      </c>
      <c r="F31" s="136">
        <f t="shared" si="1"/>
        <v>25</v>
      </c>
      <c r="G31" s="25">
        <f t="shared" si="2"/>
        <v>40</v>
      </c>
      <c r="H31" s="121">
        <v>2912665.5</v>
      </c>
      <c r="I31" s="122">
        <f t="shared" si="3"/>
        <v>116506620</v>
      </c>
    </row>
    <row r="32" spans="1:9">
      <c r="A32" s="23">
        <f t="shared" si="4"/>
        <v>18</v>
      </c>
      <c r="B32" s="23"/>
      <c r="C32" s="359">
        <v>43009</v>
      </c>
      <c r="D32" s="136">
        <f t="shared" si="0"/>
        <v>15.5</v>
      </c>
      <c r="E32" s="137">
        <v>43066</v>
      </c>
      <c r="F32" s="136">
        <f t="shared" si="1"/>
        <v>27</v>
      </c>
      <c r="G32" s="25">
        <f t="shared" si="2"/>
        <v>42.5</v>
      </c>
      <c r="H32" s="121">
        <v>1214480</v>
      </c>
      <c r="I32" s="122">
        <f t="shared" si="3"/>
        <v>51615400</v>
      </c>
    </row>
    <row r="33" spans="1:9">
      <c r="A33" s="23">
        <f t="shared" si="4"/>
        <v>19</v>
      </c>
      <c r="B33" s="23"/>
      <c r="C33" s="359">
        <v>43040</v>
      </c>
      <c r="D33" s="136">
        <f t="shared" si="0"/>
        <v>15</v>
      </c>
      <c r="E33" s="137">
        <v>43090</v>
      </c>
      <c r="F33" s="136">
        <f t="shared" si="1"/>
        <v>21</v>
      </c>
      <c r="G33" s="25">
        <f t="shared" si="2"/>
        <v>36</v>
      </c>
      <c r="H33" s="121">
        <v>5877461.4000000004</v>
      </c>
      <c r="I33" s="122">
        <f t="shared" si="3"/>
        <v>211588610.40000001</v>
      </c>
    </row>
    <row r="34" spans="1:9">
      <c r="A34" s="23">
        <f t="shared" si="4"/>
        <v>20</v>
      </c>
      <c r="B34" s="23"/>
      <c r="C34" s="359">
        <v>43070</v>
      </c>
      <c r="D34" s="136">
        <f t="shared" si="0"/>
        <v>15.5</v>
      </c>
      <c r="E34" s="137">
        <v>43125</v>
      </c>
      <c r="F34" s="136">
        <f t="shared" si="1"/>
        <v>25</v>
      </c>
      <c r="G34" s="25">
        <f t="shared" si="2"/>
        <v>40.5</v>
      </c>
      <c r="H34" s="121">
        <v>3153880.35</v>
      </c>
      <c r="I34" s="122">
        <f t="shared" si="3"/>
        <v>127732154.18000001</v>
      </c>
    </row>
    <row r="35" spans="1:9">
      <c r="A35" s="23">
        <f t="shared" si="4"/>
        <v>21</v>
      </c>
      <c r="B35" s="218" t="s">
        <v>668</v>
      </c>
      <c r="C35" s="359">
        <v>42736</v>
      </c>
      <c r="D35" s="136">
        <f t="shared" si="0"/>
        <v>15.5</v>
      </c>
      <c r="E35" s="137">
        <v>42793</v>
      </c>
      <c r="F35" s="136">
        <f t="shared" si="1"/>
        <v>27</v>
      </c>
      <c r="G35" s="25">
        <f t="shared" si="2"/>
        <v>42.5</v>
      </c>
      <c r="H35" s="121">
        <v>1425200</v>
      </c>
      <c r="I35" s="122">
        <f t="shared" si="3"/>
        <v>60571000</v>
      </c>
    </row>
    <row r="36" spans="1:9">
      <c r="A36" s="23">
        <f t="shared" si="4"/>
        <v>22</v>
      </c>
      <c r="B36" s="23"/>
      <c r="C36" s="359">
        <v>42767</v>
      </c>
      <c r="D36" s="136">
        <f t="shared" si="0"/>
        <v>14</v>
      </c>
      <c r="E36" s="137">
        <v>42821</v>
      </c>
      <c r="F36" s="136">
        <f t="shared" si="1"/>
        <v>27</v>
      </c>
      <c r="G36" s="25">
        <f t="shared" si="2"/>
        <v>41</v>
      </c>
      <c r="H36" s="121">
        <v>1483600</v>
      </c>
      <c r="I36" s="122">
        <f t="shared" si="3"/>
        <v>60827600</v>
      </c>
    </row>
    <row r="37" spans="1:9">
      <c r="A37" s="23">
        <f t="shared" si="4"/>
        <v>23</v>
      </c>
      <c r="B37" s="23"/>
      <c r="C37" s="359">
        <v>42887</v>
      </c>
      <c r="D37" s="136">
        <f t="shared" si="0"/>
        <v>15</v>
      </c>
      <c r="E37" s="137">
        <v>42941</v>
      </c>
      <c r="F37" s="136">
        <f t="shared" si="1"/>
        <v>25</v>
      </c>
      <c r="G37" s="25">
        <f t="shared" si="2"/>
        <v>40</v>
      </c>
      <c r="H37" s="121">
        <v>170600</v>
      </c>
      <c r="I37" s="122">
        <f t="shared" si="3"/>
        <v>6824000</v>
      </c>
    </row>
    <row r="38" spans="1:9">
      <c r="A38" s="23">
        <f t="shared" si="4"/>
        <v>24</v>
      </c>
      <c r="B38" s="218" t="s">
        <v>669</v>
      </c>
      <c r="C38" s="359">
        <v>42887</v>
      </c>
      <c r="D38" s="136">
        <f t="shared" si="0"/>
        <v>15</v>
      </c>
      <c r="E38" s="137">
        <v>42941</v>
      </c>
      <c r="F38" s="136">
        <f t="shared" si="1"/>
        <v>25</v>
      </c>
      <c r="G38" s="25">
        <f t="shared" si="2"/>
        <v>40</v>
      </c>
      <c r="H38" s="121">
        <v>2695465.31</v>
      </c>
      <c r="I38" s="122">
        <f t="shared" si="3"/>
        <v>107818612.40000001</v>
      </c>
    </row>
    <row r="39" spans="1:9">
      <c r="A39" s="23">
        <f t="shared" si="4"/>
        <v>25</v>
      </c>
      <c r="B39" s="23"/>
      <c r="C39" s="359">
        <v>42917</v>
      </c>
      <c r="D39" s="136">
        <f t="shared" si="0"/>
        <v>15.5</v>
      </c>
      <c r="E39" s="137">
        <v>42972</v>
      </c>
      <c r="F39" s="136">
        <f t="shared" si="1"/>
        <v>25</v>
      </c>
      <c r="G39" s="25">
        <f t="shared" si="2"/>
        <v>40.5</v>
      </c>
      <c r="H39" s="121">
        <v>3372915.56</v>
      </c>
      <c r="I39" s="122">
        <f t="shared" si="3"/>
        <v>136603080.18000001</v>
      </c>
    </row>
    <row r="40" spans="1:9">
      <c r="A40" s="23">
        <f t="shared" si="4"/>
        <v>26</v>
      </c>
      <c r="B40" s="23"/>
      <c r="C40" s="359">
        <v>42948</v>
      </c>
      <c r="D40" s="136">
        <f t="shared" si="0"/>
        <v>15.5</v>
      </c>
      <c r="E40" s="137">
        <v>43003</v>
      </c>
      <c r="F40" s="136">
        <f t="shared" si="1"/>
        <v>25</v>
      </c>
      <c r="G40" s="25">
        <f t="shared" si="2"/>
        <v>40.5</v>
      </c>
      <c r="H40" s="121">
        <v>3275429.21</v>
      </c>
      <c r="I40" s="122">
        <f t="shared" si="3"/>
        <v>132654883.01000001</v>
      </c>
    </row>
    <row r="41" spans="1:9">
      <c r="A41" s="23">
        <f t="shared" si="4"/>
        <v>27</v>
      </c>
      <c r="B41" s="23"/>
      <c r="C41" s="359">
        <v>42979</v>
      </c>
      <c r="D41" s="136">
        <f t="shared" si="0"/>
        <v>15</v>
      </c>
      <c r="E41" s="137">
        <v>43038</v>
      </c>
      <c r="F41" s="136">
        <f t="shared" si="1"/>
        <v>30</v>
      </c>
      <c r="G41" s="25">
        <f t="shared" si="2"/>
        <v>45</v>
      </c>
      <c r="H41" s="121">
        <v>3110157.42</v>
      </c>
      <c r="I41" s="122">
        <f t="shared" si="3"/>
        <v>139957083.90000001</v>
      </c>
    </row>
    <row r="42" spans="1:9">
      <c r="A42" s="23">
        <f t="shared" si="4"/>
        <v>28</v>
      </c>
      <c r="B42" s="23"/>
      <c r="C42" s="359">
        <v>43009</v>
      </c>
      <c r="D42" s="136">
        <f t="shared" si="0"/>
        <v>15.5</v>
      </c>
      <c r="E42" s="137">
        <v>43063</v>
      </c>
      <c r="F42" s="136">
        <f t="shared" si="1"/>
        <v>24</v>
      </c>
      <c r="G42" s="25">
        <f t="shared" si="2"/>
        <v>39.5</v>
      </c>
      <c r="H42" s="121">
        <v>3203125</v>
      </c>
      <c r="I42" s="122">
        <f t="shared" si="3"/>
        <v>126523437.5</v>
      </c>
    </row>
    <row r="43" spans="1:9">
      <c r="A43" s="23">
        <f t="shared" si="4"/>
        <v>29</v>
      </c>
      <c r="B43" s="23"/>
      <c r="C43" s="359">
        <v>43040</v>
      </c>
      <c r="D43" s="136">
        <f t="shared" si="0"/>
        <v>15</v>
      </c>
      <c r="E43" s="137">
        <v>43091</v>
      </c>
      <c r="F43" s="136">
        <f t="shared" si="1"/>
        <v>22</v>
      </c>
      <c r="G43" s="25">
        <f t="shared" si="2"/>
        <v>37</v>
      </c>
      <c r="H43" s="121">
        <v>572900</v>
      </c>
      <c r="I43" s="122">
        <f t="shared" si="3"/>
        <v>21197300</v>
      </c>
    </row>
    <row r="44" spans="1:9">
      <c r="A44" s="23">
        <f t="shared" si="4"/>
        <v>30</v>
      </c>
      <c r="B44" s="23"/>
      <c r="C44" s="359">
        <v>43070</v>
      </c>
      <c r="D44" s="136">
        <f t="shared" si="0"/>
        <v>15.5</v>
      </c>
      <c r="E44" s="137">
        <v>43125</v>
      </c>
      <c r="F44" s="136">
        <f t="shared" si="1"/>
        <v>25</v>
      </c>
      <c r="G44" s="25">
        <f t="shared" si="2"/>
        <v>40.5</v>
      </c>
      <c r="H44" s="121">
        <v>1464700</v>
      </c>
      <c r="I44" s="122">
        <f t="shared" si="3"/>
        <v>59320350</v>
      </c>
    </row>
    <row r="45" spans="1:9">
      <c r="A45" s="23">
        <f t="shared" si="4"/>
        <v>31</v>
      </c>
      <c r="B45" s="218" t="s">
        <v>670</v>
      </c>
      <c r="C45" s="359">
        <v>42917</v>
      </c>
      <c r="D45" s="136">
        <f t="shared" si="0"/>
        <v>15.5</v>
      </c>
      <c r="E45" s="137">
        <v>42972</v>
      </c>
      <c r="F45" s="136">
        <f t="shared" si="1"/>
        <v>25</v>
      </c>
      <c r="G45" s="25">
        <f t="shared" si="2"/>
        <v>40.5</v>
      </c>
      <c r="H45" s="121">
        <v>873016</v>
      </c>
      <c r="I45" s="122">
        <f t="shared" si="3"/>
        <v>35357148</v>
      </c>
    </row>
    <row r="46" spans="1:9">
      <c r="A46" s="23">
        <f t="shared" si="4"/>
        <v>32</v>
      </c>
      <c r="B46" s="23"/>
      <c r="C46" s="359">
        <v>42979</v>
      </c>
      <c r="D46" s="136">
        <f t="shared" si="0"/>
        <v>15</v>
      </c>
      <c r="E46" s="137">
        <v>43033</v>
      </c>
      <c r="F46" s="136">
        <f t="shared" si="1"/>
        <v>25</v>
      </c>
      <c r="G46" s="25">
        <f t="shared" si="2"/>
        <v>40</v>
      </c>
      <c r="H46" s="121">
        <v>827251.6</v>
      </c>
      <c r="I46" s="122">
        <f t="shared" si="3"/>
        <v>33090064</v>
      </c>
    </row>
    <row r="47" spans="1:9">
      <c r="A47" s="23">
        <f t="shared" si="4"/>
        <v>33</v>
      </c>
      <c r="B47" s="23"/>
      <c r="C47" s="359">
        <v>43009</v>
      </c>
      <c r="D47" s="136">
        <f t="shared" si="0"/>
        <v>15.5</v>
      </c>
      <c r="E47" s="137">
        <v>43066</v>
      </c>
      <c r="F47" s="136">
        <f t="shared" si="1"/>
        <v>27</v>
      </c>
      <c r="G47" s="25">
        <f t="shared" si="2"/>
        <v>42.5</v>
      </c>
      <c r="H47" s="121">
        <v>851135.13</v>
      </c>
      <c r="I47" s="122">
        <f t="shared" si="3"/>
        <v>36173243.030000001</v>
      </c>
    </row>
    <row r="48" spans="1:9">
      <c r="A48" s="23">
        <f t="shared" si="4"/>
        <v>34</v>
      </c>
      <c r="B48" s="218" t="s">
        <v>671</v>
      </c>
      <c r="C48" s="359">
        <v>42736</v>
      </c>
      <c r="D48" s="136">
        <f t="shared" si="0"/>
        <v>15.5</v>
      </c>
      <c r="E48" s="137">
        <v>42793</v>
      </c>
      <c r="F48" s="136">
        <f t="shared" si="1"/>
        <v>27</v>
      </c>
      <c r="G48" s="25">
        <f t="shared" si="2"/>
        <v>42.5</v>
      </c>
      <c r="H48" s="121">
        <v>1599250</v>
      </c>
      <c r="I48" s="122">
        <f t="shared" si="3"/>
        <v>67968125</v>
      </c>
    </row>
    <row r="49" spans="1:9">
      <c r="A49" s="23">
        <f t="shared" si="4"/>
        <v>35</v>
      </c>
      <c r="B49" s="23"/>
      <c r="C49" s="359">
        <v>42767</v>
      </c>
      <c r="D49" s="136">
        <f t="shared" si="0"/>
        <v>14</v>
      </c>
      <c r="E49" s="137">
        <v>42821</v>
      </c>
      <c r="F49" s="136">
        <f t="shared" si="1"/>
        <v>27</v>
      </c>
      <c r="G49" s="25">
        <f t="shared" si="2"/>
        <v>41</v>
      </c>
      <c r="H49" s="121">
        <v>155325</v>
      </c>
      <c r="I49" s="122">
        <f t="shared" si="3"/>
        <v>6368325</v>
      </c>
    </row>
    <row r="50" spans="1:9">
      <c r="A50" s="23">
        <f t="shared" si="4"/>
        <v>36</v>
      </c>
      <c r="B50" s="23"/>
      <c r="C50" s="359">
        <v>42826</v>
      </c>
      <c r="D50" s="136">
        <f t="shared" si="0"/>
        <v>15</v>
      </c>
      <c r="E50" s="137">
        <v>42880</v>
      </c>
      <c r="F50" s="136">
        <f t="shared" si="1"/>
        <v>25</v>
      </c>
      <c r="G50" s="25">
        <f t="shared" si="2"/>
        <v>40</v>
      </c>
      <c r="H50" s="121">
        <v>15275</v>
      </c>
      <c r="I50" s="122">
        <f t="shared" si="3"/>
        <v>611000</v>
      </c>
    </row>
    <row r="51" spans="1:9">
      <c r="A51" s="23">
        <f t="shared" si="4"/>
        <v>37</v>
      </c>
      <c r="B51" s="23"/>
      <c r="C51" s="359">
        <v>42856</v>
      </c>
      <c r="D51" s="136">
        <f t="shared" si="0"/>
        <v>15.5</v>
      </c>
      <c r="E51" s="137">
        <v>42909</v>
      </c>
      <c r="F51" s="136">
        <f t="shared" si="1"/>
        <v>23</v>
      </c>
      <c r="G51" s="25">
        <f t="shared" si="2"/>
        <v>38.5</v>
      </c>
      <c r="H51" s="121">
        <v>416012.5</v>
      </c>
      <c r="I51" s="122">
        <f t="shared" si="3"/>
        <v>16016481.25</v>
      </c>
    </row>
    <row r="52" spans="1:9">
      <c r="A52" s="23">
        <f t="shared" si="4"/>
        <v>38</v>
      </c>
      <c r="B52" s="23"/>
      <c r="C52" s="359">
        <v>43040</v>
      </c>
      <c r="D52" s="136">
        <f t="shared" si="0"/>
        <v>15</v>
      </c>
      <c r="E52" s="137">
        <v>43091</v>
      </c>
      <c r="F52" s="136">
        <f t="shared" si="1"/>
        <v>22</v>
      </c>
      <c r="G52" s="25">
        <f t="shared" si="2"/>
        <v>37</v>
      </c>
      <c r="H52" s="121">
        <v>2670999.48</v>
      </c>
      <c r="I52" s="122">
        <f t="shared" si="3"/>
        <v>98826980.760000005</v>
      </c>
    </row>
    <row r="53" spans="1:9">
      <c r="A53" s="23">
        <f t="shared" si="4"/>
        <v>39</v>
      </c>
      <c r="B53" s="23"/>
      <c r="C53" s="359">
        <v>43070</v>
      </c>
      <c r="D53" s="136">
        <f t="shared" si="0"/>
        <v>15.5</v>
      </c>
      <c r="E53" s="137">
        <v>43125</v>
      </c>
      <c r="F53" s="136">
        <f t="shared" si="1"/>
        <v>25</v>
      </c>
      <c r="G53" s="25">
        <f t="shared" si="2"/>
        <v>40.5</v>
      </c>
      <c r="H53" s="121">
        <v>2092661.32</v>
      </c>
      <c r="I53" s="122">
        <f t="shared" si="3"/>
        <v>84752783.459999993</v>
      </c>
    </row>
    <row r="54" spans="1:9">
      <c r="A54" s="23">
        <f t="shared" si="4"/>
        <v>40</v>
      </c>
      <c r="B54" s="218" t="s">
        <v>672</v>
      </c>
      <c r="C54" s="359">
        <v>42736</v>
      </c>
      <c r="D54" s="136">
        <f t="shared" si="0"/>
        <v>15.5</v>
      </c>
      <c r="E54" s="137">
        <v>42793</v>
      </c>
      <c r="F54" s="136">
        <f t="shared" si="1"/>
        <v>27</v>
      </c>
      <c r="G54" s="25">
        <f t="shared" si="2"/>
        <v>42.5</v>
      </c>
      <c r="H54" s="121">
        <v>402046.01</v>
      </c>
      <c r="I54" s="122">
        <f t="shared" si="3"/>
        <v>17086955.43</v>
      </c>
    </row>
    <row r="55" spans="1:9">
      <c r="A55" s="23">
        <f t="shared" si="4"/>
        <v>41</v>
      </c>
      <c r="B55" s="23"/>
      <c r="C55" s="359">
        <v>42826</v>
      </c>
      <c r="D55" s="136">
        <f t="shared" si="0"/>
        <v>15</v>
      </c>
      <c r="E55" s="137">
        <v>42880</v>
      </c>
      <c r="F55" s="136">
        <f t="shared" si="1"/>
        <v>25</v>
      </c>
      <c r="G55" s="25">
        <f t="shared" si="2"/>
        <v>40</v>
      </c>
      <c r="H55" s="121">
        <v>147825</v>
      </c>
      <c r="I55" s="122">
        <f t="shared" si="3"/>
        <v>5913000</v>
      </c>
    </row>
    <row r="56" spans="1:9">
      <c r="A56" s="23">
        <f t="shared" si="4"/>
        <v>42</v>
      </c>
      <c r="B56" s="23"/>
      <c r="C56" s="359">
        <v>42979</v>
      </c>
      <c r="D56" s="136">
        <f t="shared" si="0"/>
        <v>15</v>
      </c>
      <c r="E56" s="137">
        <v>43033</v>
      </c>
      <c r="F56" s="136">
        <f t="shared" si="1"/>
        <v>25</v>
      </c>
      <c r="G56" s="25">
        <f t="shared" si="2"/>
        <v>40</v>
      </c>
      <c r="H56" s="121">
        <v>220735.25</v>
      </c>
      <c r="I56" s="122">
        <f t="shared" si="3"/>
        <v>8829410</v>
      </c>
    </row>
    <row r="57" spans="1:9">
      <c r="A57" s="23">
        <f t="shared" si="4"/>
        <v>43</v>
      </c>
      <c r="B57" s="23"/>
      <c r="C57" s="359">
        <v>43009</v>
      </c>
      <c r="D57" s="136">
        <f t="shared" si="0"/>
        <v>15.5</v>
      </c>
      <c r="E57" s="137">
        <v>43067</v>
      </c>
      <c r="F57" s="136">
        <f t="shared" si="1"/>
        <v>28</v>
      </c>
      <c r="G57" s="25">
        <f t="shared" si="2"/>
        <v>43.5</v>
      </c>
      <c r="H57" s="121">
        <v>251653.76000000001</v>
      </c>
      <c r="I57" s="122">
        <f t="shared" si="3"/>
        <v>10946938.560000001</v>
      </c>
    </row>
    <row r="58" spans="1:9">
      <c r="A58" s="23">
        <f t="shared" si="4"/>
        <v>44</v>
      </c>
      <c r="B58" s="218" t="s">
        <v>673</v>
      </c>
      <c r="C58" s="359">
        <v>43009</v>
      </c>
      <c r="D58" s="136">
        <f t="shared" si="0"/>
        <v>15.5</v>
      </c>
      <c r="E58" s="137">
        <v>43063</v>
      </c>
      <c r="F58" s="136">
        <f t="shared" si="1"/>
        <v>24</v>
      </c>
      <c r="G58" s="25">
        <f t="shared" si="2"/>
        <v>39.5</v>
      </c>
      <c r="H58" s="121">
        <v>766762.5</v>
      </c>
      <c r="I58" s="122">
        <f t="shared" si="3"/>
        <v>30287118.75</v>
      </c>
    </row>
    <row r="59" spans="1:9">
      <c r="A59" s="23">
        <f t="shared" si="4"/>
        <v>45</v>
      </c>
      <c r="B59" s="218" t="s">
        <v>675</v>
      </c>
      <c r="C59" s="359">
        <v>42736</v>
      </c>
      <c r="D59" s="136">
        <f t="shared" si="0"/>
        <v>15.5</v>
      </c>
      <c r="E59" s="137">
        <v>42793</v>
      </c>
      <c r="F59" s="136">
        <f t="shared" si="1"/>
        <v>27</v>
      </c>
      <c r="G59" s="25">
        <f t="shared" si="2"/>
        <v>42.5</v>
      </c>
      <c r="H59" s="121">
        <v>1463777.56</v>
      </c>
      <c r="I59" s="122">
        <f t="shared" si="3"/>
        <v>62210546.299999997</v>
      </c>
    </row>
    <row r="60" spans="1:9">
      <c r="A60" s="23">
        <f t="shared" si="4"/>
        <v>46</v>
      </c>
      <c r="B60" s="23"/>
      <c r="C60" s="359">
        <v>42767</v>
      </c>
      <c r="D60" s="136">
        <f t="shared" si="0"/>
        <v>14</v>
      </c>
      <c r="E60" s="137">
        <v>42821</v>
      </c>
      <c r="F60" s="136">
        <f t="shared" si="1"/>
        <v>27</v>
      </c>
      <c r="G60" s="25">
        <f t="shared" si="2"/>
        <v>41</v>
      </c>
      <c r="H60" s="121">
        <v>998622.1</v>
      </c>
      <c r="I60" s="122">
        <f t="shared" si="3"/>
        <v>40943506.100000001</v>
      </c>
    </row>
    <row r="61" spans="1:9">
      <c r="A61" s="23">
        <f t="shared" si="4"/>
        <v>47</v>
      </c>
      <c r="B61" s="23"/>
      <c r="C61" s="359">
        <v>42795</v>
      </c>
      <c r="D61" s="136">
        <f t="shared" si="0"/>
        <v>15.5</v>
      </c>
      <c r="E61" s="137">
        <v>42850</v>
      </c>
      <c r="F61" s="136">
        <f t="shared" si="1"/>
        <v>25</v>
      </c>
      <c r="G61" s="25">
        <f t="shared" si="2"/>
        <v>40.5</v>
      </c>
      <c r="H61" s="121">
        <v>232169.3</v>
      </c>
      <c r="I61" s="122">
        <f t="shared" si="3"/>
        <v>9402856.6500000004</v>
      </c>
    </row>
    <row r="62" spans="1:9">
      <c r="A62" s="23">
        <f t="shared" si="4"/>
        <v>48</v>
      </c>
      <c r="B62" s="23"/>
      <c r="C62" s="359">
        <v>42826</v>
      </c>
      <c r="D62" s="136">
        <f t="shared" si="0"/>
        <v>15</v>
      </c>
      <c r="E62" s="137">
        <v>42880</v>
      </c>
      <c r="F62" s="136">
        <f t="shared" si="1"/>
        <v>25</v>
      </c>
      <c r="G62" s="25">
        <f t="shared" si="2"/>
        <v>40</v>
      </c>
      <c r="H62" s="121">
        <v>770080.5</v>
      </c>
      <c r="I62" s="122">
        <f t="shared" si="3"/>
        <v>30803220</v>
      </c>
    </row>
    <row r="63" spans="1:9">
      <c r="A63" s="23">
        <f t="shared" si="4"/>
        <v>49</v>
      </c>
      <c r="B63" s="23"/>
      <c r="C63" s="359">
        <v>42856</v>
      </c>
      <c r="D63" s="136">
        <f t="shared" si="0"/>
        <v>15.5</v>
      </c>
      <c r="E63" s="137">
        <v>42909</v>
      </c>
      <c r="F63" s="136">
        <f t="shared" si="1"/>
        <v>23</v>
      </c>
      <c r="G63" s="25">
        <f t="shared" si="2"/>
        <v>38.5</v>
      </c>
      <c r="H63" s="121">
        <v>1011733.5</v>
      </c>
      <c r="I63" s="122">
        <f t="shared" si="3"/>
        <v>38951739.75</v>
      </c>
    </row>
    <row r="64" spans="1:9">
      <c r="A64" s="23">
        <f t="shared" si="4"/>
        <v>50</v>
      </c>
      <c r="B64" s="23"/>
      <c r="C64" s="359">
        <v>42887</v>
      </c>
      <c r="D64" s="136">
        <f t="shared" si="0"/>
        <v>15</v>
      </c>
      <c r="E64" s="137">
        <v>42941</v>
      </c>
      <c r="F64" s="136">
        <f t="shared" si="1"/>
        <v>25</v>
      </c>
      <c r="G64" s="25">
        <f t="shared" si="2"/>
        <v>40</v>
      </c>
      <c r="H64" s="121">
        <v>2853378.73</v>
      </c>
      <c r="I64" s="122">
        <f t="shared" si="3"/>
        <v>114135149.2</v>
      </c>
    </row>
    <row r="65" spans="1:9">
      <c r="A65" s="23">
        <f t="shared" si="4"/>
        <v>51</v>
      </c>
      <c r="B65" s="23"/>
      <c r="C65" s="359">
        <v>42917</v>
      </c>
      <c r="D65" s="136">
        <f t="shared" si="0"/>
        <v>15.5</v>
      </c>
      <c r="E65" s="137">
        <v>42972</v>
      </c>
      <c r="F65" s="136">
        <f t="shared" si="1"/>
        <v>25</v>
      </c>
      <c r="G65" s="25">
        <f t="shared" si="2"/>
        <v>40.5</v>
      </c>
      <c r="H65" s="121">
        <v>3849360.88</v>
      </c>
      <c r="I65" s="122">
        <f t="shared" si="3"/>
        <v>155899115.63999999</v>
      </c>
    </row>
    <row r="66" spans="1:9">
      <c r="A66" s="23">
        <f t="shared" si="4"/>
        <v>52</v>
      </c>
      <c r="B66" s="23"/>
      <c r="C66" s="359">
        <v>42948</v>
      </c>
      <c r="D66" s="136">
        <f t="shared" si="0"/>
        <v>15.5</v>
      </c>
      <c r="E66" s="137">
        <v>43003</v>
      </c>
      <c r="F66" s="136">
        <f t="shared" si="1"/>
        <v>25</v>
      </c>
      <c r="G66" s="25">
        <f t="shared" si="2"/>
        <v>40.5</v>
      </c>
      <c r="H66" s="121">
        <v>4674082.75</v>
      </c>
      <c r="I66" s="122">
        <f t="shared" si="3"/>
        <v>189300351.38</v>
      </c>
    </row>
    <row r="67" spans="1:9">
      <c r="A67" s="23">
        <f t="shared" si="4"/>
        <v>53</v>
      </c>
      <c r="B67" s="23"/>
      <c r="C67" s="359">
        <v>42979</v>
      </c>
      <c r="D67" s="136">
        <f t="shared" si="0"/>
        <v>15</v>
      </c>
      <c r="E67" s="137">
        <v>43033</v>
      </c>
      <c r="F67" s="136">
        <f t="shared" si="1"/>
        <v>25</v>
      </c>
      <c r="G67" s="25">
        <f t="shared" si="2"/>
        <v>40</v>
      </c>
      <c r="H67" s="121">
        <v>2509620.7000000002</v>
      </c>
      <c r="I67" s="122">
        <f t="shared" si="3"/>
        <v>100384828</v>
      </c>
    </row>
    <row r="68" spans="1:9">
      <c r="A68" s="23">
        <f t="shared" si="4"/>
        <v>54</v>
      </c>
      <c r="B68" s="23"/>
      <c r="C68" s="359">
        <v>43009</v>
      </c>
      <c r="D68" s="136">
        <f t="shared" si="0"/>
        <v>15.5</v>
      </c>
      <c r="E68" s="137">
        <v>43067</v>
      </c>
      <c r="F68" s="136">
        <f t="shared" si="1"/>
        <v>28</v>
      </c>
      <c r="G68" s="25">
        <f t="shared" si="2"/>
        <v>43.5</v>
      </c>
      <c r="H68" s="121">
        <v>4289270.83</v>
      </c>
      <c r="I68" s="122">
        <f t="shared" si="3"/>
        <v>186583281.11000001</v>
      </c>
    </row>
    <row r="69" spans="1:9">
      <c r="A69" s="23">
        <f t="shared" si="4"/>
        <v>55</v>
      </c>
      <c r="B69" s="23"/>
      <c r="C69" s="359">
        <v>43070</v>
      </c>
      <c r="D69" s="136">
        <f t="shared" si="0"/>
        <v>15.5</v>
      </c>
      <c r="E69" s="137">
        <v>43125</v>
      </c>
      <c r="F69" s="136">
        <f t="shared" si="1"/>
        <v>25</v>
      </c>
      <c r="G69" s="25">
        <f t="shared" si="2"/>
        <v>40.5</v>
      </c>
      <c r="H69" s="121">
        <v>1944358.03</v>
      </c>
      <c r="I69" s="122">
        <f t="shared" si="3"/>
        <v>78746500.219999999</v>
      </c>
    </row>
    <row r="70" spans="1:9">
      <c r="A70" s="23"/>
      <c r="B70" s="23"/>
      <c r="C70" s="24"/>
      <c r="D70" s="29"/>
      <c r="E70" s="24"/>
      <c r="F70" s="25"/>
      <c r="G70" s="25"/>
      <c r="H70" s="28"/>
      <c r="I70" s="28"/>
    </row>
    <row r="71" spans="1:9" ht="15.75" thickBot="1">
      <c r="A71" s="23">
        <f>A69+1</f>
        <v>56</v>
      </c>
      <c r="B71" s="219" t="s">
        <v>677</v>
      </c>
      <c r="D71" s="27"/>
      <c r="E71" s="24"/>
      <c r="G71" s="362">
        <f>IF(H71=0,0,I71/H71)</f>
        <v>40.59819613026869</v>
      </c>
      <c r="H71" s="34">
        <f>SUM(H15:H69)</f>
        <v>90866184.599999994</v>
      </c>
      <c r="I71" s="133">
        <f>SUM(I15:I69)</f>
        <v>3689003184.0000005</v>
      </c>
    </row>
    <row r="72" spans="1:9" ht="15.75" thickTop="1">
      <c r="A72" s="23"/>
      <c r="B72" s="219"/>
      <c r="C72" s="219"/>
      <c r="E72" s="27"/>
      <c r="F72" s="24"/>
      <c r="G72" s="27"/>
      <c r="I72" s="220"/>
    </row>
    <row r="73" spans="1:9">
      <c r="B73" s="217" t="s">
        <v>685</v>
      </c>
      <c r="C73" s="217"/>
    </row>
    <row r="74" spans="1:9">
      <c r="A74" s="23">
        <f>A71+1</f>
        <v>57</v>
      </c>
      <c r="B74" s="218" t="s">
        <v>676</v>
      </c>
      <c r="C74" s="359">
        <v>42736</v>
      </c>
      <c r="D74" s="136">
        <f t="shared" ref="D74:D83" si="5">(EOMONTH(C74,0)-C74+1)/2</f>
        <v>15.5</v>
      </c>
      <c r="E74" s="137">
        <v>42783</v>
      </c>
      <c r="F74" s="136">
        <f t="shared" ref="F74:F83" si="6">E74-EOMONTH(C74,0)</f>
        <v>17</v>
      </c>
      <c r="G74" s="25">
        <f t="shared" ref="G74:G83" si="7">D74+F74</f>
        <v>32.5</v>
      </c>
      <c r="H74" s="121">
        <v>161227.38</v>
      </c>
      <c r="I74" s="122">
        <f t="shared" ref="I74:I83" si="8">ROUND(G74*H74,2)</f>
        <v>5239889.8499999996</v>
      </c>
    </row>
    <row r="75" spans="1:9">
      <c r="A75" s="23">
        <f t="shared" ref="A75:A84" si="9">A74+1</f>
        <v>58</v>
      </c>
      <c r="B75" s="23"/>
      <c r="C75" s="359">
        <v>42767</v>
      </c>
      <c r="D75" s="136">
        <f t="shared" si="5"/>
        <v>14</v>
      </c>
      <c r="E75" s="137">
        <v>42814</v>
      </c>
      <c r="F75" s="136">
        <f t="shared" si="6"/>
        <v>20</v>
      </c>
      <c r="G75" s="25">
        <f t="shared" si="7"/>
        <v>34</v>
      </c>
      <c r="H75" s="121">
        <v>152589.41</v>
      </c>
      <c r="I75" s="122">
        <f t="shared" si="8"/>
        <v>5188039.9400000004</v>
      </c>
    </row>
    <row r="76" spans="1:9">
      <c r="A76" s="23">
        <f t="shared" si="9"/>
        <v>59</v>
      </c>
      <c r="B76" s="23"/>
      <c r="C76" s="359">
        <v>42795</v>
      </c>
      <c r="D76" s="136">
        <f t="shared" si="5"/>
        <v>15.5</v>
      </c>
      <c r="E76" s="137">
        <v>42849</v>
      </c>
      <c r="F76" s="136">
        <f t="shared" si="6"/>
        <v>24</v>
      </c>
      <c r="G76" s="25">
        <f t="shared" si="7"/>
        <v>39.5</v>
      </c>
      <c r="H76" s="121">
        <v>152019.60999999999</v>
      </c>
      <c r="I76" s="122">
        <f t="shared" si="8"/>
        <v>6004774.5999999996</v>
      </c>
    </row>
    <row r="77" spans="1:9">
      <c r="A77" s="23">
        <f t="shared" si="9"/>
        <v>60</v>
      </c>
      <c r="B77" s="23"/>
      <c r="C77" s="359">
        <v>42887</v>
      </c>
      <c r="D77" s="136">
        <f t="shared" si="5"/>
        <v>15</v>
      </c>
      <c r="E77" s="137">
        <v>42940</v>
      </c>
      <c r="F77" s="136">
        <f t="shared" si="6"/>
        <v>24</v>
      </c>
      <c r="G77" s="25">
        <f t="shared" si="7"/>
        <v>39</v>
      </c>
      <c r="H77" s="121">
        <v>174800.69</v>
      </c>
      <c r="I77" s="122">
        <f t="shared" si="8"/>
        <v>6817226.9100000001</v>
      </c>
    </row>
    <row r="78" spans="1:9">
      <c r="A78" s="23">
        <f t="shared" si="9"/>
        <v>61</v>
      </c>
      <c r="B78" s="23"/>
      <c r="C78" s="359">
        <v>42979</v>
      </c>
      <c r="D78" s="136">
        <f t="shared" si="5"/>
        <v>15</v>
      </c>
      <c r="E78" s="137">
        <v>43031</v>
      </c>
      <c r="F78" s="136">
        <f t="shared" si="6"/>
        <v>23</v>
      </c>
      <c r="G78" s="25">
        <f t="shared" si="7"/>
        <v>38</v>
      </c>
      <c r="H78" s="121">
        <v>174457.08</v>
      </c>
      <c r="I78" s="122">
        <f t="shared" si="8"/>
        <v>6629369.04</v>
      </c>
    </row>
    <row r="79" spans="1:9">
      <c r="A79" s="23">
        <f t="shared" si="9"/>
        <v>62</v>
      </c>
      <c r="B79" s="23"/>
      <c r="C79" s="359">
        <v>43040</v>
      </c>
      <c r="D79" s="136">
        <f t="shared" si="5"/>
        <v>15</v>
      </c>
      <c r="E79" s="137">
        <v>43090</v>
      </c>
      <c r="F79" s="136">
        <f t="shared" si="6"/>
        <v>21</v>
      </c>
      <c r="G79" s="25">
        <f t="shared" si="7"/>
        <v>36</v>
      </c>
      <c r="H79" s="121">
        <v>177174.37</v>
      </c>
      <c r="I79" s="122">
        <f t="shared" si="8"/>
        <v>6378277.3200000003</v>
      </c>
    </row>
    <row r="80" spans="1:9">
      <c r="A80" s="23">
        <f t="shared" si="9"/>
        <v>63</v>
      </c>
      <c r="B80" s="23"/>
      <c r="C80" s="359">
        <v>43070</v>
      </c>
      <c r="D80" s="136">
        <f t="shared" si="5"/>
        <v>15.5</v>
      </c>
      <c r="E80" s="137">
        <v>43122</v>
      </c>
      <c r="F80" s="136">
        <f t="shared" si="6"/>
        <v>22</v>
      </c>
      <c r="G80" s="25">
        <f t="shared" si="7"/>
        <v>37.5</v>
      </c>
      <c r="H80" s="121">
        <v>162641.48000000001</v>
      </c>
      <c r="I80" s="122">
        <f t="shared" si="8"/>
        <v>6099055.5</v>
      </c>
    </row>
    <row r="81" spans="1:9">
      <c r="A81" s="23">
        <f t="shared" si="9"/>
        <v>64</v>
      </c>
      <c r="B81" s="218" t="s">
        <v>674</v>
      </c>
      <c r="C81" s="359">
        <v>42736</v>
      </c>
      <c r="D81" s="136">
        <f t="shared" si="5"/>
        <v>15.5</v>
      </c>
      <c r="E81" s="137">
        <v>42787</v>
      </c>
      <c r="F81" s="136">
        <f t="shared" si="6"/>
        <v>21</v>
      </c>
      <c r="G81" s="25">
        <f t="shared" si="7"/>
        <v>36.5</v>
      </c>
      <c r="H81" s="121">
        <v>2738975.93</v>
      </c>
      <c r="I81" s="122">
        <f t="shared" si="8"/>
        <v>99972621.450000003</v>
      </c>
    </row>
    <row r="82" spans="1:9">
      <c r="A82" s="23">
        <f t="shared" si="9"/>
        <v>65</v>
      </c>
      <c r="B82" s="23"/>
      <c r="C82" s="359">
        <v>42767</v>
      </c>
      <c r="D82" s="136">
        <f t="shared" si="5"/>
        <v>14</v>
      </c>
      <c r="E82" s="137">
        <v>42814</v>
      </c>
      <c r="F82" s="136">
        <f t="shared" si="6"/>
        <v>20</v>
      </c>
      <c r="G82" s="25">
        <f t="shared" si="7"/>
        <v>34</v>
      </c>
      <c r="H82" s="121">
        <v>2460679.4300000002</v>
      </c>
      <c r="I82" s="122">
        <f t="shared" si="8"/>
        <v>83663100.620000005</v>
      </c>
    </row>
    <row r="83" spans="1:9">
      <c r="A83" s="23">
        <f t="shared" si="9"/>
        <v>66</v>
      </c>
      <c r="B83" s="23"/>
      <c r="C83" s="359">
        <v>42795</v>
      </c>
      <c r="D83" s="136">
        <f t="shared" si="5"/>
        <v>15.5</v>
      </c>
      <c r="E83" s="137">
        <v>42846</v>
      </c>
      <c r="F83" s="136">
        <f t="shared" si="6"/>
        <v>21</v>
      </c>
      <c r="G83" s="25">
        <f t="shared" si="7"/>
        <v>36.5</v>
      </c>
      <c r="H83" s="121">
        <v>2710763.33</v>
      </c>
      <c r="I83" s="122">
        <f t="shared" si="8"/>
        <v>98942861.549999997</v>
      </c>
    </row>
    <row r="84" spans="1:9">
      <c r="A84" s="23">
        <f t="shared" si="9"/>
        <v>67</v>
      </c>
      <c r="B84" s="23"/>
      <c r="C84" s="359">
        <v>42826</v>
      </c>
      <c r="D84" s="136">
        <f t="shared" ref="D84:D92" si="10">(EOMONTH(C84,0)-C84+1)/2</f>
        <v>15</v>
      </c>
      <c r="E84" s="137">
        <v>42874</v>
      </c>
      <c r="F84" s="136">
        <f t="shared" ref="F84:F92" si="11">E84-EOMONTH(C84,0)</f>
        <v>19</v>
      </c>
      <c r="G84" s="25">
        <f t="shared" ref="G84:G92" si="12">D84+F84</f>
        <v>34</v>
      </c>
      <c r="H84" s="121">
        <v>1495158.4</v>
      </c>
      <c r="I84" s="122">
        <f t="shared" ref="I84:I92" si="13">ROUND(G84*H84,2)</f>
        <v>50835385.600000001</v>
      </c>
    </row>
    <row r="85" spans="1:9">
      <c r="A85" s="23">
        <f t="shared" ref="A85:A92" si="14">A84+1</f>
        <v>68</v>
      </c>
      <c r="B85" s="23"/>
      <c r="C85" s="359">
        <v>42856</v>
      </c>
      <c r="D85" s="136">
        <f t="shared" si="10"/>
        <v>15.5</v>
      </c>
      <c r="E85" s="137">
        <v>42905</v>
      </c>
      <c r="F85" s="136">
        <f t="shared" si="11"/>
        <v>19</v>
      </c>
      <c r="G85" s="25">
        <f t="shared" si="12"/>
        <v>34.5</v>
      </c>
      <c r="H85" s="121">
        <v>1085114.6100000001</v>
      </c>
      <c r="I85" s="122">
        <f t="shared" si="13"/>
        <v>37436454.049999997</v>
      </c>
    </row>
    <row r="86" spans="1:9">
      <c r="A86" s="23">
        <f t="shared" si="14"/>
        <v>69</v>
      </c>
      <c r="B86" s="23"/>
      <c r="C86" s="359">
        <v>42887</v>
      </c>
      <c r="D86" s="136">
        <f t="shared" si="10"/>
        <v>15</v>
      </c>
      <c r="E86" s="137">
        <v>42940</v>
      </c>
      <c r="F86" s="136">
        <f t="shared" si="11"/>
        <v>24</v>
      </c>
      <c r="G86" s="25">
        <f t="shared" si="12"/>
        <v>39</v>
      </c>
      <c r="H86" s="121">
        <v>1073659.3400000001</v>
      </c>
      <c r="I86" s="122">
        <f t="shared" si="13"/>
        <v>41872714.259999998</v>
      </c>
    </row>
    <row r="87" spans="1:9">
      <c r="A87" s="23">
        <f t="shared" si="14"/>
        <v>70</v>
      </c>
      <c r="B87" s="23"/>
      <c r="C87" s="359">
        <v>42917</v>
      </c>
      <c r="D87" s="136">
        <f t="shared" si="10"/>
        <v>15.5</v>
      </c>
      <c r="E87" s="137">
        <v>42968</v>
      </c>
      <c r="F87" s="136">
        <f t="shared" si="11"/>
        <v>21</v>
      </c>
      <c r="G87" s="25">
        <f t="shared" si="12"/>
        <v>36.5</v>
      </c>
      <c r="H87" s="121">
        <v>1182181.1100000001</v>
      </c>
      <c r="I87" s="122">
        <f t="shared" si="13"/>
        <v>43149610.520000003</v>
      </c>
    </row>
    <row r="88" spans="1:9">
      <c r="A88" s="23">
        <f t="shared" si="14"/>
        <v>71</v>
      </c>
      <c r="B88" s="23"/>
      <c r="C88" s="359">
        <v>42948</v>
      </c>
      <c r="D88" s="136">
        <f t="shared" si="10"/>
        <v>15.5</v>
      </c>
      <c r="E88" s="137">
        <v>43000</v>
      </c>
      <c r="F88" s="136">
        <f t="shared" si="11"/>
        <v>22</v>
      </c>
      <c r="G88" s="25">
        <f t="shared" si="12"/>
        <v>37.5</v>
      </c>
      <c r="H88" s="121">
        <v>1187060.72</v>
      </c>
      <c r="I88" s="122">
        <f t="shared" si="13"/>
        <v>44514777</v>
      </c>
    </row>
    <row r="89" spans="1:9">
      <c r="A89" s="23">
        <f t="shared" si="14"/>
        <v>72</v>
      </c>
      <c r="B89" s="23"/>
      <c r="C89" s="359">
        <v>42979</v>
      </c>
      <c r="D89" s="136">
        <f t="shared" si="10"/>
        <v>15</v>
      </c>
      <c r="E89" s="137">
        <v>43028</v>
      </c>
      <c r="F89" s="136">
        <f t="shared" si="11"/>
        <v>20</v>
      </c>
      <c r="G89" s="25">
        <f t="shared" si="12"/>
        <v>35</v>
      </c>
      <c r="H89" s="121">
        <v>1152348.3500000001</v>
      </c>
      <c r="I89" s="122">
        <f t="shared" si="13"/>
        <v>40332192.25</v>
      </c>
    </row>
    <row r="90" spans="1:9">
      <c r="A90" s="23">
        <f t="shared" si="14"/>
        <v>73</v>
      </c>
      <c r="B90" s="23"/>
      <c r="C90" s="359">
        <v>43009</v>
      </c>
      <c r="D90" s="136">
        <f t="shared" si="10"/>
        <v>15.5</v>
      </c>
      <c r="E90" s="137">
        <v>43059</v>
      </c>
      <c r="F90" s="136">
        <f t="shared" si="11"/>
        <v>20</v>
      </c>
      <c r="G90" s="25">
        <f t="shared" si="12"/>
        <v>35.5</v>
      </c>
      <c r="H90" s="121">
        <v>1945118.66</v>
      </c>
      <c r="I90" s="122">
        <f t="shared" si="13"/>
        <v>69051712.430000007</v>
      </c>
    </row>
    <row r="91" spans="1:9">
      <c r="A91" s="23">
        <f t="shared" si="14"/>
        <v>74</v>
      </c>
      <c r="B91" s="23"/>
      <c r="C91" s="359">
        <v>43040</v>
      </c>
      <c r="D91" s="136">
        <f t="shared" si="10"/>
        <v>15</v>
      </c>
      <c r="E91" s="137">
        <v>43090</v>
      </c>
      <c r="F91" s="136">
        <f t="shared" si="11"/>
        <v>21</v>
      </c>
      <c r="G91" s="25">
        <f t="shared" si="12"/>
        <v>36</v>
      </c>
      <c r="H91" s="121">
        <v>2741016.19</v>
      </c>
      <c r="I91" s="122">
        <f t="shared" si="13"/>
        <v>98676582.840000004</v>
      </c>
    </row>
    <row r="92" spans="1:9">
      <c r="A92" s="23">
        <f t="shared" si="14"/>
        <v>75</v>
      </c>
      <c r="B92" s="23"/>
      <c r="C92" s="359">
        <v>43070</v>
      </c>
      <c r="D92" s="136">
        <f t="shared" si="10"/>
        <v>15.5</v>
      </c>
      <c r="E92" s="137">
        <v>43122</v>
      </c>
      <c r="F92" s="136">
        <f t="shared" si="11"/>
        <v>22</v>
      </c>
      <c r="G92" s="25">
        <f t="shared" si="12"/>
        <v>37.5</v>
      </c>
      <c r="H92" s="121">
        <v>2839310.07</v>
      </c>
      <c r="I92" s="122">
        <f t="shared" si="13"/>
        <v>106474127.63</v>
      </c>
    </row>
    <row r="93" spans="1:9">
      <c r="A93" s="23"/>
      <c r="B93" s="23"/>
      <c r="C93" s="24"/>
      <c r="D93" s="29"/>
      <c r="E93" s="24"/>
      <c r="F93" s="25"/>
      <c r="G93" s="25"/>
      <c r="H93" s="28"/>
      <c r="I93" s="28"/>
    </row>
    <row r="94" spans="1:9" ht="15.75" thickBot="1">
      <c r="A94" s="23">
        <f>A92+1</f>
        <v>76</v>
      </c>
      <c r="B94" s="219" t="s">
        <v>686</v>
      </c>
      <c r="D94" s="27"/>
      <c r="E94" s="24"/>
      <c r="G94" s="362">
        <f>IF(H94=0,0,I94/H94)</f>
        <v>36.071197951443864</v>
      </c>
      <c r="H94" s="34">
        <f>SUM(H74:H92)</f>
        <v>23766296.16</v>
      </c>
      <c r="I94" s="133">
        <f>SUM(I74:I92)</f>
        <v>857278773.36000013</v>
      </c>
    </row>
    <row r="95" spans="1:9" ht="15.75" thickTop="1">
      <c r="A95" s="23"/>
      <c r="B95" s="219"/>
      <c r="C95" s="219"/>
      <c r="E95" s="27"/>
      <c r="F95" s="24"/>
      <c r="G95" s="27"/>
      <c r="I95" s="220"/>
    </row>
    <row r="96" spans="1:9" ht="16.5" thickBot="1">
      <c r="A96" s="23">
        <f>A94+1</f>
        <v>77</v>
      </c>
      <c r="B96" s="219" t="s">
        <v>687</v>
      </c>
      <c r="D96" s="27"/>
      <c r="E96" s="24"/>
      <c r="G96" s="244">
        <f>IF(H96=0,0,I96/H96)</f>
        <v>39.659631608935626</v>
      </c>
      <c r="H96" s="424">
        <f>SUM(H71,H94)</f>
        <v>114632480.75999999</v>
      </c>
      <c r="I96" s="424">
        <f>SUM(I71,I94)</f>
        <v>4546281957.3600006</v>
      </c>
    </row>
    <row r="97" spans="1:8" ht="15.75" thickTop="1">
      <c r="A97" s="23"/>
      <c r="B97" s="219"/>
      <c r="C97" s="219"/>
      <c r="D97" s="219"/>
      <c r="F97" s="27"/>
      <c r="G97" s="24"/>
      <c r="H97" s="27"/>
    </row>
    <row r="98" spans="1:8">
      <c r="A98" s="23"/>
      <c r="B98" s="219"/>
      <c r="C98" s="219"/>
      <c r="D98" s="219"/>
      <c r="F98" s="27"/>
      <c r="G98" s="24"/>
      <c r="H98" s="27"/>
    </row>
    <row r="99" spans="1:8" s="154" customFormat="1">
      <c r="A99" s="154" t="s">
        <v>678</v>
      </c>
    </row>
    <row r="100" spans="1:8" s="154" customFormat="1">
      <c r="A100" s="154" t="s">
        <v>661</v>
      </c>
    </row>
    <row r="101" spans="1:8" s="154" customFormat="1">
      <c r="A101" s="154" t="s">
        <v>660</v>
      </c>
    </row>
    <row r="102" spans="1:8" s="154" customFormat="1"/>
    <row r="103" spans="1:8">
      <c r="A103" s="237" t="s">
        <v>662</v>
      </c>
    </row>
    <row r="104" spans="1:8">
      <c r="A104" s="16" t="s">
        <v>663</v>
      </c>
    </row>
    <row r="105" spans="1:8">
      <c r="A105" s="16" t="s">
        <v>664</v>
      </c>
    </row>
  </sheetData>
  <autoFilter ref="A11:I92" xr:uid="{00000000-0009-0000-0000-00000D000000}"/>
  <mergeCells count="4">
    <mergeCell ref="A2:I2"/>
    <mergeCell ref="A3:I3"/>
    <mergeCell ref="A4:I4"/>
    <mergeCell ref="A5:I5"/>
  </mergeCells>
  <printOptions horizontalCentered="1"/>
  <pageMargins left="0.7" right="0.7" top="0.75" bottom="0.75" header="0.3" footer="0.3"/>
  <pageSetup scale="71" fitToHeight="0" orientation="landscape"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tabColor theme="4" tint="0.39997558519241921"/>
    <pageSetUpPr fitToPage="1"/>
  </sheetPr>
  <dimension ref="A1:L88"/>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2" width="45.21875" style="16" customWidth="1"/>
    <col min="3" max="3" width="36.5546875" style="16" customWidth="1"/>
    <col min="4" max="4" width="12.77734375" style="16" customWidth="1"/>
    <col min="5" max="5" width="16" style="30" bestFit="1" customWidth="1"/>
    <col min="6" max="7" width="12.77734375" style="16" customWidth="1"/>
    <col min="8" max="8" width="13.77734375" style="16" customWidth="1"/>
    <col min="9" max="9" width="12.77734375" style="16" customWidth="1"/>
    <col min="10" max="11" width="9.77734375" style="16" customWidth="1"/>
    <col min="12" max="12" width="14.77734375" style="30" customWidth="1"/>
    <col min="13" max="16384" width="8.88671875" style="16"/>
  </cols>
  <sheetData>
    <row r="1" spans="1:12" s="154" customFormat="1" ht="15.75">
      <c r="E1" s="271"/>
      <c r="I1" s="390"/>
      <c r="L1" s="271"/>
    </row>
    <row r="2" spans="1:12" ht="15.75">
      <c r="A2" s="479" t="str">
        <f>'General Inputs'!$B$2</f>
        <v>Louisville Gas and Electric Company</v>
      </c>
      <c r="B2" s="479"/>
      <c r="C2" s="479"/>
      <c r="D2" s="479"/>
      <c r="E2" s="479"/>
      <c r="F2" s="479"/>
      <c r="G2" s="479"/>
      <c r="H2" s="479"/>
      <c r="I2" s="479"/>
      <c r="J2" s="479"/>
      <c r="K2" s="479"/>
      <c r="L2" s="479"/>
    </row>
    <row r="3" spans="1:12" ht="15.75">
      <c r="A3" s="479" t="str">
        <f>'General Inputs'!$D$34&amp;" "&amp;'General Inputs'!$E$34</f>
        <v>Case No. 2018-00295</v>
      </c>
      <c r="B3" s="479"/>
      <c r="C3" s="479"/>
      <c r="D3" s="479"/>
      <c r="E3" s="479"/>
      <c r="F3" s="479"/>
      <c r="G3" s="479"/>
      <c r="H3" s="479"/>
      <c r="I3" s="479"/>
      <c r="J3" s="479"/>
      <c r="K3" s="479"/>
      <c r="L3" s="479"/>
    </row>
    <row r="4" spans="1:12" ht="15.75">
      <c r="A4" s="479" t="str">
        <f>"For the Year Ended "&amp;TEXT('General Inputs'!E28,"Mmmm dd, yyyy")</f>
        <v>For the Year Ended December 31, 2017</v>
      </c>
      <c r="B4" s="479"/>
      <c r="C4" s="479"/>
      <c r="D4" s="479"/>
      <c r="E4" s="479"/>
      <c r="F4" s="479"/>
      <c r="G4" s="479"/>
      <c r="H4" s="479"/>
      <c r="I4" s="479"/>
      <c r="J4" s="479"/>
      <c r="K4" s="479"/>
      <c r="L4" s="479"/>
    </row>
    <row r="5" spans="1:12" ht="16.5" thickBot="1">
      <c r="A5" s="480" t="s">
        <v>153</v>
      </c>
      <c r="B5" s="480"/>
      <c r="C5" s="480"/>
      <c r="D5" s="480"/>
      <c r="E5" s="480"/>
      <c r="F5" s="480"/>
      <c r="G5" s="480"/>
      <c r="H5" s="480"/>
      <c r="I5" s="480"/>
      <c r="J5" s="480"/>
      <c r="K5" s="480"/>
      <c r="L5" s="480"/>
    </row>
    <row r="7" spans="1:12" ht="60.75">
      <c r="A7" s="215" t="s">
        <v>0</v>
      </c>
      <c r="B7" s="215" t="s">
        <v>67</v>
      </c>
      <c r="C7" s="215" t="s">
        <v>207</v>
      </c>
      <c r="D7" s="215" t="s">
        <v>68</v>
      </c>
      <c r="E7" s="215" t="s">
        <v>69</v>
      </c>
      <c r="F7" s="272" t="s">
        <v>268</v>
      </c>
      <c r="G7" s="215" t="s">
        <v>70</v>
      </c>
      <c r="H7" s="215" t="s">
        <v>269</v>
      </c>
      <c r="I7" s="215" t="s">
        <v>404</v>
      </c>
      <c r="J7" s="215" t="s">
        <v>71</v>
      </c>
      <c r="K7" s="215" t="s">
        <v>74</v>
      </c>
      <c r="L7" s="215" t="s">
        <v>209</v>
      </c>
    </row>
    <row r="8" spans="1:12" ht="31.5">
      <c r="A8" s="67"/>
      <c r="B8" s="353" t="s">
        <v>40</v>
      </c>
      <c r="C8" s="353" t="s">
        <v>41</v>
      </c>
      <c r="D8" s="354" t="s">
        <v>42</v>
      </c>
      <c r="E8" s="354" t="s">
        <v>43</v>
      </c>
      <c r="F8" s="411" t="s">
        <v>49</v>
      </c>
      <c r="G8" s="411" t="s">
        <v>64</v>
      </c>
      <c r="H8" s="210" t="s">
        <v>1314</v>
      </c>
      <c r="I8" s="353" t="s">
        <v>72</v>
      </c>
      <c r="J8" s="210" t="s">
        <v>1315</v>
      </c>
      <c r="K8" s="352" t="s">
        <v>353</v>
      </c>
      <c r="L8" s="354" t="s">
        <v>354</v>
      </c>
    </row>
    <row r="9" spans="1:12">
      <c r="A9" s="68"/>
      <c r="B9" s="69"/>
      <c r="C9" s="69"/>
      <c r="D9" s="69"/>
      <c r="E9" s="70"/>
      <c r="F9" s="417"/>
      <c r="G9" s="417"/>
      <c r="H9" s="69"/>
      <c r="I9" s="417"/>
      <c r="J9" s="69"/>
      <c r="K9" s="69"/>
      <c r="L9" s="70"/>
    </row>
    <row r="10" spans="1:12">
      <c r="A10" s="23">
        <v>1</v>
      </c>
      <c r="B10" s="115" t="s">
        <v>1053</v>
      </c>
      <c r="C10" s="115" t="s">
        <v>1213</v>
      </c>
      <c r="D10" s="132">
        <v>42830</v>
      </c>
      <c r="E10" s="121">
        <v>1575</v>
      </c>
      <c r="F10" s="132">
        <v>42830</v>
      </c>
      <c r="G10" s="132"/>
      <c r="H10" s="234">
        <f>IF(G10="",0,(G10-F10)/2)</f>
        <v>0</v>
      </c>
      <c r="I10" s="132">
        <v>42863</v>
      </c>
      <c r="J10" s="71">
        <f>IF(G10="",I10-D10,I10-G10)</f>
        <v>33</v>
      </c>
      <c r="K10" s="71">
        <f t="shared" ref="K10" si="0">H10+J10</f>
        <v>33</v>
      </c>
      <c r="L10" s="143">
        <f t="shared" ref="L10" si="1">ROUND(E10*K10,2)</f>
        <v>51975</v>
      </c>
    </row>
    <row r="11" spans="1:12">
      <c r="A11" s="23">
        <f>A10+1</f>
        <v>2</v>
      </c>
      <c r="B11" s="115" t="s">
        <v>890</v>
      </c>
      <c r="C11" s="115" t="s">
        <v>1213</v>
      </c>
      <c r="D11" s="132">
        <v>42825</v>
      </c>
      <c r="E11" s="121">
        <v>191.04</v>
      </c>
      <c r="F11" s="132">
        <v>42803</v>
      </c>
      <c r="G11" s="132">
        <v>42804</v>
      </c>
      <c r="H11" s="234">
        <f t="shared" ref="H11:H74" si="2">IF(G11="",0,(G11-F11)/2)</f>
        <v>0.5</v>
      </c>
      <c r="I11" s="132">
        <v>42850</v>
      </c>
      <c r="J11" s="71">
        <f t="shared" ref="J11:J74" si="3">IF(G11="",I11-D11,I11-G11)</f>
        <v>46</v>
      </c>
      <c r="K11" s="71">
        <f t="shared" ref="K11:K73" si="4">H11+J11</f>
        <v>46.5</v>
      </c>
      <c r="L11" s="143">
        <f t="shared" ref="L11:L73" si="5">ROUND(E11*K11,2)</f>
        <v>8883.36</v>
      </c>
    </row>
    <row r="12" spans="1:12">
      <c r="A12" s="23">
        <f t="shared" ref="A12:A76" si="6">A11+1</f>
        <v>3</v>
      </c>
      <c r="B12" s="115" t="s">
        <v>1054</v>
      </c>
      <c r="C12" s="115" t="s">
        <v>1213</v>
      </c>
      <c r="D12" s="132">
        <v>42823</v>
      </c>
      <c r="E12" s="121">
        <v>5332.32</v>
      </c>
      <c r="F12" s="132">
        <v>42802</v>
      </c>
      <c r="G12" s="132">
        <v>42807</v>
      </c>
      <c r="H12" s="234">
        <f t="shared" si="2"/>
        <v>2.5</v>
      </c>
      <c r="I12" s="132">
        <v>42828</v>
      </c>
      <c r="J12" s="71">
        <f t="shared" si="3"/>
        <v>21</v>
      </c>
      <c r="K12" s="71">
        <f t="shared" si="4"/>
        <v>23.5</v>
      </c>
      <c r="L12" s="143">
        <f t="shared" si="5"/>
        <v>125309.52</v>
      </c>
    </row>
    <row r="13" spans="1:12">
      <c r="A13" s="23">
        <f t="shared" si="6"/>
        <v>4</v>
      </c>
      <c r="B13" s="115" t="s">
        <v>1055</v>
      </c>
      <c r="C13" s="115" t="s">
        <v>1217</v>
      </c>
      <c r="D13" s="132">
        <v>42803</v>
      </c>
      <c r="E13" s="121">
        <v>576.66999999999996</v>
      </c>
      <c r="F13" s="132">
        <v>42797</v>
      </c>
      <c r="G13" s="132"/>
      <c r="H13" s="234">
        <f t="shared" si="2"/>
        <v>0</v>
      </c>
      <c r="I13" s="132">
        <v>42873</v>
      </c>
      <c r="J13" s="71">
        <f t="shared" si="3"/>
        <v>70</v>
      </c>
      <c r="K13" s="71">
        <f t="shared" si="4"/>
        <v>70</v>
      </c>
      <c r="L13" s="143">
        <f t="shared" si="5"/>
        <v>40366.9</v>
      </c>
    </row>
    <row r="14" spans="1:12">
      <c r="A14" s="23">
        <f t="shared" si="6"/>
        <v>5</v>
      </c>
      <c r="B14" s="115" t="s">
        <v>1055</v>
      </c>
      <c r="C14" s="115" t="s">
        <v>1217</v>
      </c>
      <c r="D14" s="132">
        <v>42825</v>
      </c>
      <c r="E14" s="121">
        <v>28.92</v>
      </c>
      <c r="F14" s="132">
        <v>42797</v>
      </c>
      <c r="G14" s="132"/>
      <c r="H14" s="234">
        <f t="shared" si="2"/>
        <v>0</v>
      </c>
      <c r="I14" s="132">
        <v>42857</v>
      </c>
      <c r="J14" s="71">
        <f t="shared" si="3"/>
        <v>32</v>
      </c>
      <c r="K14" s="71">
        <f t="shared" si="4"/>
        <v>32</v>
      </c>
      <c r="L14" s="143">
        <f t="shared" si="5"/>
        <v>925.44</v>
      </c>
    </row>
    <row r="15" spans="1:12">
      <c r="A15" s="23">
        <f t="shared" si="6"/>
        <v>6</v>
      </c>
      <c r="B15" s="115" t="s">
        <v>890</v>
      </c>
      <c r="C15" s="115" t="s">
        <v>1217</v>
      </c>
      <c r="D15" s="132">
        <v>42886</v>
      </c>
      <c r="E15" s="121">
        <v>34.6</v>
      </c>
      <c r="F15" s="132">
        <v>42797</v>
      </c>
      <c r="G15" s="132"/>
      <c r="H15" s="234">
        <f t="shared" si="2"/>
        <v>0</v>
      </c>
      <c r="I15" s="132">
        <v>42909</v>
      </c>
      <c r="J15" s="71">
        <f t="shared" si="3"/>
        <v>23</v>
      </c>
      <c r="K15" s="71">
        <f t="shared" si="4"/>
        <v>23</v>
      </c>
      <c r="L15" s="143">
        <f t="shared" si="5"/>
        <v>795.8</v>
      </c>
    </row>
    <row r="16" spans="1:12">
      <c r="A16" s="23">
        <f t="shared" si="6"/>
        <v>7</v>
      </c>
      <c r="B16" s="115" t="s">
        <v>890</v>
      </c>
      <c r="C16" s="115" t="s">
        <v>1217</v>
      </c>
      <c r="D16" s="132">
        <v>42855</v>
      </c>
      <c r="E16" s="121">
        <v>1.74</v>
      </c>
      <c r="F16" s="132">
        <v>42797</v>
      </c>
      <c r="G16" s="132"/>
      <c r="H16" s="234">
        <f t="shared" si="2"/>
        <v>0</v>
      </c>
      <c r="I16" s="132">
        <v>42880</v>
      </c>
      <c r="J16" s="71">
        <f t="shared" si="3"/>
        <v>25</v>
      </c>
      <c r="K16" s="71">
        <f t="shared" si="4"/>
        <v>25</v>
      </c>
      <c r="L16" s="143">
        <f t="shared" si="5"/>
        <v>43.5</v>
      </c>
    </row>
    <row r="17" spans="1:12">
      <c r="A17" s="23">
        <f t="shared" si="6"/>
        <v>8</v>
      </c>
      <c r="B17" s="115" t="s">
        <v>890</v>
      </c>
      <c r="C17" s="115" t="s">
        <v>1046</v>
      </c>
      <c r="D17" s="132">
        <v>42855</v>
      </c>
      <c r="E17" s="121">
        <v>1.82</v>
      </c>
      <c r="F17" s="132">
        <v>42803</v>
      </c>
      <c r="G17" s="132"/>
      <c r="H17" s="234">
        <f t="shared" si="2"/>
        <v>0</v>
      </c>
      <c r="I17" s="132">
        <v>42880</v>
      </c>
      <c r="J17" s="71">
        <f t="shared" si="3"/>
        <v>25</v>
      </c>
      <c r="K17" s="71">
        <f t="shared" si="4"/>
        <v>25</v>
      </c>
      <c r="L17" s="143">
        <f t="shared" si="5"/>
        <v>45.5</v>
      </c>
    </row>
    <row r="18" spans="1:12">
      <c r="A18" s="23">
        <f t="shared" si="6"/>
        <v>9</v>
      </c>
      <c r="B18" s="115" t="s">
        <v>1056</v>
      </c>
      <c r="C18" s="115" t="s">
        <v>1047</v>
      </c>
      <c r="D18" s="132">
        <v>42822</v>
      </c>
      <c r="E18" s="121">
        <v>49.06</v>
      </c>
      <c r="F18" s="132">
        <v>42795</v>
      </c>
      <c r="G18" s="132"/>
      <c r="H18" s="234">
        <f t="shared" si="2"/>
        <v>0</v>
      </c>
      <c r="I18" s="132">
        <v>42836</v>
      </c>
      <c r="J18" s="71">
        <f t="shared" si="3"/>
        <v>14</v>
      </c>
      <c r="K18" s="71">
        <f t="shared" si="4"/>
        <v>14</v>
      </c>
      <c r="L18" s="143">
        <f t="shared" si="5"/>
        <v>686.84</v>
      </c>
    </row>
    <row r="19" spans="1:12">
      <c r="A19" s="23">
        <f t="shared" si="6"/>
        <v>10</v>
      </c>
      <c r="B19" s="115" t="s">
        <v>1054</v>
      </c>
      <c r="C19" s="115" t="s">
        <v>1047</v>
      </c>
      <c r="D19" s="132">
        <v>42885</v>
      </c>
      <c r="E19" s="121">
        <v>11.4</v>
      </c>
      <c r="F19" s="132">
        <v>42856</v>
      </c>
      <c r="G19" s="132"/>
      <c r="H19" s="234">
        <f t="shared" si="2"/>
        <v>0</v>
      </c>
      <c r="I19" s="132">
        <v>42888</v>
      </c>
      <c r="J19" s="71">
        <f t="shared" si="3"/>
        <v>3</v>
      </c>
      <c r="K19" s="71">
        <f t="shared" si="4"/>
        <v>3</v>
      </c>
      <c r="L19" s="143">
        <f t="shared" si="5"/>
        <v>34.200000000000003</v>
      </c>
    </row>
    <row r="20" spans="1:12">
      <c r="A20" s="23">
        <f t="shared" si="6"/>
        <v>11</v>
      </c>
      <c r="B20" s="115" t="s">
        <v>1054</v>
      </c>
      <c r="C20" s="115" t="s">
        <v>1051</v>
      </c>
      <c r="D20" s="132">
        <v>42823</v>
      </c>
      <c r="E20" s="121">
        <v>59</v>
      </c>
      <c r="F20" s="132">
        <v>42797</v>
      </c>
      <c r="G20" s="132"/>
      <c r="H20" s="234">
        <f t="shared" si="2"/>
        <v>0</v>
      </c>
      <c r="I20" s="132">
        <v>42828</v>
      </c>
      <c r="J20" s="71">
        <f t="shared" si="3"/>
        <v>5</v>
      </c>
      <c r="K20" s="71">
        <f t="shared" si="4"/>
        <v>5</v>
      </c>
      <c r="L20" s="143">
        <f t="shared" si="5"/>
        <v>295</v>
      </c>
    </row>
    <row r="21" spans="1:12">
      <c r="A21" s="23">
        <f t="shared" si="6"/>
        <v>12</v>
      </c>
      <c r="B21" s="115" t="s">
        <v>1057</v>
      </c>
      <c r="C21" s="115" t="s">
        <v>1048</v>
      </c>
      <c r="D21" s="132">
        <v>42803</v>
      </c>
      <c r="E21" s="121">
        <v>218.76</v>
      </c>
      <c r="F21" s="132">
        <v>42799</v>
      </c>
      <c r="G21" s="132"/>
      <c r="H21" s="234">
        <f t="shared" si="2"/>
        <v>0</v>
      </c>
      <c r="I21" s="132">
        <v>42835</v>
      </c>
      <c r="J21" s="71">
        <f t="shared" si="3"/>
        <v>32</v>
      </c>
      <c r="K21" s="71">
        <f t="shared" si="4"/>
        <v>32</v>
      </c>
      <c r="L21" s="143">
        <f t="shared" si="5"/>
        <v>7000.32</v>
      </c>
    </row>
    <row r="22" spans="1:12">
      <c r="A22" s="23">
        <f t="shared" si="6"/>
        <v>13</v>
      </c>
      <c r="B22" s="115" t="s">
        <v>1057</v>
      </c>
      <c r="C22" s="115" t="s">
        <v>1048</v>
      </c>
      <c r="D22" s="132">
        <v>42803</v>
      </c>
      <c r="E22" s="121">
        <v>1987.7</v>
      </c>
      <c r="F22" s="132">
        <v>42799</v>
      </c>
      <c r="G22" s="132"/>
      <c r="H22" s="234">
        <f t="shared" si="2"/>
        <v>0</v>
      </c>
      <c r="I22" s="132">
        <v>42835</v>
      </c>
      <c r="J22" s="71">
        <f t="shared" si="3"/>
        <v>32</v>
      </c>
      <c r="K22" s="71">
        <f t="shared" si="4"/>
        <v>32</v>
      </c>
      <c r="L22" s="143">
        <f t="shared" si="5"/>
        <v>63606.400000000001</v>
      </c>
    </row>
    <row r="23" spans="1:12">
      <c r="A23" s="23">
        <f t="shared" si="6"/>
        <v>14</v>
      </c>
      <c r="B23" s="115" t="s">
        <v>1057</v>
      </c>
      <c r="C23" s="115" t="s">
        <v>1048</v>
      </c>
      <c r="D23" s="132">
        <v>42803</v>
      </c>
      <c r="E23" s="121">
        <v>211.6</v>
      </c>
      <c r="F23" s="132">
        <v>42799</v>
      </c>
      <c r="G23" s="132"/>
      <c r="H23" s="234">
        <f t="shared" si="2"/>
        <v>0</v>
      </c>
      <c r="I23" s="132">
        <v>42835</v>
      </c>
      <c r="J23" s="71">
        <f t="shared" si="3"/>
        <v>32</v>
      </c>
      <c r="K23" s="71">
        <f t="shared" si="4"/>
        <v>32</v>
      </c>
      <c r="L23" s="143">
        <f t="shared" si="5"/>
        <v>6771.2</v>
      </c>
    </row>
    <row r="24" spans="1:12">
      <c r="A24" s="23">
        <f t="shared" si="6"/>
        <v>15</v>
      </c>
      <c r="B24" s="115" t="s">
        <v>1057</v>
      </c>
      <c r="C24" s="115" t="s">
        <v>1048</v>
      </c>
      <c r="D24" s="132">
        <v>42803</v>
      </c>
      <c r="E24" s="121">
        <v>1340.6</v>
      </c>
      <c r="F24" s="132">
        <v>42799</v>
      </c>
      <c r="G24" s="132"/>
      <c r="H24" s="234">
        <f t="shared" si="2"/>
        <v>0</v>
      </c>
      <c r="I24" s="132">
        <v>42835</v>
      </c>
      <c r="J24" s="71">
        <f t="shared" si="3"/>
        <v>32</v>
      </c>
      <c r="K24" s="71">
        <f t="shared" si="4"/>
        <v>32</v>
      </c>
      <c r="L24" s="143">
        <f t="shared" si="5"/>
        <v>42899.199999999997</v>
      </c>
    </row>
    <row r="25" spans="1:12">
      <c r="A25" s="23">
        <f t="shared" si="6"/>
        <v>16</v>
      </c>
      <c r="B25" s="115" t="s">
        <v>1057</v>
      </c>
      <c r="C25" s="115" t="s">
        <v>1048</v>
      </c>
      <c r="D25" s="132">
        <v>42803</v>
      </c>
      <c r="E25" s="121">
        <v>1147.68</v>
      </c>
      <c r="F25" s="132">
        <v>42799</v>
      </c>
      <c r="G25" s="132"/>
      <c r="H25" s="234">
        <f t="shared" si="2"/>
        <v>0</v>
      </c>
      <c r="I25" s="132">
        <v>42835</v>
      </c>
      <c r="J25" s="71">
        <f t="shared" si="3"/>
        <v>32</v>
      </c>
      <c r="K25" s="71">
        <f t="shared" si="4"/>
        <v>32</v>
      </c>
      <c r="L25" s="143">
        <f t="shared" si="5"/>
        <v>36725.760000000002</v>
      </c>
    </row>
    <row r="26" spans="1:12">
      <c r="A26" s="23">
        <f t="shared" si="6"/>
        <v>17</v>
      </c>
      <c r="B26" s="115" t="s">
        <v>1057</v>
      </c>
      <c r="C26" s="115" t="s">
        <v>1048</v>
      </c>
      <c r="D26" s="132">
        <v>42803</v>
      </c>
      <c r="E26" s="121">
        <v>2408.06</v>
      </c>
      <c r="F26" s="132">
        <v>42799</v>
      </c>
      <c r="G26" s="132"/>
      <c r="H26" s="234">
        <f t="shared" si="2"/>
        <v>0</v>
      </c>
      <c r="I26" s="132">
        <v>42835</v>
      </c>
      <c r="J26" s="71">
        <f t="shared" si="3"/>
        <v>32</v>
      </c>
      <c r="K26" s="71">
        <f t="shared" si="4"/>
        <v>32</v>
      </c>
      <c r="L26" s="143">
        <f t="shared" si="5"/>
        <v>77057.919999999998</v>
      </c>
    </row>
    <row r="27" spans="1:12">
      <c r="A27" s="23">
        <f t="shared" si="6"/>
        <v>18</v>
      </c>
      <c r="B27" s="115" t="s">
        <v>1057</v>
      </c>
      <c r="C27" s="115" t="s">
        <v>1048</v>
      </c>
      <c r="D27" s="132">
        <v>42803</v>
      </c>
      <c r="E27" s="121">
        <v>2293.1999999999998</v>
      </c>
      <c r="F27" s="132">
        <v>42799</v>
      </c>
      <c r="G27" s="132"/>
      <c r="H27" s="234">
        <f t="shared" si="2"/>
        <v>0</v>
      </c>
      <c r="I27" s="132">
        <v>42835</v>
      </c>
      <c r="J27" s="71">
        <f t="shared" si="3"/>
        <v>32</v>
      </c>
      <c r="K27" s="71">
        <f t="shared" si="4"/>
        <v>32</v>
      </c>
      <c r="L27" s="143">
        <f t="shared" si="5"/>
        <v>73382.399999999994</v>
      </c>
    </row>
    <row r="28" spans="1:12">
      <c r="A28" s="23">
        <f t="shared" si="6"/>
        <v>19</v>
      </c>
      <c r="B28" s="115" t="s">
        <v>1058</v>
      </c>
      <c r="C28" s="115" t="s">
        <v>1048</v>
      </c>
      <c r="D28" s="132">
        <v>42804</v>
      </c>
      <c r="E28" s="121">
        <v>2415</v>
      </c>
      <c r="F28" s="132">
        <v>42798</v>
      </c>
      <c r="G28" s="132"/>
      <c r="H28" s="234">
        <f t="shared" si="2"/>
        <v>0</v>
      </c>
      <c r="I28" s="132">
        <v>42835</v>
      </c>
      <c r="J28" s="71">
        <f t="shared" si="3"/>
        <v>31</v>
      </c>
      <c r="K28" s="71">
        <f t="shared" si="4"/>
        <v>31</v>
      </c>
      <c r="L28" s="143">
        <f t="shared" si="5"/>
        <v>74865</v>
      </c>
    </row>
    <row r="29" spans="1:12">
      <c r="A29" s="23">
        <f t="shared" si="6"/>
        <v>20</v>
      </c>
      <c r="B29" s="115" t="s">
        <v>1059</v>
      </c>
      <c r="C29" s="115" t="s">
        <v>1048</v>
      </c>
      <c r="D29" s="132">
        <v>42802</v>
      </c>
      <c r="E29" s="121">
        <v>6456.4500000000007</v>
      </c>
      <c r="F29" s="132">
        <v>42802</v>
      </c>
      <c r="G29" s="132"/>
      <c r="H29" s="234">
        <f t="shared" si="2"/>
        <v>0</v>
      </c>
      <c r="I29" s="132">
        <v>42835</v>
      </c>
      <c r="J29" s="71">
        <f t="shared" si="3"/>
        <v>33</v>
      </c>
      <c r="K29" s="71">
        <f t="shared" si="4"/>
        <v>33</v>
      </c>
      <c r="L29" s="143">
        <f t="shared" si="5"/>
        <v>213062.85</v>
      </c>
    </row>
    <row r="30" spans="1:12">
      <c r="A30" s="23">
        <f t="shared" si="6"/>
        <v>21</v>
      </c>
      <c r="B30" s="115" t="s">
        <v>1060</v>
      </c>
      <c r="C30" s="115" t="s">
        <v>1048</v>
      </c>
      <c r="D30" s="132">
        <v>42807</v>
      </c>
      <c r="E30" s="121">
        <v>2883.12</v>
      </c>
      <c r="F30" s="132">
        <v>42795</v>
      </c>
      <c r="G30" s="132">
        <v>42796</v>
      </c>
      <c r="H30" s="234">
        <f t="shared" si="2"/>
        <v>0.5</v>
      </c>
      <c r="I30" s="132">
        <v>42838</v>
      </c>
      <c r="J30" s="71">
        <f t="shared" si="3"/>
        <v>42</v>
      </c>
      <c r="K30" s="71">
        <f t="shared" si="4"/>
        <v>42.5</v>
      </c>
      <c r="L30" s="143">
        <f t="shared" si="5"/>
        <v>122532.6</v>
      </c>
    </row>
    <row r="31" spans="1:12">
      <c r="A31" s="23">
        <f t="shared" si="6"/>
        <v>22</v>
      </c>
      <c r="B31" s="115" t="s">
        <v>1060</v>
      </c>
      <c r="C31" s="115" t="s">
        <v>1048</v>
      </c>
      <c r="D31" s="132">
        <v>42807</v>
      </c>
      <c r="E31" s="121">
        <v>2105.69</v>
      </c>
      <c r="F31" s="132">
        <v>42795</v>
      </c>
      <c r="G31" s="132"/>
      <c r="H31" s="234">
        <f t="shared" si="2"/>
        <v>0</v>
      </c>
      <c r="I31" s="132">
        <v>42838</v>
      </c>
      <c r="J31" s="71">
        <f t="shared" si="3"/>
        <v>31</v>
      </c>
      <c r="K31" s="71">
        <f t="shared" si="4"/>
        <v>31</v>
      </c>
      <c r="L31" s="143">
        <f t="shared" si="5"/>
        <v>65276.39</v>
      </c>
    </row>
    <row r="32" spans="1:12">
      <c r="A32" s="23">
        <f t="shared" si="6"/>
        <v>23</v>
      </c>
      <c r="B32" s="115" t="s">
        <v>1060</v>
      </c>
      <c r="C32" s="115" t="s">
        <v>1048</v>
      </c>
      <c r="D32" s="132">
        <v>42807</v>
      </c>
      <c r="E32" s="121">
        <v>2966.51</v>
      </c>
      <c r="F32" s="132">
        <v>42795</v>
      </c>
      <c r="G32" s="132">
        <v>42796</v>
      </c>
      <c r="H32" s="234">
        <f t="shared" si="2"/>
        <v>0.5</v>
      </c>
      <c r="I32" s="132">
        <v>42838</v>
      </c>
      <c r="J32" s="71">
        <f t="shared" si="3"/>
        <v>42</v>
      </c>
      <c r="K32" s="71">
        <f t="shared" si="4"/>
        <v>42.5</v>
      </c>
      <c r="L32" s="143">
        <f t="shared" si="5"/>
        <v>126076.68</v>
      </c>
    </row>
    <row r="33" spans="1:12">
      <c r="A33" s="23">
        <f t="shared" si="6"/>
        <v>24</v>
      </c>
      <c r="B33" s="115" t="s">
        <v>1061</v>
      </c>
      <c r="C33" s="115" t="s">
        <v>1048</v>
      </c>
      <c r="D33" s="132">
        <v>42795</v>
      </c>
      <c r="E33" s="121">
        <v>3202.9900000000002</v>
      </c>
      <c r="F33" s="132">
        <v>42795</v>
      </c>
      <c r="G33" s="132">
        <v>42796</v>
      </c>
      <c r="H33" s="234">
        <f t="shared" si="2"/>
        <v>0.5</v>
      </c>
      <c r="I33" s="132">
        <v>42839</v>
      </c>
      <c r="J33" s="71">
        <f t="shared" si="3"/>
        <v>43</v>
      </c>
      <c r="K33" s="71">
        <f t="shared" si="4"/>
        <v>43.5</v>
      </c>
      <c r="L33" s="143">
        <f t="shared" si="5"/>
        <v>139330.07</v>
      </c>
    </row>
    <row r="34" spans="1:12">
      <c r="A34" s="23">
        <f t="shared" si="6"/>
        <v>25</v>
      </c>
      <c r="B34" s="115" t="s">
        <v>1062</v>
      </c>
      <c r="C34" s="115" t="s">
        <v>1048</v>
      </c>
      <c r="D34" s="132">
        <v>42797</v>
      </c>
      <c r="E34" s="121">
        <v>8869.5400000000009</v>
      </c>
      <c r="F34" s="132">
        <v>42795</v>
      </c>
      <c r="G34" s="132"/>
      <c r="H34" s="234">
        <f t="shared" si="2"/>
        <v>0</v>
      </c>
      <c r="I34" s="132">
        <v>42828</v>
      </c>
      <c r="J34" s="71">
        <f t="shared" si="3"/>
        <v>31</v>
      </c>
      <c r="K34" s="71">
        <f t="shared" si="4"/>
        <v>31</v>
      </c>
      <c r="L34" s="143">
        <f t="shared" si="5"/>
        <v>274955.74</v>
      </c>
    </row>
    <row r="35" spans="1:12">
      <c r="A35" s="23">
        <f t="shared" si="6"/>
        <v>26</v>
      </c>
      <c r="B35" s="115" t="s">
        <v>1057</v>
      </c>
      <c r="C35" s="115" t="s">
        <v>1048</v>
      </c>
      <c r="D35" s="132">
        <v>42855</v>
      </c>
      <c r="E35" s="121">
        <v>291.68</v>
      </c>
      <c r="F35" s="132">
        <v>42855</v>
      </c>
      <c r="G35" s="132"/>
      <c r="H35" s="234">
        <f t="shared" si="2"/>
        <v>0</v>
      </c>
      <c r="I35" s="132">
        <v>42901</v>
      </c>
      <c r="J35" s="71">
        <f t="shared" si="3"/>
        <v>46</v>
      </c>
      <c r="K35" s="71">
        <f t="shared" si="4"/>
        <v>46</v>
      </c>
      <c r="L35" s="143">
        <f t="shared" si="5"/>
        <v>13417.28</v>
      </c>
    </row>
    <row r="36" spans="1:12">
      <c r="A36" s="23">
        <f t="shared" si="6"/>
        <v>27</v>
      </c>
      <c r="B36" s="115" t="s">
        <v>1057</v>
      </c>
      <c r="C36" s="115" t="s">
        <v>1048</v>
      </c>
      <c r="D36" s="132">
        <v>42855</v>
      </c>
      <c r="E36" s="121">
        <v>511.58000000000004</v>
      </c>
      <c r="F36" s="132">
        <v>42855</v>
      </c>
      <c r="G36" s="132"/>
      <c r="H36" s="234">
        <f t="shared" si="2"/>
        <v>0</v>
      </c>
      <c r="I36" s="132">
        <v>42900</v>
      </c>
      <c r="J36" s="71">
        <f t="shared" si="3"/>
        <v>45</v>
      </c>
      <c r="K36" s="71">
        <f t="shared" si="4"/>
        <v>45</v>
      </c>
      <c r="L36" s="143">
        <f t="shared" si="5"/>
        <v>23021.1</v>
      </c>
    </row>
    <row r="37" spans="1:12">
      <c r="A37" s="23">
        <f t="shared" si="6"/>
        <v>28</v>
      </c>
      <c r="B37" s="115" t="s">
        <v>1057</v>
      </c>
      <c r="C37" s="115" t="s">
        <v>1048</v>
      </c>
      <c r="D37" s="132">
        <v>42855</v>
      </c>
      <c r="E37" s="121">
        <v>455.12</v>
      </c>
      <c r="F37" s="132">
        <v>42855</v>
      </c>
      <c r="G37" s="132"/>
      <c r="H37" s="234">
        <f t="shared" si="2"/>
        <v>0</v>
      </c>
      <c r="I37" s="132">
        <v>42887</v>
      </c>
      <c r="J37" s="71">
        <f t="shared" si="3"/>
        <v>32</v>
      </c>
      <c r="K37" s="71">
        <f t="shared" si="4"/>
        <v>32</v>
      </c>
      <c r="L37" s="143">
        <f t="shared" si="5"/>
        <v>14563.84</v>
      </c>
    </row>
    <row r="38" spans="1:12">
      <c r="A38" s="23">
        <f t="shared" si="6"/>
        <v>29</v>
      </c>
      <c r="B38" s="115" t="s">
        <v>1058</v>
      </c>
      <c r="C38" s="115" t="s">
        <v>1048</v>
      </c>
      <c r="D38" s="132">
        <v>42859</v>
      </c>
      <c r="E38" s="121">
        <v>1893.95</v>
      </c>
      <c r="F38" s="132">
        <v>42854</v>
      </c>
      <c r="G38" s="132"/>
      <c r="H38" s="234">
        <f t="shared" si="2"/>
        <v>0</v>
      </c>
      <c r="I38" s="132">
        <v>42891</v>
      </c>
      <c r="J38" s="71">
        <f t="shared" si="3"/>
        <v>32</v>
      </c>
      <c r="K38" s="71">
        <f t="shared" si="4"/>
        <v>32</v>
      </c>
      <c r="L38" s="143">
        <f t="shared" si="5"/>
        <v>60606.400000000001</v>
      </c>
    </row>
    <row r="39" spans="1:12">
      <c r="A39" s="23">
        <f t="shared" si="6"/>
        <v>30</v>
      </c>
      <c r="B39" s="115" t="s">
        <v>1063</v>
      </c>
      <c r="C39" s="115" t="s">
        <v>1048</v>
      </c>
      <c r="D39" s="132">
        <v>42860</v>
      </c>
      <c r="E39" s="121">
        <v>92.5</v>
      </c>
      <c r="F39" s="132">
        <v>42854</v>
      </c>
      <c r="G39" s="132"/>
      <c r="H39" s="234">
        <f t="shared" si="2"/>
        <v>0</v>
      </c>
      <c r="I39" s="132">
        <v>42892</v>
      </c>
      <c r="J39" s="71">
        <f t="shared" si="3"/>
        <v>32</v>
      </c>
      <c r="K39" s="71">
        <f t="shared" si="4"/>
        <v>32</v>
      </c>
      <c r="L39" s="143">
        <f t="shared" si="5"/>
        <v>2960</v>
      </c>
    </row>
    <row r="40" spans="1:12">
      <c r="A40" s="23">
        <f t="shared" si="6"/>
        <v>31</v>
      </c>
      <c r="B40" s="115" t="s">
        <v>1063</v>
      </c>
      <c r="C40" s="115" t="s">
        <v>1048</v>
      </c>
      <c r="D40" s="132">
        <v>42867</v>
      </c>
      <c r="E40" s="121">
        <v>123</v>
      </c>
      <c r="F40" s="132">
        <v>42861</v>
      </c>
      <c r="G40" s="132"/>
      <c r="H40" s="234">
        <f t="shared" si="2"/>
        <v>0</v>
      </c>
      <c r="I40" s="132">
        <v>42929</v>
      </c>
      <c r="J40" s="71">
        <f t="shared" si="3"/>
        <v>62</v>
      </c>
      <c r="K40" s="71">
        <f t="shared" si="4"/>
        <v>62</v>
      </c>
      <c r="L40" s="143">
        <f t="shared" si="5"/>
        <v>7626</v>
      </c>
    </row>
    <row r="41" spans="1:12">
      <c r="A41" s="23">
        <f t="shared" si="6"/>
        <v>32</v>
      </c>
      <c r="B41" s="115" t="s">
        <v>1061</v>
      </c>
      <c r="C41" s="115" t="s">
        <v>1048</v>
      </c>
      <c r="D41" s="132">
        <v>42854</v>
      </c>
      <c r="E41" s="121">
        <v>882.62000000000012</v>
      </c>
      <c r="F41" s="132">
        <v>42854</v>
      </c>
      <c r="G41" s="132"/>
      <c r="H41" s="234">
        <f t="shared" si="2"/>
        <v>0</v>
      </c>
      <c r="I41" s="132">
        <v>42900</v>
      </c>
      <c r="J41" s="71">
        <f t="shared" si="3"/>
        <v>46</v>
      </c>
      <c r="K41" s="71">
        <f t="shared" si="4"/>
        <v>46</v>
      </c>
      <c r="L41" s="143">
        <f t="shared" si="5"/>
        <v>40600.519999999997</v>
      </c>
    </row>
    <row r="42" spans="1:12">
      <c r="A42" s="23">
        <f t="shared" si="6"/>
        <v>33</v>
      </c>
      <c r="B42" s="115" t="s">
        <v>1061</v>
      </c>
      <c r="C42" s="115" t="s">
        <v>1048</v>
      </c>
      <c r="D42" s="132">
        <v>42854</v>
      </c>
      <c r="E42" s="121">
        <v>211.53</v>
      </c>
      <c r="F42" s="132">
        <v>42854</v>
      </c>
      <c r="G42" s="132"/>
      <c r="H42" s="234">
        <f t="shared" si="2"/>
        <v>0</v>
      </c>
      <c r="I42" s="132">
        <v>42900</v>
      </c>
      <c r="J42" s="71">
        <f t="shared" si="3"/>
        <v>46</v>
      </c>
      <c r="K42" s="71">
        <f t="shared" si="4"/>
        <v>46</v>
      </c>
      <c r="L42" s="143">
        <f t="shared" si="5"/>
        <v>9730.3799999999992</v>
      </c>
    </row>
    <row r="43" spans="1:12">
      <c r="A43" s="23">
        <f t="shared" si="6"/>
        <v>34</v>
      </c>
      <c r="B43" s="115" t="s">
        <v>1062</v>
      </c>
      <c r="C43" s="115" t="s">
        <v>1048</v>
      </c>
      <c r="D43" s="132">
        <v>42861</v>
      </c>
      <c r="E43" s="121">
        <v>6370.08</v>
      </c>
      <c r="F43" s="132">
        <v>42854</v>
      </c>
      <c r="G43" s="132"/>
      <c r="H43" s="234">
        <f t="shared" si="2"/>
        <v>0</v>
      </c>
      <c r="I43" s="132">
        <v>42902</v>
      </c>
      <c r="J43" s="71">
        <f t="shared" si="3"/>
        <v>41</v>
      </c>
      <c r="K43" s="71">
        <f t="shared" si="4"/>
        <v>41</v>
      </c>
      <c r="L43" s="143">
        <f t="shared" si="5"/>
        <v>261173.28</v>
      </c>
    </row>
    <row r="44" spans="1:12">
      <c r="A44" s="23">
        <f t="shared" si="6"/>
        <v>35</v>
      </c>
      <c r="B44" s="115" t="s">
        <v>1064</v>
      </c>
      <c r="C44" s="115" t="s">
        <v>1048</v>
      </c>
      <c r="D44" s="132">
        <v>42895</v>
      </c>
      <c r="E44" s="121">
        <v>424.1</v>
      </c>
      <c r="F44" s="132">
        <v>42861</v>
      </c>
      <c r="G44" s="132"/>
      <c r="H44" s="234">
        <f t="shared" si="2"/>
        <v>0</v>
      </c>
      <c r="I44" s="132">
        <v>42926</v>
      </c>
      <c r="J44" s="71">
        <f t="shared" si="3"/>
        <v>31</v>
      </c>
      <c r="K44" s="71">
        <f t="shared" si="4"/>
        <v>31</v>
      </c>
      <c r="L44" s="143">
        <f t="shared" si="5"/>
        <v>13147.1</v>
      </c>
    </row>
    <row r="45" spans="1:12">
      <c r="A45" s="23">
        <f t="shared" si="6"/>
        <v>36</v>
      </c>
      <c r="B45" s="115" t="s">
        <v>1065</v>
      </c>
      <c r="C45" s="115" t="s">
        <v>1050</v>
      </c>
      <c r="D45" s="132">
        <v>42800</v>
      </c>
      <c r="E45" s="121">
        <v>2025.01</v>
      </c>
      <c r="F45" s="132">
        <v>42792</v>
      </c>
      <c r="G45" s="132">
        <v>42798</v>
      </c>
      <c r="H45" s="234">
        <f t="shared" si="2"/>
        <v>3</v>
      </c>
      <c r="I45" s="132">
        <v>42837</v>
      </c>
      <c r="J45" s="71">
        <f t="shared" si="3"/>
        <v>39</v>
      </c>
      <c r="K45" s="71">
        <f t="shared" si="4"/>
        <v>42</v>
      </c>
      <c r="L45" s="143">
        <f t="shared" si="5"/>
        <v>85050.42</v>
      </c>
    </row>
    <row r="46" spans="1:12">
      <c r="A46" s="23">
        <f t="shared" si="6"/>
        <v>37</v>
      </c>
      <c r="B46" s="115" t="s">
        <v>1057</v>
      </c>
      <c r="C46" s="115" t="s">
        <v>1050</v>
      </c>
      <c r="D46" s="132">
        <v>42803</v>
      </c>
      <c r="E46" s="121">
        <v>6553.68</v>
      </c>
      <c r="F46" s="132">
        <v>42799</v>
      </c>
      <c r="G46" s="132"/>
      <c r="H46" s="234">
        <f t="shared" si="2"/>
        <v>0</v>
      </c>
      <c r="I46" s="132">
        <v>42835</v>
      </c>
      <c r="J46" s="71">
        <f t="shared" si="3"/>
        <v>32</v>
      </c>
      <c r="K46" s="71">
        <f t="shared" si="4"/>
        <v>32</v>
      </c>
      <c r="L46" s="143">
        <f t="shared" si="5"/>
        <v>209717.76000000001</v>
      </c>
    </row>
    <row r="47" spans="1:12">
      <c r="A47" s="23">
        <f t="shared" si="6"/>
        <v>38</v>
      </c>
      <c r="B47" s="115" t="s">
        <v>1057</v>
      </c>
      <c r="C47" s="115" t="s">
        <v>1050</v>
      </c>
      <c r="D47" s="132">
        <v>42803</v>
      </c>
      <c r="E47" s="121">
        <v>2493.13</v>
      </c>
      <c r="F47" s="132">
        <v>42799</v>
      </c>
      <c r="G47" s="132"/>
      <c r="H47" s="234">
        <f t="shared" si="2"/>
        <v>0</v>
      </c>
      <c r="I47" s="132">
        <v>42835</v>
      </c>
      <c r="J47" s="71">
        <f t="shared" si="3"/>
        <v>32</v>
      </c>
      <c r="K47" s="71">
        <f t="shared" si="4"/>
        <v>32</v>
      </c>
      <c r="L47" s="143">
        <f t="shared" si="5"/>
        <v>79780.160000000003</v>
      </c>
    </row>
    <row r="48" spans="1:12">
      <c r="A48" s="23">
        <f t="shared" si="6"/>
        <v>39</v>
      </c>
      <c r="B48" s="115" t="s">
        <v>1057</v>
      </c>
      <c r="C48" s="115" t="s">
        <v>1050</v>
      </c>
      <c r="D48" s="132">
        <v>42803</v>
      </c>
      <c r="E48" s="121">
        <v>4802.7299999999996</v>
      </c>
      <c r="F48" s="132">
        <v>42799</v>
      </c>
      <c r="G48" s="132"/>
      <c r="H48" s="234">
        <f t="shared" si="2"/>
        <v>0</v>
      </c>
      <c r="I48" s="132">
        <v>42835</v>
      </c>
      <c r="J48" s="71">
        <f t="shared" si="3"/>
        <v>32</v>
      </c>
      <c r="K48" s="71">
        <f t="shared" si="4"/>
        <v>32</v>
      </c>
      <c r="L48" s="143">
        <f t="shared" si="5"/>
        <v>153687.35999999999</v>
      </c>
    </row>
    <row r="49" spans="1:12">
      <c r="A49" s="23">
        <f t="shared" si="6"/>
        <v>40</v>
      </c>
      <c r="B49" s="115" t="s">
        <v>1057</v>
      </c>
      <c r="C49" s="115" t="s">
        <v>1050</v>
      </c>
      <c r="D49" s="132">
        <v>42803</v>
      </c>
      <c r="E49" s="121">
        <v>1350.33</v>
      </c>
      <c r="F49" s="132">
        <v>42799</v>
      </c>
      <c r="G49" s="132"/>
      <c r="H49" s="234">
        <f t="shared" si="2"/>
        <v>0</v>
      </c>
      <c r="I49" s="132">
        <v>42835</v>
      </c>
      <c r="J49" s="71">
        <f t="shared" si="3"/>
        <v>32</v>
      </c>
      <c r="K49" s="71">
        <f t="shared" si="4"/>
        <v>32</v>
      </c>
      <c r="L49" s="143">
        <f t="shared" si="5"/>
        <v>43210.559999999998</v>
      </c>
    </row>
    <row r="50" spans="1:12">
      <c r="A50" s="23">
        <f t="shared" si="6"/>
        <v>41</v>
      </c>
      <c r="B50" s="115" t="s">
        <v>1057</v>
      </c>
      <c r="C50" s="115" t="s">
        <v>1050</v>
      </c>
      <c r="D50" s="132">
        <v>42803</v>
      </c>
      <c r="E50" s="121">
        <v>5206.5599999999995</v>
      </c>
      <c r="F50" s="132">
        <v>42799</v>
      </c>
      <c r="G50" s="132"/>
      <c r="H50" s="234">
        <f t="shared" si="2"/>
        <v>0</v>
      </c>
      <c r="I50" s="132">
        <v>42835</v>
      </c>
      <c r="J50" s="71">
        <f t="shared" si="3"/>
        <v>32</v>
      </c>
      <c r="K50" s="71">
        <f t="shared" si="4"/>
        <v>32</v>
      </c>
      <c r="L50" s="143">
        <f t="shared" si="5"/>
        <v>166609.92000000001</v>
      </c>
    </row>
    <row r="51" spans="1:12">
      <c r="A51" s="23">
        <f t="shared" si="6"/>
        <v>42</v>
      </c>
      <c r="B51" s="115" t="s">
        <v>1057</v>
      </c>
      <c r="C51" s="115" t="s">
        <v>1050</v>
      </c>
      <c r="D51" s="132">
        <v>42803</v>
      </c>
      <c r="E51" s="121">
        <v>3993.33</v>
      </c>
      <c r="F51" s="132">
        <v>42799</v>
      </c>
      <c r="G51" s="132"/>
      <c r="H51" s="234">
        <f t="shared" si="2"/>
        <v>0</v>
      </c>
      <c r="I51" s="132">
        <v>42835</v>
      </c>
      <c r="J51" s="71">
        <f t="shared" si="3"/>
        <v>32</v>
      </c>
      <c r="K51" s="71">
        <f t="shared" si="4"/>
        <v>32</v>
      </c>
      <c r="L51" s="143">
        <f t="shared" si="5"/>
        <v>127786.56</v>
      </c>
    </row>
    <row r="52" spans="1:12">
      <c r="A52" s="23">
        <f t="shared" si="6"/>
        <v>43</v>
      </c>
      <c r="B52" s="115" t="s">
        <v>1057</v>
      </c>
      <c r="C52" s="115" t="s">
        <v>1050</v>
      </c>
      <c r="D52" s="132">
        <v>42803</v>
      </c>
      <c r="E52" s="121">
        <v>7554.48</v>
      </c>
      <c r="F52" s="132">
        <v>42799</v>
      </c>
      <c r="G52" s="132"/>
      <c r="H52" s="234">
        <f t="shared" si="2"/>
        <v>0</v>
      </c>
      <c r="I52" s="132">
        <v>42835</v>
      </c>
      <c r="J52" s="71">
        <f t="shared" si="3"/>
        <v>32</v>
      </c>
      <c r="K52" s="71">
        <f t="shared" si="4"/>
        <v>32</v>
      </c>
      <c r="L52" s="143">
        <f t="shared" si="5"/>
        <v>241743.35999999999</v>
      </c>
    </row>
    <row r="53" spans="1:12">
      <c r="A53" s="23">
        <f t="shared" si="6"/>
        <v>44</v>
      </c>
      <c r="B53" s="115" t="s">
        <v>1057</v>
      </c>
      <c r="C53" s="115" t="s">
        <v>1050</v>
      </c>
      <c r="D53" s="132">
        <v>42803</v>
      </c>
      <c r="E53" s="121">
        <v>7215.49</v>
      </c>
      <c r="F53" s="132">
        <v>42799</v>
      </c>
      <c r="G53" s="132"/>
      <c r="H53" s="234">
        <f t="shared" si="2"/>
        <v>0</v>
      </c>
      <c r="I53" s="132">
        <v>42835</v>
      </c>
      <c r="J53" s="71">
        <f t="shared" si="3"/>
        <v>32</v>
      </c>
      <c r="K53" s="71">
        <f t="shared" si="4"/>
        <v>32</v>
      </c>
      <c r="L53" s="143">
        <f t="shared" si="5"/>
        <v>230895.68</v>
      </c>
    </row>
    <row r="54" spans="1:12">
      <c r="A54" s="23">
        <f t="shared" si="6"/>
        <v>45</v>
      </c>
      <c r="B54" s="115" t="s">
        <v>1063</v>
      </c>
      <c r="C54" s="115" t="s">
        <v>1050</v>
      </c>
      <c r="D54" s="132">
        <v>42803</v>
      </c>
      <c r="E54" s="121">
        <v>15287.02</v>
      </c>
      <c r="F54" s="132">
        <v>42798</v>
      </c>
      <c r="G54" s="132"/>
      <c r="H54" s="234">
        <f t="shared" si="2"/>
        <v>0</v>
      </c>
      <c r="I54" s="132">
        <v>42835</v>
      </c>
      <c r="J54" s="71">
        <f t="shared" si="3"/>
        <v>32</v>
      </c>
      <c r="K54" s="71">
        <f t="shared" si="4"/>
        <v>32</v>
      </c>
      <c r="L54" s="143">
        <f t="shared" si="5"/>
        <v>489184.64</v>
      </c>
    </row>
    <row r="55" spans="1:12">
      <c r="A55" s="23">
        <f t="shared" si="6"/>
        <v>46</v>
      </c>
      <c r="B55" s="115" t="s">
        <v>1058</v>
      </c>
      <c r="C55" s="115" t="s">
        <v>1050</v>
      </c>
      <c r="D55" s="132">
        <v>42804</v>
      </c>
      <c r="E55" s="121">
        <v>15354.45</v>
      </c>
      <c r="F55" s="132">
        <v>42798</v>
      </c>
      <c r="G55" s="132"/>
      <c r="H55" s="234">
        <f t="shared" si="2"/>
        <v>0</v>
      </c>
      <c r="I55" s="132">
        <v>42835</v>
      </c>
      <c r="J55" s="71">
        <f t="shared" si="3"/>
        <v>31</v>
      </c>
      <c r="K55" s="71">
        <f t="shared" si="4"/>
        <v>31</v>
      </c>
      <c r="L55" s="143">
        <f t="shared" si="5"/>
        <v>475987.95</v>
      </c>
    </row>
    <row r="56" spans="1:12">
      <c r="A56" s="23">
        <f t="shared" si="6"/>
        <v>47</v>
      </c>
      <c r="B56" s="115" t="s">
        <v>1066</v>
      </c>
      <c r="C56" s="115" t="s">
        <v>1050</v>
      </c>
      <c r="D56" s="132">
        <v>42807</v>
      </c>
      <c r="E56" s="121">
        <v>4312.5</v>
      </c>
      <c r="F56" s="132">
        <v>42795</v>
      </c>
      <c r="G56" s="132">
        <v>42801</v>
      </c>
      <c r="H56" s="234">
        <f t="shared" si="2"/>
        <v>3</v>
      </c>
      <c r="I56" s="132">
        <v>42822</v>
      </c>
      <c r="J56" s="71">
        <f t="shared" si="3"/>
        <v>21</v>
      </c>
      <c r="K56" s="71">
        <f t="shared" si="4"/>
        <v>24</v>
      </c>
      <c r="L56" s="143">
        <f t="shared" si="5"/>
        <v>103500</v>
      </c>
    </row>
    <row r="57" spans="1:12">
      <c r="A57" s="23">
        <f t="shared" si="6"/>
        <v>48</v>
      </c>
      <c r="B57" s="115" t="s">
        <v>1059</v>
      </c>
      <c r="C57" s="115" t="s">
        <v>1050</v>
      </c>
      <c r="D57" s="132">
        <v>42802</v>
      </c>
      <c r="E57" s="121">
        <v>26765.449999999997</v>
      </c>
      <c r="F57" s="132">
        <v>42802</v>
      </c>
      <c r="G57" s="132"/>
      <c r="H57" s="234">
        <f t="shared" si="2"/>
        <v>0</v>
      </c>
      <c r="I57" s="132">
        <v>42835</v>
      </c>
      <c r="J57" s="71">
        <f t="shared" si="3"/>
        <v>33</v>
      </c>
      <c r="K57" s="71">
        <f t="shared" si="4"/>
        <v>33</v>
      </c>
      <c r="L57" s="143">
        <f t="shared" si="5"/>
        <v>883259.85</v>
      </c>
    </row>
    <row r="58" spans="1:12">
      <c r="A58" s="23">
        <f t="shared" si="6"/>
        <v>49</v>
      </c>
      <c r="B58" s="115" t="s">
        <v>1060</v>
      </c>
      <c r="C58" s="115" t="s">
        <v>1050</v>
      </c>
      <c r="D58" s="132">
        <v>42807</v>
      </c>
      <c r="E58" s="121">
        <v>6551.83</v>
      </c>
      <c r="F58" s="132">
        <v>42795</v>
      </c>
      <c r="G58" s="132">
        <v>42796</v>
      </c>
      <c r="H58" s="234">
        <f t="shared" si="2"/>
        <v>0.5</v>
      </c>
      <c r="I58" s="132">
        <v>42838</v>
      </c>
      <c r="J58" s="71">
        <f t="shared" si="3"/>
        <v>42</v>
      </c>
      <c r="K58" s="71">
        <f t="shared" si="4"/>
        <v>42.5</v>
      </c>
      <c r="L58" s="143">
        <f t="shared" si="5"/>
        <v>278452.78000000003</v>
      </c>
    </row>
    <row r="59" spans="1:12">
      <c r="A59" s="23">
        <f t="shared" si="6"/>
        <v>50</v>
      </c>
      <c r="B59" s="115" t="s">
        <v>1060</v>
      </c>
      <c r="C59" s="115" t="s">
        <v>1050</v>
      </c>
      <c r="D59" s="132">
        <v>42807</v>
      </c>
      <c r="E59" s="121">
        <v>3563.53</v>
      </c>
      <c r="F59" s="132">
        <v>42795</v>
      </c>
      <c r="G59" s="132"/>
      <c r="H59" s="234">
        <f t="shared" si="2"/>
        <v>0</v>
      </c>
      <c r="I59" s="132">
        <v>42838</v>
      </c>
      <c r="J59" s="71">
        <f t="shared" si="3"/>
        <v>31</v>
      </c>
      <c r="K59" s="71">
        <f t="shared" si="4"/>
        <v>31</v>
      </c>
      <c r="L59" s="143">
        <f t="shared" si="5"/>
        <v>110469.43</v>
      </c>
    </row>
    <row r="60" spans="1:12">
      <c r="A60" s="23">
        <f t="shared" si="6"/>
        <v>51</v>
      </c>
      <c r="B60" s="115" t="s">
        <v>1060</v>
      </c>
      <c r="C60" s="115" t="s">
        <v>1050</v>
      </c>
      <c r="D60" s="132">
        <v>42807</v>
      </c>
      <c r="E60" s="121">
        <v>6431.2</v>
      </c>
      <c r="F60" s="132">
        <v>42795</v>
      </c>
      <c r="G60" s="132">
        <v>42796</v>
      </c>
      <c r="H60" s="234">
        <f t="shared" si="2"/>
        <v>0.5</v>
      </c>
      <c r="I60" s="132">
        <v>42838</v>
      </c>
      <c r="J60" s="71">
        <f t="shared" si="3"/>
        <v>42</v>
      </c>
      <c r="K60" s="71">
        <f t="shared" si="4"/>
        <v>42.5</v>
      </c>
      <c r="L60" s="143">
        <f t="shared" si="5"/>
        <v>273326</v>
      </c>
    </row>
    <row r="61" spans="1:12">
      <c r="A61" s="23">
        <f t="shared" si="6"/>
        <v>52</v>
      </c>
      <c r="B61" s="115" t="s">
        <v>1061</v>
      </c>
      <c r="C61" s="115" t="s">
        <v>1050</v>
      </c>
      <c r="D61" s="132">
        <v>42795</v>
      </c>
      <c r="E61" s="121">
        <v>14133.880000000001</v>
      </c>
      <c r="F61" s="132">
        <v>42795</v>
      </c>
      <c r="G61" s="132">
        <v>42796</v>
      </c>
      <c r="H61" s="234">
        <f t="shared" si="2"/>
        <v>0.5</v>
      </c>
      <c r="I61" s="132">
        <v>42839</v>
      </c>
      <c r="J61" s="71">
        <f t="shared" si="3"/>
        <v>43</v>
      </c>
      <c r="K61" s="71">
        <f t="shared" si="4"/>
        <v>43.5</v>
      </c>
      <c r="L61" s="143">
        <f t="shared" si="5"/>
        <v>614823.78</v>
      </c>
    </row>
    <row r="62" spans="1:12">
      <c r="A62" s="23">
        <f t="shared" si="6"/>
        <v>53</v>
      </c>
      <c r="B62" s="115" t="s">
        <v>1062</v>
      </c>
      <c r="C62" s="115" t="s">
        <v>1050</v>
      </c>
      <c r="D62" s="132">
        <v>42797</v>
      </c>
      <c r="E62" s="121">
        <v>37923.650000000009</v>
      </c>
      <c r="F62" s="132">
        <v>42795</v>
      </c>
      <c r="G62" s="132"/>
      <c r="H62" s="234">
        <f t="shared" si="2"/>
        <v>0</v>
      </c>
      <c r="I62" s="132">
        <v>42828</v>
      </c>
      <c r="J62" s="71">
        <f t="shared" si="3"/>
        <v>31</v>
      </c>
      <c r="K62" s="71">
        <f t="shared" si="4"/>
        <v>31</v>
      </c>
      <c r="L62" s="143">
        <f t="shared" si="5"/>
        <v>1175633.1499999999</v>
      </c>
    </row>
    <row r="63" spans="1:12">
      <c r="A63" s="23">
        <f t="shared" si="6"/>
        <v>54</v>
      </c>
      <c r="B63" s="115" t="s">
        <v>1067</v>
      </c>
      <c r="C63" s="115" t="s">
        <v>1050</v>
      </c>
      <c r="D63" s="132">
        <v>42801</v>
      </c>
      <c r="E63" s="121">
        <v>864.57</v>
      </c>
      <c r="F63" s="132">
        <v>42795</v>
      </c>
      <c r="G63" s="132">
        <v>42797</v>
      </c>
      <c r="H63" s="234">
        <f t="shared" si="2"/>
        <v>1</v>
      </c>
      <c r="I63" s="132">
        <v>42832</v>
      </c>
      <c r="J63" s="71">
        <f t="shared" si="3"/>
        <v>35</v>
      </c>
      <c r="K63" s="71">
        <f t="shared" si="4"/>
        <v>36</v>
      </c>
      <c r="L63" s="143">
        <f t="shared" si="5"/>
        <v>31124.52</v>
      </c>
    </row>
    <row r="64" spans="1:12">
      <c r="A64" s="23">
        <f t="shared" si="6"/>
        <v>55</v>
      </c>
      <c r="B64" s="115" t="s">
        <v>1068</v>
      </c>
      <c r="C64" s="115" t="s">
        <v>1050</v>
      </c>
      <c r="D64" s="132">
        <v>42816</v>
      </c>
      <c r="E64" s="121">
        <v>1179.0999999999999</v>
      </c>
      <c r="F64" s="132">
        <v>42795</v>
      </c>
      <c r="G64" s="132"/>
      <c r="H64" s="234">
        <f t="shared" si="2"/>
        <v>0</v>
      </c>
      <c r="I64" s="132">
        <v>42852</v>
      </c>
      <c r="J64" s="71">
        <f t="shared" si="3"/>
        <v>36</v>
      </c>
      <c r="K64" s="71">
        <f t="shared" si="4"/>
        <v>36</v>
      </c>
      <c r="L64" s="143">
        <f t="shared" si="5"/>
        <v>42447.6</v>
      </c>
    </row>
    <row r="65" spans="1:12">
      <c r="A65" s="23">
        <f t="shared" si="6"/>
        <v>56</v>
      </c>
      <c r="B65" s="115" t="s">
        <v>1069</v>
      </c>
      <c r="C65" s="115" t="s">
        <v>1050</v>
      </c>
      <c r="D65" s="132">
        <v>42816</v>
      </c>
      <c r="E65" s="121">
        <v>1646</v>
      </c>
      <c r="F65" s="132">
        <v>42793</v>
      </c>
      <c r="G65" s="132">
        <v>42806</v>
      </c>
      <c r="H65" s="234">
        <f t="shared" si="2"/>
        <v>6.5</v>
      </c>
      <c r="I65" s="132">
        <v>42849</v>
      </c>
      <c r="J65" s="71">
        <f t="shared" si="3"/>
        <v>43</v>
      </c>
      <c r="K65" s="71">
        <f t="shared" si="4"/>
        <v>49.5</v>
      </c>
      <c r="L65" s="143">
        <f t="shared" si="5"/>
        <v>81477</v>
      </c>
    </row>
    <row r="66" spans="1:12">
      <c r="A66" s="23">
        <f t="shared" si="6"/>
        <v>57</v>
      </c>
      <c r="B66" s="115" t="s">
        <v>1065</v>
      </c>
      <c r="C66" s="115" t="s">
        <v>1050</v>
      </c>
      <c r="D66" s="132">
        <v>42856</v>
      </c>
      <c r="E66" s="121">
        <v>5683.25</v>
      </c>
      <c r="F66" s="132">
        <v>42849</v>
      </c>
      <c r="G66" s="132">
        <v>42855</v>
      </c>
      <c r="H66" s="234">
        <f t="shared" si="2"/>
        <v>3</v>
      </c>
      <c r="I66" s="132">
        <v>42886</v>
      </c>
      <c r="J66" s="71">
        <f t="shared" si="3"/>
        <v>31</v>
      </c>
      <c r="K66" s="71">
        <f t="shared" si="4"/>
        <v>34</v>
      </c>
      <c r="L66" s="143">
        <f t="shared" si="5"/>
        <v>193230.5</v>
      </c>
    </row>
    <row r="67" spans="1:12">
      <c r="A67" s="23">
        <f t="shared" si="6"/>
        <v>58</v>
      </c>
      <c r="B67" s="115" t="s">
        <v>1057</v>
      </c>
      <c r="C67" s="115" t="s">
        <v>1050</v>
      </c>
      <c r="D67" s="132">
        <v>42855</v>
      </c>
      <c r="E67" s="121">
        <v>1533.95</v>
      </c>
      <c r="F67" s="132">
        <v>42855</v>
      </c>
      <c r="G67" s="132"/>
      <c r="H67" s="234">
        <f t="shared" si="2"/>
        <v>0</v>
      </c>
      <c r="I67" s="132">
        <v>42901</v>
      </c>
      <c r="J67" s="71">
        <f t="shared" si="3"/>
        <v>46</v>
      </c>
      <c r="K67" s="71">
        <f t="shared" si="4"/>
        <v>46</v>
      </c>
      <c r="L67" s="143">
        <f t="shared" si="5"/>
        <v>70561.7</v>
      </c>
    </row>
    <row r="68" spans="1:12">
      <c r="A68" s="23">
        <f t="shared" si="6"/>
        <v>59</v>
      </c>
      <c r="B68" s="115" t="s">
        <v>1057</v>
      </c>
      <c r="C68" s="115" t="s">
        <v>1050</v>
      </c>
      <c r="D68" s="132">
        <v>42855</v>
      </c>
      <c r="E68" s="121">
        <v>3139.21</v>
      </c>
      <c r="F68" s="132">
        <v>42855</v>
      </c>
      <c r="G68" s="132"/>
      <c r="H68" s="234">
        <f t="shared" si="2"/>
        <v>0</v>
      </c>
      <c r="I68" s="132">
        <v>42899</v>
      </c>
      <c r="J68" s="71">
        <f t="shared" si="3"/>
        <v>44</v>
      </c>
      <c r="K68" s="71">
        <f t="shared" si="4"/>
        <v>44</v>
      </c>
      <c r="L68" s="143">
        <f t="shared" si="5"/>
        <v>138125.24</v>
      </c>
    </row>
    <row r="69" spans="1:12">
      <c r="A69" s="23">
        <f t="shared" si="6"/>
        <v>60</v>
      </c>
      <c r="B69" s="115" t="s">
        <v>1057</v>
      </c>
      <c r="C69" s="115" t="s">
        <v>1050</v>
      </c>
      <c r="D69" s="132">
        <v>42855</v>
      </c>
      <c r="E69" s="121">
        <v>2212.5</v>
      </c>
      <c r="F69" s="132">
        <v>42855</v>
      </c>
      <c r="G69" s="132"/>
      <c r="H69" s="234">
        <f t="shared" si="2"/>
        <v>0</v>
      </c>
      <c r="I69" s="132">
        <v>42900</v>
      </c>
      <c r="J69" s="71">
        <f t="shared" si="3"/>
        <v>45</v>
      </c>
      <c r="K69" s="71">
        <f t="shared" si="4"/>
        <v>45</v>
      </c>
      <c r="L69" s="143">
        <f t="shared" si="5"/>
        <v>99562.5</v>
      </c>
    </row>
    <row r="70" spans="1:12">
      <c r="A70" s="23">
        <f t="shared" si="6"/>
        <v>61</v>
      </c>
      <c r="B70" s="115" t="s">
        <v>1057</v>
      </c>
      <c r="C70" s="115" t="s">
        <v>1050</v>
      </c>
      <c r="D70" s="132">
        <v>42855</v>
      </c>
      <c r="E70" s="121">
        <v>1616.35</v>
      </c>
      <c r="F70" s="132">
        <v>42855</v>
      </c>
      <c r="G70" s="132"/>
      <c r="H70" s="234">
        <f t="shared" si="2"/>
        <v>0</v>
      </c>
      <c r="I70" s="132">
        <v>42887</v>
      </c>
      <c r="J70" s="71">
        <f t="shared" si="3"/>
        <v>32</v>
      </c>
      <c r="K70" s="71">
        <f t="shared" si="4"/>
        <v>32</v>
      </c>
      <c r="L70" s="143">
        <f t="shared" si="5"/>
        <v>51723.199999999997</v>
      </c>
    </row>
    <row r="71" spans="1:12">
      <c r="A71" s="23">
        <f t="shared" si="6"/>
        <v>62</v>
      </c>
      <c r="B71" s="115" t="s">
        <v>1058</v>
      </c>
      <c r="C71" s="115" t="s">
        <v>1050</v>
      </c>
      <c r="D71" s="132">
        <v>42859</v>
      </c>
      <c r="E71" s="121">
        <v>16018.82</v>
      </c>
      <c r="F71" s="132">
        <v>42854</v>
      </c>
      <c r="G71" s="132"/>
      <c r="H71" s="234">
        <f t="shared" si="2"/>
        <v>0</v>
      </c>
      <c r="I71" s="132">
        <v>42891</v>
      </c>
      <c r="J71" s="71">
        <f t="shared" si="3"/>
        <v>32</v>
      </c>
      <c r="K71" s="71">
        <f t="shared" si="4"/>
        <v>32</v>
      </c>
      <c r="L71" s="143">
        <f t="shared" si="5"/>
        <v>512602.24</v>
      </c>
    </row>
    <row r="72" spans="1:12">
      <c r="A72" s="23">
        <f t="shared" si="6"/>
        <v>63</v>
      </c>
      <c r="B72" s="115" t="s">
        <v>1063</v>
      </c>
      <c r="C72" s="115" t="s">
        <v>1050</v>
      </c>
      <c r="D72" s="132">
        <v>42860</v>
      </c>
      <c r="E72" s="121">
        <v>2664.4</v>
      </c>
      <c r="F72" s="132">
        <v>42854</v>
      </c>
      <c r="G72" s="132"/>
      <c r="H72" s="234">
        <f t="shared" si="2"/>
        <v>0</v>
      </c>
      <c r="I72" s="132">
        <v>42892</v>
      </c>
      <c r="J72" s="71">
        <f t="shared" si="3"/>
        <v>32</v>
      </c>
      <c r="K72" s="71">
        <f t="shared" si="4"/>
        <v>32</v>
      </c>
      <c r="L72" s="143">
        <f t="shared" si="5"/>
        <v>85260.800000000003</v>
      </c>
    </row>
    <row r="73" spans="1:12">
      <c r="A73" s="23">
        <f t="shared" si="6"/>
        <v>64</v>
      </c>
      <c r="B73" s="115" t="s">
        <v>1063</v>
      </c>
      <c r="C73" s="115" t="s">
        <v>1050</v>
      </c>
      <c r="D73" s="132">
        <v>42867</v>
      </c>
      <c r="E73" s="121">
        <v>2128.58</v>
      </c>
      <c r="F73" s="132">
        <v>42861</v>
      </c>
      <c r="G73" s="132"/>
      <c r="H73" s="234">
        <f t="shared" si="2"/>
        <v>0</v>
      </c>
      <c r="I73" s="132">
        <v>42929</v>
      </c>
      <c r="J73" s="71">
        <f t="shared" si="3"/>
        <v>62</v>
      </c>
      <c r="K73" s="71">
        <f t="shared" si="4"/>
        <v>62</v>
      </c>
      <c r="L73" s="143">
        <f t="shared" si="5"/>
        <v>131971.96</v>
      </c>
    </row>
    <row r="74" spans="1:12">
      <c r="A74" s="23">
        <f t="shared" si="6"/>
        <v>65</v>
      </c>
      <c r="B74" s="115" t="s">
        <v>1061</v>
      </c>
      <c r="C74" s="115" t="s">
        <v>1050</v>
      </c>
      <c r="D74" s="132">
        <v>42854</v>
      </c>
      <c r="E74" s="121">
        <v>4237.67</v>
      </c>
      <c r="F74" s="132">
        <v>42854</v>
      </c>
      <c r="G74" s="132"/>
      <c r="H74" s="234">
        <f t="shared" si="2"/>
        <v>0</v>
      </c>
      <c r="I74" s="132">
        <v>42900</v>
      </c>
      <c r="J74" s="71">
        <f t="shared" si="3"/>
        <v>46</v>
      </c>
      <c r="K74" s="71">
        <f t="shared" ref="K74:K79" si="7">H74+J74</f>
        <v>46</v>
      </c>
      <c r="L74" s="143">
        <f t="shared" ref="L74:L79" si="8">ROUND(E74*K74,2)</f>
        <v>194932.82</v>
      </c>
    </row>
    <row r="75" spans="1:12">
      <c r="A75" s="23">
        <f t="shared" si="6"/>
        <v>66</v>
      </c>
      <c r="B75" s="115" t="s">
        <v>1061</v>
      </c>
      <c r="C75" s="115" t="s">
        <v>1050</v>
      </c>
      <c r="D75" s="132">
        <v>42853</v>
      </c>
      <c r="E75" s="121">
        <v>7283.74</v>
      </c>
      <c r="F75" s="132">
        <v>42853</v>
      </c>
      <c r="G75" s="132"/>
      <c r="H75" s="234">
        <f t="shared" ref="H75:H79" si="9">IF(G75="",0,(G75-F75)/2)</f>
        <v>0</v>
      </c>
      <c r="I75" s="132">
        <v>42899</v>
      </c>
      <c r="J75" s="71">
        <f t="shared" ref="J75:J79" si="10">IF(G75="",I75-D75,I75-G75)</f>
        <v>46</v>
      </c>
      <c r="K75" s="71">
        <f t="shared" si="7"/>
        <v>46</v>
      </c>
      <c r="L75" s="143">
        <f t="shared" si="8"/>
        <v>335052.03999999998</v>
      </c>
    </row>
    <row r="76" spans="1:12">
      <c r="A76" s="23">
        <f t="shared" si="6"/>
        <v>67</v>
      </c>
      <c r="B76" s="115" t="s">
        <v>1061</v>
      </c>
      <c r="C76" s="115" t="s">
        <v>1050</v>
      </c>
      <c r="D76" s="132">
        <v>42854</v>
      </c>
      <c r="E76" s="121">
        <v>947.09</v>
      </c>
      <c r="F76" s="132">
        <v>42854</v>
      </c>
      <c r="G76" s="132"/>
      <c r="H76" s="234">
        <f t="shared" si="9"/>
        <v>0</v>
      </c>
      <c r="I76" s="132">
        <v>42900</v>
      </c>
      <c r="J76" s="71">
        <f t="shared" si="10"/>
        <v>46</v>
      </c>
      <c r="K76" s="71">
        <f t="shared" si="7"/>
        <v>46</v>
      </c>
      <c r="L76" s="143">
        <f t="shared" si="8"/>
        <v>43566.14</v>
      </c>
    </row>
    <row r="77" spans="1:12">
      <c r="A77" s="23">
        <f t="shared" ref="A77:A79" si="11">A76+1</f>
        <v>68</v>
      </c>
      <c r="B77" s="115" t="s">
        <v>1062</v>
      </c>
      <c r="C77" s="115" t="s">
        <v>1050</v>
      </c>
      <c r="D77" s="132">
        <v>42861</v>
      </c>
      <c r="E77" s="121">
        <v>27213.420000000002</v>
      </c>
      <c r="F77" s="132">
        <v>42854</v>
      </c>
      <c r="G77" s="132"/>
      <c r="H77" s="234">
        <f t="shared" si="9"/>
        <v>0</v>
      </c>
      <c r="I77" s="132">
        <v>42902</v>
      </c>
      <c r="J77" s="71">
        <f t="shared" si="10"/>
        <v>41</v>
      </c>
      <c r="K77" s="71">
        <f t="shared" si="7"/>
        <v>41</v>
      </c>
      <c r="L77" s="143">
        <f t="shared" si="8"/>
        <v>1115750.22</v>
      </c>
    </row>
    <row r="78" spans="1:12">
      <c r="A78" s="23">
        <f t="shared" si="11"/>
        <v>69</v>
      </c>
      <c r="B78" s="115" t="s">
        <v>1064</v>
      </c>
      <c r="C78" s="115" t="s">
        <v>1050</v>
      </c>
      <c r="D78" s="132">
        <v>42895</v>
      </c>
      <c r="E78" s="121">
        <v>1937.12</v>
      </c>
      <c r="F78" s="132">
        <v>42861</v>
      </c>
      <c r="G78" s="132"/>
      <c r="H78" s="234">
        <f t="shared" si="9"/>
        <v>0</v>
      </c>
      <c r="I78" s="132">
        <v>42926</v>
      </c>
      <c r="J78" s="71">
        <f t="shared" si="10"/>
        <v>31</v>
      </c>
      <c r="K78" s="71">
        <f t="shared" si="7"/>
        <v>31</v>
      </c>
      <c r="L78" s="143">
        <f t="shared" si="8"/>
        <v>60050.720000000001</v>
      </c>
    </row>
    <row r="79" spans="1:12">
      <c r="A79" s="23">
        <f t="shared" si="11"/>
        <v>70</v>
      </c>
      <c r="B79" s="115" t="s">
        <v>1054</v>
      </c>
      <c r="C79" s="115" t="s">
        <v>1052</v>
      </c>
      <c r="D79" s="132">
        <v>42823</v>
      </c>
      <c r="E79" s="121">
        <v>21.37</v>
      </c>
      <c r="F79" s="132">
        <v>42796</v>
      </c>
      <c r="G79" s="132"/>
      <c r="H79" s="234">
        <f t="shared" si="9"/>
        <v>0</v>
      </c>
      <c r="I79" s="132">
        <v>42828</v>
      </c>
      <c r="J79" s="71">
        <f t="shared" si="10"/>
        <v>5</v>
      </c>
      <c r="K79" s="71">
        <f t="shared" si="7"/>
        <v>5</v>
      </c>
      <c r="L79" s="143">
        <f t="shared" si="8"/>
        <v>106.85</v>
      </c>
    </row>
    <row r="80" spans="1:12">
      <c r="A80" s="23"/>
      <c r="B80" s="27"/>
      <c r="C80" s="27"/>
      <c r="D80" s="27"/>
      <c r="E80" s="26"/>
      <c r="F80" s="27"/>
      <c r="G80" s="27"/>
      <c r="H80" s="27"/>
      <c r="I80" s="27"/>
      <c r="J80" s="27"/>
      <c r="K80" s="27"/>
      <c r="L80" s="26"/>
    </row>
    <row r="81" spans="1:12" ht="15.75" thickBot="1">
      <c r="A81" s="23">
        <f>A79+1</f>
        <v>71</v>
      </c>
      <c r="B81" s="27" t="s">
        <v>21</v>
      </c>
      <c r="C81" s="27"/>
      <c r="D81" s="27"/>
      <c r="E81" s="34">
        <f>SUM(E10:E79)</f>
        <v>309470.02000000008</v>
      </c>
      <c r="F81" s="27"/>
      <c r="G81" s="27"/>
      <c r="H81" s="27"/>
      <c r="I81" s="27"/>
      <c r="J81" s="27"/>
      <c r="K81" s="27"/>
      <c r="L81" s="133">
        <f>SUM(L10:L79)</f>
        <v>10930414.900000002</v>
      </c>
    </row>
    <row r="82" spans="1:12" ht="15.75" thickTop="1">
      <c r="A82" s="23"/>
      <c r="B82" s="27"/>
      <c r="C82" s="27"/>
      <c r="D82" s="27"/>
      <c r="E82" s="26"/>
      <c r="F82" s="27"/>
      <c r="G82" s="27"/>
      <c r="H82" s="27"/>
      <c r="I82" s="27"/>
      <c r="J82" s="27"/>
      <c r="K82" s="27"/>
      <c r="L82" s="26"/>
    </row>
    <row r="83" spans="1:12" ht="16.5" thickBot="1">
      <c r="A83" s="23">
        <f>A81+1</f>
        <v>72</v>
      </c>
      <c r="B83" s="27" t="s">
        <v>211</v>
      </c>
      <c r="C83" s="27"/>
      <c r="D83" s="27"/>
      <c r="E83" s="26"/>
      <c r="F83" s="27"/>
      <c r="G83" s="27"/>
      <c r="H83" s="27"/>
      <c r="I83" s="27"/>
      <c r="J83" s="27"/>
      <c r="K83" s="27"/>
      <c r="L83" s="423">
        <f>IF(E81=0,0,L81/E81)</f>
        <v>35.319786065222083</v>
      </c>
    </row>
    <row r="84" spans="1:12" ht="15.75" thickTop="1">
      <c r="A84" s="23"/>
      <c r="B84" s="27"/>
      <c r="C84" s="27"/>
      <c r="D84" s="27"/>
      <c r="E84" s="26"/>
      <c r="F84" s="27"/>
      <c r="G84" s="27"/>
      <c r="H84" s="27"/>
      <c r="I84" s="27"/>
      <c r="J84" s="27"/>
      <c r="K84" s="27"/>
      <c r="L84" s="26"/>
    </row>
    <row r="86" spans="1:12" s="154" customFormat="1">
      <c r="A86" s="154" t="s">
        <v>1070</v>
      </c>
      <c r="E86" s="271"/>
      <c r="L86" s="271"/>
    </row>
    <row r="87" spans="1:12" s="154" customFormat="1">
      <c r="A87" s="154" t="s">
        <v>1071</v>
      </c>
      <c r="E87" s="271"/>
      <c r="L87" s="271"/>
    </row>
    <row r="88" spans="1:12" s="154" customFormat="1">
      <c r="E88" s="271"/>
      <c r="L88" s="271"/>
    </row>
  </sheetData>
  <autoFilter ref="A7:L79" xr:uid="{00000000-0009-0000-0000-00000E000000}"/>
  <mergeCells count="4">
    <mergeCell ref="A2:L2"/>
    <mergeCell ref="A3:L3"/>
    <mergeCell ref="A4:L4"/>
    <mergeCell ref="A5:L5"/>
  </mergeCells>
  <printOptions horizontalCentered="1"/>
  <pageMargins left="0.7" right="0.7" top="0.75" bottom="0.75" header="0.3" footer="0.3"/>
  <pageSetup scale="49" fitToHeight="0"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tabColor theme="4" tint="0.39997558519241921"/>
    <pageSetUpPr fitToPage="1"/>
  </sheetPr>
  <dimension ref="A1:X399"/>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2" width="43.109375" style="16" customWidth="1"/>
    <col min="3" max="3" width="36.5546875" style="16" customWidth="1"/>
    <col min="4" max="4" width="12.77734375" style="16" customWidth="1"/>
    <col min="5" max="5" width="16" style="30" bestFit="1" customWidth="1"/>
    <col min="6" max="7" width="12.77734375" style="16" customWidth="1"/>
    <col min="8" max="8" width="12.77734375" style="16" bestFit="1" customWidth="1"/>
    <col min="9" max="9" width="12.77734375" style="16" customWidth="1"/>
    <col min="10" max="11" width="9.77734375" style="16" customWidth="1"/>
    <col min="12" max="12" width="15.77734375" style="30" customWidth="1"/>
    <col min="13" max="16384" width="8.88671875" style="16"/>
  </cols>
  <sheetData>
    <row r="1" spans="1:14" s="154" customFormat="1" ht="15.75">
      <c r="C1" s="390"/>
      <c r="E1" s="271"/>
      <c r="I1" s="390"/>
      <c r="L1" s="271"/>
    </row>
    <row r="2" spans="1:14" ht="15.75">
      <c r="A2" s="479" t="str">
        <f>'General Inputs'!$B$2</f>
        <v>Louisville Gas and Electric Company</v>
      </c>
      <c r="B2" s="479"/>
      <c r="C2" s="479"/>
      <c r="D2" s="479"/>
      <c r="E2" s="479"/>
      <c r="F2" s="479"/>
      <c r="G2" s="479"/>
      <c r="H2" s="479"/>
      <c r="I2" s="479"/>
      <c r="J2" s="479"/>
      <c r="K2" s="479"/>
      <c r="L2" s="479"/>
    </row>
    <row r="3" spans="1:14" ht="15.75">
      <c r="A3" s="481" t="str">
        <f>'General Inputs'!$E$34</f>
        <v>2018-00295</v>
      </c>
      <c r="B3" s="479"/>
      <c r="C3" s="479"/>
      <c r="D3" s="479"/>
      <c r="E3" s="479"/>
      <c r="F3" s="479"/>
      <c r="G3" s="479"/>
      <c r="H3" s="479"/>
      <c r="I3" s="479"/>
      <c r="J3" s="479"/>
      <c r="K3" s="479"/>
      <c r="L3" s="479"/>
    </row>
    <row r="4" spans="1:14" ht="15.75">
      <c r="A4" s="479" t="str">
        <f>"For the Year Ended "&amp;TEXT('General Inputs'!E28,"Mmmm dd, yyyy")</f>
        <v>For the Year Ended December 31, 2017</v>
      </c>
      <c r="B4" s="479"/>
      <c r="C4" s="479"/>
      <c r="D4" s="479"/>
      <c r="E4" s="479"/>
      <c r="F4" s="479"/>
      <c r="G4" s="479"/>
      <c r="H4" s="479"/>
      <c r="I4" s="479"/>
      <c r="J4" s="479"/>
      <c r="K4" s="479"/>
      <c r="L4" s="479"/>
    </row>
    <row r="5" spans="1:14" ht="16.5" thickBot="1">
      <c r="A5" s="480" t="s">
        <v>91</v>
      </c>
      <c r="B5" s="480"/>
      <c r="C5" s="480"/>
      <c r="D5" s="480"/>
      <c r="E5" s="480"/>
      <c r="F5" s="480"/>
      <c r="G5" s="480"/>
      <c r="H5" s="480"/>
      <c r="I5" s="480"/>
      <c r="J5" s="480"/>
      <c r="K5" s="480"/>
      <c r="L5" s="480"/>
    </row>
    <row r="7" spans="1:14" ht="60.75">
      <c r="A7" s="215" t="s">
        <v>0</v>
      </c>
      <c r="B7" s="215" t="s">
        <v>67</v>
      </c>
      <c r="C7" s="215" t="s">
        <v>207</v>
      </c>
      <c r="D7" s="215" t="s">
        <v>68</v>
      </c>
      <c r="E7" s="215" t="s">
        <v>69</v>
      </c>
      <c r="F7" s="272" t="s">
        <v>268</v>
      </c>
      <c r="G7" s="215" t="s">
        <v>70</v>
      </c>
      <c r="H7" s="215" t="s">
        <v>269</v>
      </c>
      <c r="I7" s="215" t="s">
        <v>404</v>
      </c>
      <c r="J7" s="215" t="s">
        <v>71</v>
      </c>
      <c r="K7" s="215" t="s">
        <v>74</v>
      </c>
      <c r="L7" s="215" t="s">
        <v>209</v>
      </c>
    </row>
    <row r="8" spans="1:14" ht="31.5">
      <c r="A8" s="67"/>
      <c r="B8" s="353" t="s">
        <v>40</v>
      </c>
      <c r="C8" s="353" t="s">
        <v>41</v>
      </c>
      <c r="D8" s="354" t="s">
        <v>42</v>
      </c>
      <c r="E8" s="354" t="s">
        <v>43</v>
      </c>
      <c r="F8" s="353" t="s">
        <v>49</v>
      </c>
      <c r="G8" s="353" t="s">
        <v>64</v>
      </c>
      <c r="H8" s="210" t="s">
        <v>1314</v>
      </c>
      <c r="I8" s="353" t="s">
        <v>72</v>
      </c>
      <c r="J8" s="210" t="s">
        <v>1315</v>
      </c>
      <c r="K8" s="352" t="s">
        <v>353</v>
      </c>
      <c r="L8" s="354" t="s">
        <v>354</v>
      </c>
    </row>
    <row r="9" spans="1:14">
      <c r="A9" s="68"/>
      <c r="B9" s="69"/>
      <c r="C9" s="69"/>
      <c r="D9" s="69"/>
      <c r="E9" s="70"/>
      <c r="F9" s="417"/>
      <c r="G9" s="417"/>
      <c r="H9" s="69"/>
      <c r="I9" s="417"/>
      <c r="J9" s="69"/>
      <c r="K9" s="69"/>
      <c r="L9" s="70"/>
    </row>
    <row r="10" spans="1:14">
      <c r="A10" s="23">
        <v>1</v>
      </c>
      <c r="B10" s="115" t="s">
        <v>1095</v>
      </c>
      <c r="C10" s="115" t="s">
        <v>1074</v>
      </c>
      <c r="D10" s="132">
        <v>42776</v>
      </c>
      <c r="E10" s="121">
        <v>114.22</v>
      </c>
      <c r="F10" s="132">
        <v>42776</v>
      </c>
      <c r="G10" s="132"/>
      <c r="H10" s="234">
        <f>IF(G10="",0,(G10-F10)/2)</f>
        <v>0</v>
      </c>
      <c r="I10" s="132">
        <v>42794</v>
      </c>
      <c r="J10" s="245">
        <f>IF(G10="",I10-F10,I10-G10)</f>
        <v>18</v>
      </c>
      <c r="K10" s="430">
        <f t="shared" ref="K10" si="0">H10+J10</f>
        <v>18</v>
      </c>
      <c r="L10" s="143">
        <f t="shared" ref="L10" si="1">ROUND(E10*K10,2)</f>
        <v>2055.96</v>
      </c>
    </row>
    <row r="11" spans="1:14">
      <c r="A11" s="23">
        <f t="shared" ref="A11:A74" si="2">A10+1</f>
        <v>2</v>
      </c>
      <c r="B11" s="115" t="s">
        <v>1095</v>
      </c>
      <c r="C11" s="115" t="s">
        <v>1074</v>
      </c>
      <c r="D11" s="132">
        <v>42898</v>
      </c>
      <c r="E11" s="121">
        <v>95.49</v>
      </c>
      <c r="F11" s="132">
        <v>42898</v>
      </c>
      <c r="G11" s="132"/>
      <c r="H11" s="234">
        <f t="shared" ref="H11:H74" si="3">IF(G11="",0,(G11-F11)/2)</f>
        <v>0</v>
      </c>
      <c r="I11" s="132">
        <v>42916</v>
      </c>
      <c r="J11" s="245">
        <f t="shared" ref="J11:J74" si="4">IF(G11="",I11-F11,I11-G11)</f>
        <v>18</v>
      </c>
      <c r="K11" s="430">
        <f t="shared" ref="K11:K74" si="5">H11+J11</f>
        <v>18</v>
      </c>
      <c r="L11" s="143">
        <f t="shared" ref="L11:L74" si="6">ROUND(E11*K11,2)</f>
        <v>1718.82</v>
      </c>
    </row>
    <row r="12" spans="1:14">
      <c r="A12" s="23">
        <f t="shared" si="2"/>
        <v>3</v>
      </c>
      <c r="B12" s="115" t="s">
        <v>1095</v>
      </c>
      <c r="C12" s="115" t="s">
        <v>1074</v>
      </c>
      <c r="D12" s="132">
        <v>42927</v>
      </c>
      <c r="E12" s="121">
        <v>116.57</v>
      </c>
      <c r="F12" s="132">
        <v>42927</v>
      </c>
      <c r="G12" s="132"/>
      <c r="H12" s="234">
        <f t="shared" si="3"/>
        <v>0</v>
      </c>
      <c r="I12" s="132">
        <v>42944</v>
      </c>
      <c r="J12" s="245">
        <f t="shared" si="4"/>
        <v>17</v>
      </c>
      <c r="K12" s="430">
        <f t="shared" si="5"/>
        <v>17</v>
      </c>
      <c r="L12" s="143">
        <f t="shared" si="6"/>
        <v>1981.69</v>
      </c>
      <c r="M12" s="154"/>
      <c r="N12" s="154"/>
    </row>
    <row r="13" spans="1:14">
      <c r="A13" s="23">
        <f>A12+1</f>
        <v>4</v>
      </c>
      <c r="B13" s="115" t="s">
        <v>890</v>
      </c>
      <c r="C13" s="115" t="s">
        <v>1213</v>
      </c>
      <c r="D13" s="132">
        <v>42886</v>
      </c>
      <c r="E13" s="121">
        <v>7.12</v>
      </c>
      <c r="F13" s="132">
        <v>42872</v>
      </c>
      <c r="G13" s="132"/>
      <c r="H13" s="234">
        <f t="shared" si="3"/>
        <v>0</v>
      </c>
      <c r="I13" s="132">
        <v>42909</v>
      </c>
      <c r="J13" s="245">
        <f t="shared" si="4"/>
        <v>37</v>
      </c>
      <c r="K13" s="430">
        <f t="shared" si="5"/>
        <v>37</v>
      </c>
      <c r="L13" s="143">
        <f t="shared" si="6"/>
        <v>263.44</v>
      </c>
    </row>
    <row r="14" spans="1:14">
      <c r="A14" s="23">
        <f t="shared" si="2"/>
        <v>5</v>
      </c>
      <c r="B14" s="115" t="s">
        <v>1054</v>
      </c>
      <c r="C14" s="115" t="s">
        <v>1213</v>
      </c>
      <c r="D14" s="132">
        <v>42852</v>
      </c>
      <c r="E14" s="121">
        <v>1000.43</v>
      </c>
      <c r="F14" s="132">
        <v>42824</v>
      </c>
      <c r="G14" s="132">
        <v>42836</v>
      </c>
      <c r="H14" s="234">
        <f t="shared" si="3"/>
        <v>6</v>
      </c>
      <c r="I14" s="132">
        <v>42858</v>
      </c>
      <c r="J14" s="245">
        <f t="shared" si="4"/>
        <v>22</v>
      </c>
      <c r="K14" s="430">
        <f t="shared" si="5"/>
        <v>28</v>
      </c>
      <c r="L14" s="143">
        <f t="shared" si="6"/>
        <v>28012.04</v>
      </c>
    </row>
    <row r="15" spans="1:14">
      <c r="A15" s="23">
        <f t="shared" si="2"/>
        <v>6</v>
      </c>
      <c r="B15" s="115" t="s">
        <v>1096</v>
      </c>
      <c r="C15" s="115" t="s">
        <v>1213</v>
      </c>
      <c r="D15" s="132">
        <v>42871</v>
      </c>
      <c r="E15" s="121">
        <v>10550</v>
      </c>
      <c r="F15" s="132">
        <v>42870</v>
      </c>
      <c r="G15" s="132"/>
      <c r="H15" s="234">
        <f t="shared" si="3"/>
        <v>0</v>
      </c>
      <c r="I15" s="132">
        <v>42937</v>
      </c>
      <c r="J15" s="245">
        <f t="shared" si="4"/>
        <v>67</v>
      </c>
      <c r="K15" s="430">
        <f t="shared" si="5"/>
        <v>67</v>
      </c>
      <c r="L15" s="143">
        <f t="shared" si="6"/>
        <v>706850</v>
      </c>
    </row>
    <row r="16" spans="1:14">
      <c r="A16" s="23">
        <f t="shared" si="2"/>
        <v>7</v>
      </c>
      <c r="B16" s="115" t="s">
        <v>890</v>
      </c>
      <c r="C16" s="115" t="s">
        <v>1213</v>
      </c>
      <c r="D16" s="132">
        <v>42855</v>
      </c>
      <c r="E16" s="121">
        <v>1.33</v>
      </c>
      <c r="F16" s="132">
        <v>42825</v>
      </c>
      <c r="G16" s="132"/>
      <c r="H16" s="234">
        <f t="shared" si="3"/>
        <v>0</v>
      </c>
      <c r="I16" s="132">
        <v>42880</v>
      </c>
      <c r="J16" s="245">
        <f t="shared" si="4"/>
        <v>55</v>
      </c>
      <c r="K16" s="430">
        <f t="shared" si="5"/>
        <v>55</v>
      </c>
      <c r="L16" s="143">
        <f t="shared" si="6"/>
        <v>73.150000000000006</v>
      </c>
    </row>
    <row r="17" spans="1:18">
      <c r="A17" s="23">
        <f t="shared" si="2"/>
        <v>8</v>
      </c>
      <c r="B17" s="115" t="s">
        <v>890</v>
      </c>
      <c r="C17" s="115" t="s">
        <v>1213</v>
      </c>
      <c r="D17" s="132">
        <v>42794</v>
      </c>
      <c r="E17" s="121">
        <v>79.62</v>
      </c>
      <c r="F17" s="132">
        <v>42755</v>
      </c>
      <c r="G17" s="132">
        <v>42782</v>
      </c>
      <c r="H17" s="234">
        <f t="shared" si="3"/>
        <v>13.5</v>
      </c>
      <c r="I17" s="132">
        <v>42824</v>
      </c>
      <c r="J17" s="245">
        <f t="shared" si="4"/>
        <v>42</v>
      </c>
      <c r="K17" s="430">
        <f t="shared" si="5"/>
        <v>55.5</v>
      </c>
      <c r="L17" s="143">
        <f t="shared" si="6"/>
        <v>4418.91</v>
      </c>
    </row>
    <row r="18" spans="1:18">
      <c r="A18" s="23">
        <f t="shared" si="2"/>
        <v>9</v>
      </c>
      <c r="B18" s="115" t="s">
        <v>890</v>
      </c>
      <c r="C18" s="115" t="s">
        <v>1213</v>
      </c>
      <c r="D18" s="132">
        <v>42794</v>
      </c>
      <c r="E18" s="121">
        <v>117.6</v>
      </c>
      <c r="F18" s="132">
        <v>42752</v>
      </c>
      <c r="G18" s="132">
        <v>42760</v>
      </c>
      <c r="H18" s="234">
        <f t="shared" si="3"/>
        <v>4</v>
      </c>
      <c r="I18" s="132">
        <v>42824</v>
      </c>
      <c r="J18" s="245">
        <f t="shared" si="4"/>
        <v>64</v>
      </c>
      <c r="K18" s="430">
        <f t="shared" si="5"/>
        <v>68</v>
      </c>
      <c r="L18" s="143">
        <f t="shared" si="6"/>
        <v>7996.8</v>
      </c>
      <c r="M18" s="154"/>
      <c r="N18" s="154"/>
      <c r="O18" s="154"/>
      <c r="P18" s="154"/>
      <c r="Q18" s="154"/>
      <c r="R18" s="154"/>
    </row>
    <row r="19" spans="1:18">
      <c r="A19" s="23">
        <f t="shared" si="2"/>
        <v>10</v>
      </c>
      <c r="B19" s="115" t="s">
        <v>1097</v>
      </c>
      <c r="C19" s="115" t="s">
        <v>1213</v>
      </c>
      <c r="D19" s="132">
        <v>42831</v>
      </c>
      <c r="E19" s="121">
        <v>61500</v>
      </c>
      <c r="F19" s="132">
        <v>42831</v>
      </c>
      <c r="G19" s="132"/>
      <c r="H19" s="234">
        <f t="shared" si="3"/>
        <v>0</v>
      </c>
      <c r="I19" s="132">
        <v>42863</v>
      </c>
      <c r="J19" s="245">
        <f t="shared" si="4"/>
        <v>32</v>
      </c>
      <c r="K19" s="430">
        <f t="shared" si="5"/>
        <v>32</v>
      </c>
      <c r="L19" s="143">
        <f t="shared" si="6"/>
        <v>1968000</v>
      </c>
      <c r="M19" s="154"/>
      <c r="N19" s="154"/>
      <c r="O19" s="154"/>
      <c r="P19" s="154"/>
      <c r="Q19" s="154"/>
      <c r="R19" s="154"/>
    </row>
    <row r="20" spans="1:18">
      <c r="A20" s="23">
        <f t="shared" si="2"/>
        <v>11</v>
      </c>
      <c r="B20" s="115" t="s">
        <v>1283</v>
      </c>
      <c r="C20" s="115" t="s">
        <v>1213</v>
      </c>
      <c r="D20" s="132">
        <v>42824</v>
      </c>
      <c r="E20" s="121">
        <v>54685</v>
      </c>
      <c r="F20" s="132">
        <v>42824</v>
      </c>
      <c r="G20" s="132"/>
      <c r="H20" s="234">
        <f t="shared" si="3"/>
        <v>0</v>
      </c>
      <c r="I20" s="132">
        <v>42856</v>
      </c>
      <c r="J20" s="245">
        <f t="shared" si="4"/>
        <v>32</v>
      </c>
      <c r="K20" s="430">
        <f t="shared" si="5"/>
        <v>32</v>
      </c>
      <c r="L20" s="143">
        <f t="shared" si="6"/>
        <v>1749920</v>
      </c>
      <c r="M20" s="154"/>
      <c r="N20" s="154"/>
      <c r="O20" s="154"/>
      <c r="P20" s="154"/>
      <c r="Q20" s="154"/>
      <c r="R20" s="154"/>
    </row>
    <row r="21" spans="1:18">
      <c r="A21" s="23">
        <f t="shared" si="2"/>
        <v>12</v>
      </c>
      <c r="B21" s="115" t="s">
        <v>1098</v>
      </c>
      <c r="C21" s="115" t="s">
        <v>1213</v>
      </c>
      <c r="D21" s="132">
        <v>42796</v>
      </c>
      <c r="E21" s="121">
        <v>4075.08</v>
      </c>
      <c r="F21" s="132">
        <v>42765</v>
      </c>
      <c r="G21" s="132"/>
      <c r="H21" s="234">
        <f t="shared" si="3"/>
        <v>0</v>
      </c>
      <c r="I21" s="132">
        <v>42828</v>
      </c>
      <c r="J21" s="245">
        <f t="shared" si="4"/>
        <v>63</v>
      </c>
      <c r="K21" s="430">
        <f t="shared" si="5"/>
        <v>63</v>
      </c>
      <c r="L21" s="143">
        <f t="shared" si="6"/>
        <v>256730.04</v>
      </c>
      <c r="M21" s="154"/>
      <c r="N21" s="154"/>
      <c r="O21" s="154"/>
      <c r="P21" s="154"/>
      <c r="Q21" s="154"/>
      <c r="R21" s="154"/>
    </row>
    <row r="22" spans="1:18">
      <c r="A22" s="23">
        <f t="shared" si="2"/>
        <v>13</v>
      </c>
      <c r="B22" s="115" t="s">
        <v>890</v>
      </c>
      <c r="C22" s="115" t="s">
        <v>1213</v>
      </c>
      <c r="D22" s="132">
        <v>42766</v>
      </c>
      <c r="E22" s="121">
        <v>27.6</v>
      </c>
      <c r="F22" s="132">
        <v>42720</v>
      </c>
      <c r="G22" s="132"/>
      <c r="H22" s="234">
        <f t="shared" si="3"/>
        <v>0</v>
      </c>
      <c r="I22" s="132">
        <v>42793</v>
      </c>
      <c r="J22" s="245">
        <f t="shared" si="4"/>
        <v>73</v>
      </c>
      <c r="K22" s="430">
        <f t="shared" si="5"/>
        <v>73</v>
      </c>
      <c r="L22" s="143">
        <f t="shared" si="6"/>
        <v>2014.8</v>
      </c>
      <c r="M22" s="154"/>
      <c r="N22" s="154"/>
      <c r="O22" s="154"/>
      <c r="P22" s="154"/>
      <c r="Q22" s="154"/>
      <c r="R22" s="154"/>
    </row>
    <row r="23" spans="1:18">
      <c r="A23" s="23">
        <f t="shared" si="2"/>
        <v>14</v>
      </c>
      <c r="B23" s="115" t="s">
        <v>1099</v>
      </c>
      <c r="C23" s="115" t="s">
        <v>1213</v>
      </c>
      <c r="D23" s="132">
        <v>42733</v>
      </c>
      <c r="E23" s="121">
        <v>49898</v>
      </c>
      <c r="F23" s="132">
        <v>42733</v>
      </c>
      <c r="G23" s="132"/>
      <c r="H23" s="234">
        <f t="shared" si="3"/>
        <v>0</v>
      </c>
      <c r="I23" s="132">
        <v>42765</v>
      </c>
      <c r="J23" s="245">
        <f t="shared" si="4"/>
        <v>32</v>
      </c>
      <c r="K23" s="430">
        <f t="shared" si="5"/>
        <v>32</v>
      </c>
      <c r="L23" s="143">
        <f t="shared" si="6"/>
        <v>1596736</v>
      </c>
      <c r="M23" s="154"/>
      <c r="N23" s="154"/>
      <c r="O23" s="154"/>
      <c r="P23" s="154"/>
      <c r="Q23" s="154"/>
      <c r="R23" s="154"/>
    </row>
    <row r="24" spans="1:18">
      <c r="A24" s="23">
        <f t="shared" si="2"/>
        <v>15</v>
      </c>
      <c r="B24" s="115" t="s">
        <v>1100</v>
      </c>
      <c r="C24" s="115" t="s">
        <v>1213</v>
      </c>
      <c r="D24" s="132">
        <v>42794</v>
      </c>
      <c r="E24" s="121">
        <v>38804</v>
      </c>
      <c r="F24" s="132">
        <v>42790</v>
      </c>
      <c r="G24" s="132"/>
      <c r="H24" s="234">
        <f t="shared" si="3"/>
        <v>0</v>
      </c>
      <c r="I24" s="132">
        <v>42825</v>
      </c>
      <c r="J24" s="245">
        <f t="shared" si="4"/>
        <v>35</v>
      </c>
      <c r="K24" s="430">
        <f t="shared" si="5"/>
        <v>35</v>
      </c>
      <c r="L24" s="143">
        <f t="shared" si="6"/>
        <v>1358140</v>
      </c>
      <c r="M24" s="154"/>
      <c r="N24" s="154"/>
      <c r="O24" s="154"/>
      <c r="P24" s="154"/>
      <c r="Q24" s="154"/>
      <c r="R24" s="154"/>
    </row>
    <row r="25" spans="1:18">
      <c r="A25" s="23">
        <f t="shared" si="2"/>
        <v>16</v>
      </c>
      <c r="B25" s="115" t="s">
        <v>1101</v>
      </c>
      <c r="C25" s="115" t="s">
        <v>1213</v>
      </c>
      <c r="D25" s="132">
        <v>42774</v>
      </c>
      <c r="E25" s="121">
        <v>54025</v>
      </c>
      <c r="F25" s="132">
        <v>42774</v>
      </c>
      <c r="G25" s="132"/>
      <c r="H25" s="234">
        <f t="shared" si="3"/>
        <v>0</v>
      </c>
      <c r="I25" s="132">
        <v>42807</v>
      </c>
      <c r="J25" s="245">
        <f t="shared" si="4"/>
        <v>33</v>
      </c>
      <c r="K25" s="430">
        <f t="shared" si="5"/>
        <v>33</v>
      </c>
      <c r="L25" s="143">
        <f t="shared" si="6"/>
        <v>1782825</v>
      </c>
      <c r="M25" s="154"/>
      <c r="N25" s="154"/>
      <c r="O25" s="154"/>
      <c r="P25" s="154"/>
      <c r="Q25" s="154"/>
      <c r="R25" s="154"/>
    </row>
    <row r="26" spans="1:18">
      <c r="A26" s="23">
        <f t="shared" si="2"/>
        <v>17</v>
      </c>
      <c r="B26" s="115" t="s">
        <v>1102</v>
      </c>
      <c r="C26" s="115" t="s">
        <v>1213</v>
      </c>
      <c r="D26" s="132">
        <v>43007</v>
      </c>
      <c r="E26" s="121">
        <v>7875.34</v>
      </c>
      <c r="F26" s="132">
        <v>43007</v>
      </c>
      <c r="G26" s="132"/>
      <c r="H26" s="234">
        <f t="shared" si="3"/>
        <v>0</v>
      </c>
      <c r="I26" s="132">
        <v>43059</v>
      </c>
      <c r="J26" s="245">
        <f t="shared" si="4"/>
        <v>52</v>
      </c>
      <c r="K26" s="430">
        <f t="shared" si="5"/>
        <v>52</v>
      </c>
      <c r="L26" s="143">
        <f t="shared" si="6"/>
        <v>409517.68</v>
      </c>
      <c r="M26" s="154"/>
      <c r="N26" s="154"/>
      <c r="O26" s="154"/>
      <c r="P26" s="154"/>
      <c r="Q26" s="154"/>
      <c r="R26" s="154"/>
    </row>
    <row r="27" spans="1:18">
      <c r="A27" s="23">
        <f t="shared" si="2"/>
        <v>18</v>
      </c>
      <c r="B27" s="115" t="s">
        <v>1103</v>
      </c>
      <c r="C27" s="115" t="s">
        <v>1213</v>
      </c>
      <c r="D27" s="132">
        <v>42887</v>
      </c>
      <c r="E27" s="121">
        <v>276.99</v>
      </c>
      <c r="F27" s="132">
        <v>42887</v>
      </c>
      <c r="G27" s="132"/>
      <c r="H27" s="234">
        <f t="shared" si="3"/>
        <v>0</v>
      </c>
      <c r="I27" s="132">
        <v>42927</v>
      </c>
      <c r="J27" s="245">
        <f t="shared" si="4"/>
        <v>40</v>
      </c>
      <c r="K27" s="430">
        <f t="shared" si="5"/>
        <v>40</v>
      </c>
      <c r="L27" s="143">
        <f t="shared" si="6"/>
        <v>11079.6</v>
      </c>
      <c r="M27" s="154"/>
      <c r="N27" s="154"/>
      <c r="O27" s="154"/>
      <c r="P27" s="154"/>
      <c r="Q27" s="154"/>
      <c r="R27" s="154"/>
    </row>
    <row r="28" spans="1:18">
      <c r="A28" s="23">
        <f t="shared" si="2"/>
        <v>19</v>
      </c>
      <c r="B28" s="115" t="s">
        <v>1104</v>
      </c>
      <c r="C28" s="115" t="s">
        <v>1213</v>
      </c>
      <c r="D28" s="132">
        <v>43000</v>
      </c>
      <c r="E28" s="121">
        <v>2922.15</v>
      </c>
      <c r="F28" s="132">
        <v>42985</v>
      </c>
      <c r="G28" s="132"/>
      <c r="H28" s="234">
        <f t="shared" si="3"/>
        <v>0</v>
      </c>
      <c r="I28" s="132">
        <v>43031</v>
      </c>
      <c r="J28" s="245">
        <f t="shared" si="4"/>
        <v>46</v>
      </c>
      <c r="K28" s="430">
        <f t="shared" si="5"/>
        <v>46</v>
      </c>
      <c r="L28" s="143">
        <f t="shared" si="6"/>
        <v>134418.9</v>
      </c>
      <c r="M28" s="154"/>
      <c r="N28" s="154"/>
      <c r="O28" s="154"/>
      <c r="P28" s="154"/>
      <c r="Q28" s="154"/>
      <c r="R28" s="154"/>
    </row>
    <row r="29" spans="1:18">
      <c r="A29" s="23">
        <f t="shared" si="2"/>
        <v>20</v>
      </c>
      <c r="B29" s="115" t="s">
        <v>1105</v>
      </c>
      <c r="C29" s="115" t="s">
        <v>1213</v>
      </c>
      <c r="D29" s="132">
        <v>42825</v>
      </c>
      <c r="E29" s="121">
        <v>107100</v>
      </c>
      <c r="F29" s="132">
        <v>42825</v>
      </c>
      <c r="G29" s="132"/>
      <c r="H29" s="234">
        <f t="shared" si="3"/>
        <v>0</v>
      </c>
      <c r="I29" s="132">
        <v>42856</v>
      </c>
      <c r="J29" s="245">
        <f t="shared" si="4"/>
        <v>31</v>
      </c>
      <c r="K29" s="430">
        <f t="shared" si="5"/>
        <v>31</v>
      </c>
      <c r="L29" s="143">
        <f t="shared" si="6"/>
        <v>3320100</v>
      </c>
      <c r="M29" s="154"/>
      <c r="N29" s="154"/>
      <c r="O29" s="154"/>
      <c r="P29" s="154"/>
      <c r="Q29" s="154"/>
      <c r="R29" s="154"/>
    </row>
    <row r="30" spans="1:18">
      <c r="A30" s="23">
        <f t="shared" si="2"/>
        <v>21</v>
      </c>
      <c r="B30" s="115" t="s">
        <v>1106</v>
      </c>
      <c r="C30" s="115" t="s">
        <v>1213</v>
      </c>
      <c r="D30" s="132">
        <v>43045</v>
      </c>
      <c r="E30" s="121">
        <v>54594</v>
      </c>
      <c r="F30" s="132">
        <v>43042</v>
      </c>
      <c r="G30" s="132"/>
      <c r="H30" s="234">
        <f t="shared" si="3"/>
        <v>0</v>
      </c>
      <c r="I30" s="132">
        <v>43076</v>
      </c>
      <c r="J30" s="245">
        <f t="shared" si="4"/>
        <v>34</v>
      </c>
      <c r="K30" s="430">
        <f t="shared" si="5"/>
        <v>34</v>
      </c>
      <c r="L30" s="143">
        <f t="shared" si="6"/>
        <v>1856196</v>
      </c>
      <c r="M30" s="154"/>
      <c r="N30" s="154"/>
      <c r="O30" s="154"/>
      <c r="P30" s="154"/>
      <c r="Q30" s="154"/>
      <c r="R30" s="154"/>
    </row>
    <row r="31" spans="1:18">
      <c r="A31" s="23">
        <f t="shared" si="2"/>
        <v>22</v>
      </c>
      <c r="B31" s="115" t="s">
        <v>1107</v>
      </c>
      <c r="C31" s="115" t="s">
        <v>1213</v>
      </c>
      <c r="D31" s="132">
        <v>42811</v>
      </c>
      <c r="E31" s="121">
        <v>77256</v>
      </c>
      <c r="F31" s="132">
        <v>42811</v>
      </c>
      <c r="G31" s="132"/>
      <c r="H31" s="234">
        <f t="shared" si="3"/>
        <v>0</v>
      </c>
      <c r="I31" s="132">
        <v>42839</v>
      </c>
      <c r="J31" s="245">
        <f t="shared" si="4"/>
        <v>28</v>
      </c>
      <c r="K31" s="430">
        <f t="shared" si="5"/>
        <v>28</v>
      </c>
      <c r="L31" s="143">
        <f t="shared" si="6"/>
        <v>2163168</v>
      </c>
      <c r="M31" s="154"/>
      <c r="N31" s="154"/>
      <c r="O31" s="154"/>
      <c r="P31" s="154"/>
      <c r="Q31" s="154"/>
      <c r="R31" s="154"/>
    </row>
    <row r="32" spans="1:18">
      <c r="A32" s="23">
        <f t="shared" si="2"/>
        <v>23</v>
      </c>
      <c r="B32" s="115" t="s">
        <v>1107</v>
      </c>
      <c r="C32" s="115" t="s">
        <v>1213</v>
      </c>
      <c r="D32" s="132">
        <v>43031</v>
      </c>
      <c r="E32" s="121">
        <v>86413.759999999995</v>
      </c>
      <c r="F32" s="132">
        <v>43031</v>
      </c>
      <c r="G32" s="132"/>
      <c r="H32" s="234">
        <f t="shared" si="3"/>
        <v>0</v>
      </c>
      <c r="I32" s="132">
        <v>43042</v>
      </c>
      <c r="J32" s="245">
        <f t="shared" si="4"/>
        <v>11</v>
      </c>
      <c r="K32" s="430">
        <f t="shared" si="5"/>
        <v>11</v>
      </c>
      <c r="L32" s="143">
        <f t="shared" si="6"/>
        <v>950551.36</v>
      </c>
      <c r="M32" s="154"/>
      <c r="N32" s="154"/>
      <c r="O32" s="154"/>
      <c r="P32" s="154"/>
      <c r="Q32" s="154"/>
      <c r="R32" s="154"/>
    </row>
    <row r="33" spans="1:18">
      <c r="A33" s="23">
        <f t="shared" si="2"/>
        <v>24</v>
      </c>
      <c r="B33" s="115" t="s">
        <v>1097</v>
      </c>
      <c r="C33" s="115" t="s">
        <v>1213</v>
      </c>
      <c r="D33" s="132">
        <v>42776</v>
      </c>
      <c r="E33" s="121">
        <v>119.19</v>
      </c>
      <c r="F33" s="132">
        <v>42776</v>
      </c>
      <c r="G33" s="132"/>
      <c r="H33" s="234">
        <f t="shared" si="3"/>
        <v>0</v>
      </c>
      <c r="I33" s="132">
        <v>42807</v>
      </c>
      <c r="J33" s="245">
        <f t="shared" si="4"/>
        <v>31</v>
      </c>
      <c r="K33" s="430">
        <f t="shared" si="5"/>
        <v>31</v>
      </c>
      <c r="L33" s="143">
        <f t="shared" si="6"/>
        <v>3694.89</v>
      </c>
      <c r="M33" s="154"/>
      <c r="N33" s="154"/>
      <c r="O33" s="154"/>
      <c r="P33" s="154"/>
      <c r="Q33" s="154"/>
      <c r="R33" s="154"/>
    </row>
    <row r="34" spans="1:18">
      <c r="A34" s="23">
        <f t="shared" si="2"/>
        <v>25</v>
      </c>
      <c r="B34" s="115" t="s">
        <v>1108</v>
      </c>
      <c r="C34" s="115" t="s">
        <v>1213</v>
      </c>
      <c r="D34" s="132">
        <v>43027</v>
      </c>
      <c r="E34" s="121">
        <v>73215</v>
      </c>
      <c r="F34" s="132">
        <v>43027</v>
      </c>
      <c r="G34" s="132"/>
      <c r="H34" s="234">
        <f t="shared" si="3"/>
        <v>0</v>
      </c>
      <c r="I34" s="132">
        <v>43059</v>
      </c>
      <c r="J34" s="245">
        <f t="shared" si="4"/>
        <v>32</v>
      </c>
      <c r="K34" s="430">
        <f t="shared" si="5"/>
        <v>32</v>
      </c>
      <c r="L34" s="143">
        <f t="shared" si="6"/>
        <v>2342880</v>
      </c>
      <c r="M34" s="154"/>
      <c r="N34" s="154"/>
      <c r="O34" s="154"/>
      <c r="P34" s="154"/>
      <c r="Q34" s="154"/>
      <c r="R34" s="154"/>
    </row>
    <row r="35" spans="1:18">
      <c r="A35" s="23">
        <f t="shared" si="2"/>
        <v>26</v>
      </c>
      <c r="B35" s="115" t="s">
        <v>1108</v>
      </c>
      <c r="C35" s="115" t="s">
        <v>1213</v>
      </c>
      <c r="D35" s="132">
        <v>43039</v>
      </c>
      <c r="E35" s="121">
        <v>122025</v>
      </c>
      <c r="F35" s="132">
        <v>43039</v>
      </c>
      <c r="G35" s="132"/>
      <c r="H35" s="234">
        <f t="shared" si="3"/>
        <v>0</v>
      </c>
      <c r="I35" s="132">
        <v>43070</v>
      </c>
      <c r="J35" s="245">
        <f t="shared" si="4"/>
        <v>31</v>
      </c>
      <c r="K35" s="430">
        <f t="shared" si="5"/>
        <v>31</v>
      </c>
      <c r="L35" s="143">
        <f t="shared" si="6"/>
        <v>3782775</v>
      </c>
      <c r="M35" s="154"/>
      <c r="N35" s="154"/>
      <c r="O35" s="154"/>
      <c r="P35" s="154"/>
      <c r="Q35" s="154"/>
      <c r="R35" s="154"/>
    </row>
    <row r="36" spans="1:18">
      <c r="A36" s="23">
        <f t="shared" si="2"/>
        <v>27</v>
      </c>
      <c r="B36" s="115" t="s">
        <v>1103</v>
      </c>
      <c r="C36" s="115" t="s">
        <v>1213</v>
      </c>
      <c r="D36" s="132">
        <v>43031</v>
      </c>
      <c r="E36" s="121">
        <v>81.94</v>
      </c>
      <c r="F36" s="132">
        <v>43031</v>
      </c>
      <c r="G36" s="132"/>
      <c r="H36" s="234">
        <f t="shared" si="3"/>
        <v>0</v>
      </c>
      <c r="I36" s="132">
        <v>43052</v>
      </c>
      <c r="J36" s="245">
        <f t="shared" si="4"/>
        <v>21</v>
      </c>
      <c r="K36" s="430">
        <f t="shared" si="5"/>
        <v>21</v>
      </c>
      <c r="L36" s="143">
        <f t="shared" si="6"/>
        <v>1720.74</v>
      </c>
      <c r="M36" s="154"/>
      <c r="N36" s="154"/>
      <c r="O36" s="154"/>
      <c r="P36" s="154"/>
      <c r="Q36" s="154"/>
      <c r="R36" s="154"/>
    </row>
    <row r="37" spans="1:18">
      <c r="A37" s="23">
        <f t="shared" si="2"/>
        <v>28</v>
      </c>
      <c r="B37" s="115" t="s">
        <v>1109</v>
      </c>
      <c r="C37" s="115" t="s">
        <v>1213</v>
      </c>
      <c r="D37" s="132">
        <v>42823</v>
      </c>
      <c r="E37" s="121">
        <v>61459</v>
      </c>
      <c r="F37" s="132">
        <v>42823</v>
      </c>
      <c r="G37" s="132"/>
      <c r="H37" s="234">
        <f t="shared" si="3"/>
        <v>0</v>
      </c>
      <c r="I37" s="132">
        <v>42856</v>
      </c>
      <c r="J37" s="245">
        <f t="shared" si="4"/>
        <v>33</v>
      </c>
      <c r="K37" s="430">
        <f t="shared" si="5"/>
        <v>33</v>
      </c>
      <c r="L37" s="143">
        <f t="shared" si="6"/>
        <v>2028147</v>
      </c>
      <c r="M37" s="154"/>
      <c r="N37" s="154"/>
      <c r="O37" s="154"/>
      <c r="P37" s="154"/>
      <c r="Q37" s="154"/>
      <c r="R37" s="154"/>
    </row>
    <row r="38" spans="1:18">
      <c r="A38" s="23">
        <f t="shared" si="2"/>
        <v>29</v>
      </c>
      <c r="B38" s="115" t="s">
        <v>1110</v>
      </c>
      <c r="C38" s="115" t="s">
        <v>1213</v>
      </c>
      <c r="D38" s="132">
        <v>43006</v>
      </c>
      <c r="E38" s="121">
        <v>65.89</v>
      </c>
      <c r="F38" s="132">
        <v>43006</v>
      </c>
      <c r="G38" s="132"/>
      <c r="H38" s="234">
        <f t="shared" si="3"/>
        <v>0</v>
      </c>
      <c r="I38" s="132">
        <v>43038</v>
      </c>
      <c r="J38" s="245">
        <f t="shared" si="4"/>
        <v>32</v>
      </c>
      <c r="K38" s="430">
        <f t="shared" si="5"/>
        <v>32</v>
      </c>
      <c r="L38" s="143">
        <f t="shared" si="6"/>
        <v>2108.48</v>
      </c>
      <c r="M38" s="154"/>
      <c r="N38" s="154"/>
      <c r="O38" s="154"/>
      <c r="P38" s="154"/>
      <c r="Q38" s="154"/>
      <c r="R38" s="154"/>
    </row>
    <row r="39" spans="1:18">
      <c r="A39" s="23">
        <f t="shared" si="2"/>
        <v>30</v>
      </c>
      <c r="B39" s="115" t="s">
        <v>1111</v>
      </c>
      <c r="C39" s="115" t="s">
        <v>1213</v>
      </c>
      <c r="D39" s="132">
        <v>42849</v>
      </c>
      <c r="E39" s="121">
        <v>4082.35</v>
      </c>
      <c r="F39" s="132">
        <v>42843</v>
      </c>
      <c r="G39" s="132"/>
      <c r="H39" s="234">
        <f t="shared" si="3"/>
        <v>0</v>
      </c>
      <c r="I39" s="132">
        <v>42880</v>
      </c>
      <c r="J39" s="245">
        <f t="shared" si="4"/>
        <v>37</v>
      </c>
      <c r="K39" s="430">
        <f t="shared" si="5"/>
        <v>37</v>
      </c>
      <c r="L39" s="143">
        <f t="shared" si="6"/>
        <v>151046.95000000001</v>
      </c>
      <c r="M39" s="154"/>
      <c r="N39" s="154"/>
      <c r="O39" s="154"/>
      <c r="P39" s="154"/>
      <c r="Q39" s="154"/>
      <c r="R39" s="154"/>
    </row>
    <row r="40" spans="1:18">
      <c r="A40" s="23">
        <f t="shared" si="2"/>
        <v>31</v>
      </c>
      <c r="B40" s="115" t="s">
        <v>1054</v>
      </c>
      <c r="C40" s="115" t="s">
        <v>1213</v>
      </c>
      <c r="D40" s="132">
        <v>42790</v>
      </c>
      <c r="E40" s="121">
        <v>2447.29</v>
      </c>
      <c r="F40" s="132">
        <v>42765</v>
      </c>
      <c r="G40" s="132">
        <v>42786</v>
      </c>
      <c r="H40" s="234">
        <f t="shared" si="3"/>
        <v>10.5</v>
      </c>
      <c r="I40" s="132">
        <v>42797</v>
      </c>
      <c r="J40" s="245">
        <f t="shared" si="4"/>
        <v>11</v>
      </c>
      <c r="K40" s="430">
        <f t="shared" si="5"/>
        <v>21.5</v>
      </c>
      <c r="L40" s="143">
        <f t="shared" si="6"/>
        <v>52616.74</v>
      </c>
      <c r="M40" s="154"/>
      <c r="N40" s="154"/>
      <c r="O40" s="154"/>
      <c r="P40" s="154"/>
      <c r="Q40" s="154"/>
      <c r="R40" s="154"/>
    </row>
    <row r="41" spans="1:18">
      <c r="A41" s="23">
        <f t="shared" si="2"/>
        <v>32</v>
      </c>
      <c r="B41" s="115" t="s">
        <v>890</v>
      </c>
      <c r="C41" s="115" t="s">
        <v>1213</v>
      </c>
      <c r="D41" s="132">
        <v>42978</v>
      </c>
      <c r="E41" s="121">
        <v>26.06</v>
      </c>
      <c r="F41" s="132">
        <v>42963</v>
      </c>
      <c r="G41" s="132"/>
      <c r="H41" s="234">
        <f t="shared" si="3"/>
        <v>0</v>
      </c>
      <c r="I41" s="132">
        <v>43003</v>
      </c>
      <c r="J41" s="245">
        <f t="shared" si="4"/>
        <v>40</v>
      </c>
      <c r="K41" s="430">
        <f t="shared" si="5"/>
        <v>40</v>
      </c>
      <c r="L41" s="143">
        <f t="shared" si="6"/>
        <v>1042.4000000000001</v>
      </c>
      <c r="M41" s="154"/>
      <c r="N41" s="154"/>
      <c r="O41" s="154"/>
      <c r="P41" s="154"/>
      <c r="Q41" s="154"/>
      <c r="R41" s="154"/>
    </row>
    <row r="42" spans="1:18">
      <c r="A42" s="23">
        <f t="shared" si="2"/>
        <v>33</v>
      </c>
      <c r="B42" s="115" t="s">
        <v>890</v>
      </c>
      <c r="C42" s="115" t="s">
        <v>1213</v>
      </c>
      <c r="D42" s="132">
        <v>43100</v>
      </c>
      <c r="E42" s="121">
        <v>225.81</v>
      </c>
      <c r="F42" s="132">
        <v>42746</v>
      </c>
      <c r="G42" s="132"/>
      <c r="H42" s="234">
        <f t="shared" si="3"/>
        <v>0</v>
      </c>
      <c r="I42" s="132">
        <v>43125</v>
      </c>
      <c r="J42" s="245">
        <f t="shared" si="4"/>
        <v>379</v>
      </c>
      <c r="K42" s="430">
        <f t="shared" si="5"/>
        <v>379</v>
      </c>
      <c r="L42" s="143">
        <f t="shared" si="6"/>
        <v>85581.99</v>
      </c>
      <c r="M42" s="154"/>
      <c r="N42" s="154"/>
      <c r="O42" s="154"/>
      <c r="P42" s="154"/>
      <c r="Q42" s="154"/>
      <c r="R42" s="154"/>
    </row>
    <row r="43" spans="1:18">
      <c r="A43" s="23">
        <f t="shared" si="2"/>
        <v>34</v>
      </c>
      <c r="B43" s="115" t="s">
        <v>1112</v>
      </c>
      <c r="C43" s="115" t="s">
        <v>1213</v>
      </c>
      <c r="D43" s="132">
        <v>42739</v>
      </c>
      <c r="E43" s="121">
        <v>230.56</v>
      </c>
      <c r="F43" s="132">
        <v>42739</v>
      </c>
      <c r="G43" s="132"/>
      <c r="H43" s="234">
        <f t="shared" si="3"/>
        <v>0</v>
      </c>
      <c r="I43" s="132">
        <v>42755</v>
      </c>
      <c r="J43" s="245">
        <f t="shared" si="4"/>
        <v>16</v>
      </c>
      <c r="K43" s="430">
        <f t="shared" si="5"/>
        <v>16</v>
      </c>
      <c r="L43" s="143">
        <f t="shared" si="6"/>
        <v>3688.96</v>
      </c>
      <c r="M43" s="154"/>
      <c r="N43" s="154"/>
      <c r="O43" s="154"/>
      <c r="P43" s="154"/>
      <c r="Q43" s="154"/>
      <c r="R43" s="154"/>
    </row>
    <row r="44" spans="1:18">
      <c r="A44" s="23">
        <f t="shared" si="2"/>
        <v>35</v>
      </c>
      <c r="B44" s="115" t="s">
        <v>890</v>
      </c>
      <c r="C44" s="115" t="s">
        <v>1213</v>
      </c>
      <c r="D44" s="132">
        <v>43008</v>
      </c>
      <c r="E44" s="121">
        <v>65.52</v>
      </c>
      <c r="F44" s="132">
        <v>42927</v>
      </c>
      <c r="G44" s="132"/>
      <c r="H44" s="234">
        <f t="shared" si="3"/>
        <v>0</v>
      </c>
      <c r="I44" s="132">
        <v>43033</v>
      </c>
      <c r="J44" s="245">
        <f t="shared" si="4"/>
        <v>106</v>
      </c>
      <c r="K44" s="430">
        <f t="shared" si="5"/>
        <v>106</v>
      </c>
      <c r="L44" s="143">
        <f t="shared" si="6"/>
        <v>6945.12</v>
      </c>
      <c r="M44" s="154"/>
      <c r="N44" s="154"/>
      <c r="O44" s="154"/>
      <c r="P44" s="154"/>
      <c r="Q44" s="154"/>
      <c r="R44" s="154"/>
    </row>
    <row r="45" spans="1:18">
      <c r="A45" s="23">
        <f t="shared" si="2"/>
        <v>36</v>
      </c>
      <c r="B45" s="115" t="s">
        <v>1113</v>
      </c>
      <c r="C45" s="115" t="s">
        <v>1213</v>
      </c>
      <c r="D45" s="132">
        <v>42947</v>
      </c>
      <c r="E45" s="121">
        <v>96073.12</v>
      </c>
      <c r="F45" s="132">
        <v>42947</v>
      </c>
      <c r="G45" s="132"/>
      <c r="H45" s="234">
        <f t="shared" si="3"/>
        <v>0</v>
      </c>
      <c r="I45" s="132">
        <v>42977</v>
      </c>
      <c r="J45" s="245">
        <f t="shared" si="4"/>
        <v>30</v>
      </c>
      <c r="K45" s="430">
        <f t="shared" si="5"/>
        <v>30</v>
      </c>
      <c r="L45" s="143">
        <f t="shared" si="6"/>
        <v>2882193.6</v>
      </c>
      <c r="M45" s="154"/>
      <c r="N45" s="154"/>
      <c r="O45" s="154"/>
      <c r="P45" s="154"/>
      <c r="Q45" s="154"/>
      <c r="R45" s="154"/>
    </row>
    <row r="46" spans="1:18">
      <c r="A46" s="23">
        <f t="shared" si="2"/>
        <v>37</v>
      </c>
      <c r="B46" s="115" t="s">
        <v>1097</v>
      </c>
      <c r="C46" s="115" t="s">
        <v>1213</v>
      </c>
      <c r="D46" s="132">
        <v>43069</v>
      </c>
      <c r="E46" s="121">
        <v>106500</v>
      </c>
      <c r="F46" s="132">
        <v>43069</v>
      </c>
      <c r="G46" s="132"/>
      <c r="H46" s="234">
        <f t="shared" si="3"/>
        <v>0</v>
      </c>
      <c r="I46" s="132">
        <v>43102</v>
      </c>
      <c r="J46" s="245">
        <f t="shared" si="4"/>
        <v>33</v>
      </c>
      <c r="K46" s="430">
        <f t="shared" si="5"/>
        <v>33</v>
      </c>
      <c r="L46" s="143">
        <f t="shared" si="6"/>
        <v>3514500</v>
      </c>
      <c r="M46" s="154"/>
      <c r="N46" s="154"/>
      <c r="O46" s="154"/>
      <c r="P46" s="154"/>
      <c r="Q46" s="154"/>
      <c r="R46" s="154"/>
    </row>
    <row r="47" spans="1:18">
      <c r="A47" s="23">
        <f t="shared" si="2"/>
        <v>38</v>
      </c>
      <c r="B47" s="115" t="s">
        <v>890</v>
      </c>
      <c r="C47" s="115" t="s">
        <v>1213</v>
      </c>
      <c r="D47" s="132">
        <v>42825</v>
      </c>
      <c r="E47" s="121">
        <v>31.5</v>
      </c>
      <c r="F47" s="132">
        <v>42802</v>
      </c>
      <c r="G47" s="132"/>
      <c r="H47" s="234">
        <f t="shared" si="3"/>
        <v>0</v>
      </c>
      <c r="I47" s="132">
        <v>42850</v>
      </c>
      <c r="J47" s="245">
        <f t="shared" si="4"/>
        <v>48</v>
      </c>
      <c r="K47" s="430">
        <f t="shared" si="5"/>
        <v>48</v>
      </c>
      <c r="L47" s="143">
        <f t="shared" si="6"/>
        <v>1512</v>
      </c>
      <c r="M47" s="154"/>
      <c r="N47" s="154"/>
      <c r="O47" s="154"/>
      <c r="P47" s="154"/>
      <c r="Q47" s="154"/>
      <c r="R47" s="154"/>
    </row>
    <row r="48" spans="1:18">
      <c r="A48" s="23">
        <f t="shared" si="2"/>
        <v>39</v>
      </c>
      <c r="B48" s="115" t="s">
        <v>1114</v>
      </c>
      <c r="C48" s="115" t="s">
        <v>1213</v>
      </c>
      <c r="D48" s="132">
        <v>43017</v>
      </c>
      <c r="E48" s="121">
        <v>215.07</v>
      </c>
      <c r="F48" s="132">
        <v>42996</v>
      </c>
      <c r="G48" s="132"/>
      <c r="H48" s="234">
        <f t="shared" si="3"/>
        <v>0</v>
      </c>
      <c r="I48" s="132">
        <v>43048</v>
      </c>
      <c r="J48" s="245">
        <f t="shared" si="4"/>
        <v>52</v>
      </c>
      <c r="K48" s="430">
        <f t="shared" si="5"/>
        <v>52</v>
      </c>
      <c r="L48" s="143">
        <f t="shared" si="6"/>
        <v>11183.64</v>
      </c>
      <c r="M48" s="154"/>
      <c r="N48" s="154"/>
      <c r="O48" s="154"/>
      <c r="P48" s="154"/>
      <c r="Q48" s="154"/>
      <c r="R48" s="154"/>
    </row>
    <row r="49" spans="1:18">
      <c r="A49" s="23">
        <f t="shared" si="2"/>
        <v>40</v>
      </c>
      <c r="B49" s="115" t="s">
        <v>1097</v>
      </c>
      <c r="C49" s="115" t="s">
        <v>1213</v>
      </c>
      <c r="D49" s="132">
        <v>42768</v>
      </c>
      <c r="E49" s="121">
        <v>82545</v>
      </c>
      <c r="F49" s="132">
        <v>42768</v>
      </c>
      <c r="G49" s="132"/>
      <c r="H49" s="234">
        <f t="shared" si="3"/>
        <v>0</v>
      </c>
      <c r="I49" s="132">
        <v>42800</v>
      </c>
      <c r="J49" s="245">
        <f t="shared" si="4"/>
        <v>32</v>
      </c>
      <c r="K49" s="430">
        <f t="shared" si="5"/>
        <v>32</v>
      </c>
      <c r="L49" s="143">
        <f t="shared" si="6"/>
        <v>2641440</v>
      </c>
      <c r="M49" s="154"/>
      <c r="N49" s="154"/>
      <c r="O49" s="154"/>
      <c r="P49" s="154"/>
      <c r="Q49" s="154"/>
      <c r="R49" s="154"/>
    </row>
    <row r="50" spans="1:18">
      <c r="A50" s="23">
        <f t="shared" si="2"/>
        <v>41</v>
      </c>
      <c r="B50" s="115" t="s">
        <v>890</v>
      </c>
      <c r="C50" s="115" t="s">
        <v>1214</v>
      </c>
      <c r="D50" s="132">
        <v>42794</v>
      </c>
      <c r="E50" s="121">
        <v>14.45</v>
      </c>
      <c r="F50" s="132">
        <v>42766</v>
      </c>
      <c r="G50" s="132">
        <v>42788</v>
      </c>
      <c r="H50" s="234">
        <f t="shared" si="3"/>
        <v>11</v>
      </c>
      <c r="I50" s="132">
        <v>42824</v>
      </c>
      <c r="J50" s="245">
        <f t="shared" si="4"/>
        <v>36</v>
      </c>
      <c r="K50" s="430">
        <f t="shared" si="5"/>
        <v>47</v>
      </c>
      <c r="L50" s="143">
        <f t="shared" si="6"/>
        <v>679.15</v>
      </c>
      <c r="M50" s="154"/>
      <c r="N50" s="154"/>
      <c r="O50" s="154"/>
      <c r="P50" s="154"/>
      <c r="Q50" s="154"/>
      <c r="R50" s="154"/>
    </row>
    <row r="51" spans="1:18">
      <c r="A51" s="23">
        <f t="shared" si="2"/>
        <v>42</v>
      </c>
      <c r="B51" s="115" t="s">
        <v>1054</v>
      </c>
      <c r="C51" s="115" t="s">
        <v>1215</v>
      </c>
      <c r="D51" s="132">
        <v>42914</v>
      </c>
      <c r="E51" s="121">
        <v>440.45</v>
      </c>
      <c r="F51" s="132">
        <v>42905</v>
      </c>
      <c r="G51" s="132">
        <v>42906</v>
      </c>
      <c r="H51" s="234">
        <f t="shared" si="3"/>
        <v>0.5</v>
      </c>
      <c r="I51" s="132">
        <v>42919</v>
      </c>
      <c r="J51" s="245">
        <f t="shared" si="4"/>
        <v>13</v>
      </c>
      <c r="K51" s="430">
        <f t="shared" si="5"/>
        <v>13.5</v>
      </c>
      <c r="L51" s="143">
        <f t="shared" si="6"/>
        <v>5946.08</v>
      </c>
      <c r="M51" s="154"/>
      <c r="N51" s="154"/>
      <c r="O51" s="154"/>
      <c r="P51" s="154"/>
      <c r="Q51" s="154"/>
      <c r="R51" s="154"/>
    </row>
    <row r="52" spans="1:18">
      <c r="A52" s="23">
        <f t="shared" si="2"/>
        <v>43</v>
      </c>
      <c r="B52" s="115" t="s">
        <v>1102</v>
      </c>
      <c r="C52" s="115" t="s">
        <v>1216</v>
      </c>
      <c r="D52" s="132">
        <v>42844</v>
      </c>
      <c r="E52" s="121">
        <v>1191.71</v>
      </c>
      <c r="F52" s="132">
        <v>42836</v>
      </c>
      <c r="G52" s="132"/>
      <c r="H52" s="234">
        <f t="shared" si="3"/>
        <v>0</v>
      </c>
      <c r="I52" s="132">
        <v>42856</v>
      </c>
      <c r="J52" s="245">
        <f t="shared" si="4"/>
        <v>20</v>
      </c>
      <c r="K52" s="430">
        <f t="shared" si="5"/>
        <v>20</v>
      </c>
      <c r="L52" s="143">
        <f t="shared" si="6"/>
        <v>23834.2</v>
      </c>
      <c r="M52" s="154"/>
      <c r="N52" s="154"/>
      <c r="O52" s="154"/>
      <c r="P52" s="154"/>
      <c r="Q52" s="154"/>
      <c r="R52" s="154"/>
    </row>
    <row r="53" spans="1:18">
      <c r="A53" s="23">
        <f t="shared" si="2"/>
        <v>44</v>
      </c>
      <c r="B53" s="115" t="s">
        <v>1055</v>
      </c>
      <c r="C53" s="115" t="s">
        <v>1217</v>
      </c>
      <c r="D53" s="132">
        <v>42766</v>
      </c>
      <c r="E53" s="121">
        <v>291.72000000000003</v>
      </c>
      <c r="F53" s="132">
        <v>42766</v>
      </c>
      <c r="G53" s="132"/>
      <c r="H53" s="234">
        <f t="shared" si="3"/>
        <v>0</v>
      </c>
      <c r="I53" s="132">
        <v>42797</v>
      </c>
      <c r="J53" s="245">
        <f t="shared" si="4"/>
        <v>31</v>
      </c>
      <c r="K53" s="430">
        <f t="shared" si="5"/>
        <v>31</v>
      </c>
      <c r="L53" s="143">
        <f t="shared" si="6"/>
        <v>9043.32</v>
      </c>
      <c r="M53" s="154"/>
      <c r="N53" s="154"/>
      <c r="O53" s="154"/>
      <c r="P53" s="154"/>
      <c r="Q53" s="154"/>
      <c r="R53" s="154"/>
    </row>
    <row r="54" spans="1:18">
      <c r="A54" s="23">
        <f t="shared" si="2"/>
        <v>45</v>
      </c>
      <c r="B54" s="115" t="s">
        <v>1115</v>
      </c>
      <c r="C54" s="115" t="s">
        <v>1075</v>
      </c>
      <c r="D54" s="132">
        <v>42934</v>
      </c>
      <c r="E54" s="121">
        <v>90647.39</v>
      </c>
      <c r="F54" s="132">
        <v>42736</v>
      </c>
      <c r="G54" s="132">
        <v>43100</v>
      </c>
      <c r="H54" s="234">
        <f t="shared" si="3"/>
        <v>182</v>
      </c>
      <c r="I54" s="132">
        <v>42979</v>
      </c>
      <c r="J54" s="245">
        <f t="shared" si="4"/>
        <v>-121</v>
      </c>
      <c r="K54" s="430">
        <f t="shared" si="5"/>
        <v>61</v>
      </c>
      <c r="L54" s="143">
        <f t="shared" si="6"/>
        <v>5529490.79</v>
      </c>
      <c r="M54" s="154"/>
      <c r="N54" s="154"/>
      <c r="O54" s="154"/>
      <c r="P54" s="154"/>
      <c r="Q54" s="154"/>
      <c r="R54" s="154"/>
    </row>
    <row r="55" spans="1:18">
      <c r="A55" s="23">
        <f t="shared" si="2"/>
        <v>46</v>
      </c>
      <c r="B55" s="115" t="s">
        <v>1116</v>
      </c>
      <c r="C55" s="115" t="s">
        <v>1076</v>
      </c>
      <c r="D55" s="132">
        <v>43060</v>
      </c>
      <c r="E55" s="121">
        <v>368</v>
      </c>
      <c r="F55" s="132">
        <v>43060</v>
      </c>
      <c r="G55" s="132"/>
      <c r="H55" s="234">
        <f t="shared" si="3"/>
        <v>0</v>
      </c>
      <c r="I55" s="132">
        <v>43075</v>
      </c>
      <c r="J55" s="245">
        <f t="shared" si="4"/>
        <v>15</v>
      </c>
      <c r="K55" s="430">
        <f t="shared" si="5"/>
        <v>15</v>
      </c>
      <c r="L55" s="143">
        <f t="shared" si="6"/>
        <v>5520</v>
      </c>
      <c r="M55" s="154"/>
      <c r="N55" s="154"/>
      <c r="O55" s="154"/>
      <c r="P55" s="154"/>
      <c r="Q55" s="154"/>
      <c r="R55" s="154"/>
    </row>
    <row r="56" spans="1:18">
      <c r="A56" s="23">
        <f t="shared" si="2"/>
        <v>47</v>
      </c>
      <c r="B56" s="115" t="s">
        <v>1117</v>
      </c>
      <c r="C56" s="115" t="s">
        <v>1077</v>
      </c>
      <c r="D56" s="132">
        <v>42793</v>
      </c>
      <c r="E56" s="121">
        <v>175</v>
      </c>
      <c r="F56" s="132">
        <v>42793</v>
      </c>
      <c r="G56" s="132"/>
      <c r="H56" s="234">
        <f t="shared" si="3"/>
        <v>0</v>
      </c>
      <c r="I56" s="132">
        <v>42800</v>
      </c>
      <c r="J56" s="245">
        <f t="shared" si="4"/>
        <v>7</v>
      </c>
      <c r="K56" s="430">
        <f t="shared" si="5"/>
        <v>7</v>
      </c>
      <c r="L56" s="143">
        <f t="shared" si="6"/>
        <v>1225</v>
      </c>
      <c r="M56" s="154"/>
      <c r="N56" s="154"/>
      <c r="O56" s="154"/>
      <c r="P56" s="154"/>
      <c r="Q56" s="154"/>
      <c r="R56" s="154"/>
    </row>
    <row r="57" spans="1:18">
      <c r="A57" s="23">
        <f t="shared" si="2"/>
        <v>48</v>
      </c>
      <c r="B57" s="115" t="s">
        <v>1118</v>
      </c>
      <c r="C57" s="115" t="s">
        <v>1078</v>
      </c>
      <c r="D57" s="132">
        <v>42766</v>
      </c>
      <c r="E57" s="121">
        <v>65920</v>
      </c>
      <c r="F57" s="132">
        <v>42766</v>
      </c>
      <c r="G57" s="132"/>
      <c r="H57" s="234">
        <f t="shared" si="3"/>
        <v>0</v>
      </c>
      <c r="I57" s="132">
        <v>42800</v>
      </c>
      <c r="J57" s="245">
        <f t="shared" si="4"/>
        <v>34</v>
      </c>
      <c r="K57" s="430">
        <f t="shared" si="5"/>
        <v>34</v>
      </c>
      <c r="L57" s="143">
        <f t="shared" si="6"/>
        <v>2241280</v>
      </c>
      <c r="M57" s="154"/>
      <c r="N57" s="154"/>
      <c r="O57" s="154"/>
      <c r="P57" s="154"/>
      <c r="Q57" s="154"/>
      <c r="R57" s="154"/>
    </row>
    <row r="58" spans="1:18">
      <c r="A58" s="23">
        <f t="shared" si="2"/>
        <v>49</v>
      </c>
      <c r="B58" s="115" t="s">
        <v>1119</v>
      </c>
      <c r="C58" s="115" t="s">
        <v>1079</v>
      </c>
      <c r="D58" s="132">
        <v>42797</v>
      </c>
      <c r="E58" s="121">
        <v>518.85</v>
      </c>
      <c r="F58" s="132">
        <v>42797</v>
      </c>
      <c r="G58" s="132"/>
      <c r="H58" s="234">
        <f t="shared" si="3"/>
        <v>0</v>
      </c>
      <c r="I58" s="132">
        <v>42856</v>
      </c>
      <c r="J58" s="245">
        <f t="shared" si="4"/>
        <v>59</v>
      </c>
      <c r="K58" s="430">
        <f t="shared" si="5"/>
        <v>59</v>
      </c>
      <c r="L58" s="143">
        <f t="shared" si="6"/>
        <v>30612.15</v>
      </c>
      <c r="M58" s="154"/>
      <c r="N58" s="154"/>
      <c r="O58" s="154"/>
      <c r="P58" s="154"/>
      <c r="Q58" s="154"/>
      <c r="R58" s="154"/>
    </row>
    <row r="59" spans="1:18">
      <c r="A59" s="23">
        <f t="shared" si="2"/>
        <v>50</v>
      </c>
      <c r="B59" s="115" t="s">
        <v>890</v>
      </c>
      <c r="C59" s="115" t="s">
        <v>1046</v>
      </c>
      <c r="D59" s="132">
        <v>42794</v>
      </c>
      <c r="E59" s="121">
        <v>1.19</v>
      </c>
      <c r="F59" s="132">
        <v>42788</v>
      </c>
      <c r="G59" s="132"/>
      <c r="H59" s="234">
        <f t="shared" si="3"/>
        <v>0</v>
      </c>
      <c r="I59" s="132">
        <v>42824</v>
      </c>
      <c r="J59" s="245">
        <f t="shared" si="4"/>
        <v>36</v>
      </c>
      <c r="K59" s="430">
        <f t="shared" si="5"/>
        <v>36</v>
      </c>
      <c r="L59" s="143">
        <f t="shared" si="6"/>
        <v>42.84</v>
      </c>
      <c r="M59" s="154"/>
      <c r="N59" s="154"/>
      <c r="O59" s="154"/>
      <c r="P59" s="154"/>
      <c r="Q59" s="154"/>
      <c r="R59" s="154"/>
    </row>
    <row r="60" spans="1:18">
      <c r="A60" s="23">
        <f t="shared" si="2"/>
        <v>51</v>
      </c>
      <c r="B60" s="115" t="s">
        <v>1120</v>
      </c>
      <c r="C60" s="115" t="s">
        <v>1046</v>
      </c>
      <c r="D60" s="132">
        <v>43017</v>
      </c>
      <c r="E60" s="121">
        <v>76.27</v>
      </c>
      <c r="F60" s="132">
        <v>43017</v>
      </c>
      <c r="G60" s="132"/>
      <c r="H60" s="234">
        <f t="shared" si="3"/>
        <v>0</v>
      </c>
      <c r="I60" s="132">
        <v>43048</v>
      </c>
      <c r="J60" s="245">
        <f t="shared" si="4"/>
        <v>31</v>
      </c>
      <c r="K60" s="430">
        <f t="shared" si="5"/>
        <v>31</v>
      </c>
      <c r="L60" s="143">
        <f t="shared" si="6"/>
        <v>2364.37</v>
      </c>
      <c r="M60" s="154"/>
      <c r="N60" s="154"/>
      <c r="O60" s="154"/>
      <c r="P60" s="154"/>
      <c r="Q60" s="154"/>
      <c r="R60" s="154"/>
    </row>
    <row r="61" spans="1:18">
      <c r="A61" s="23">
        <f t="shared" si="2"/>
        <v>52</v>
      </c>
      <c r="B61" s="115" t="s">
        <v>890</v>
      </c>
      <c r="C61" s="115" t="s">
        <v>1046</v>
      </c>
      <c r="D61" s="132">
        <v>43039</v>
      </c>
      <c r="E61" s="121">
        <v>15.48</v>
      </c>
      <c r="F61" s="132">
        <v>43012</v>
      </c>
      <c r="G61" s="132">
        <v>43034</v>
      </c>
      <c r="H61" s="234">
        <f t="shared" si="3"/>
        <v>11</v>
      </c>
      <c r="I61" s="132">
        <v>43080</v>
      </c>
      <c r="J61" s="245">
        <f t="shared" si="4"/>
        <v>46</v>
      </c>
      <c r="K61" s="430">
        <f t="shared" si="5"/>
        <v>57</v>
      </c>
      <c r="L61" s="143">
        <f t="shared" si="6"/>
        <v>882.36</v>
      </c>
      <c r="M61" s="154"/>
      <c r="N61" s="154"/>
      <c r="O61" s="154"/>
      <c r="P61" s="154"/>
      <c r="Q61" s="154"/>
      <c r="R61" s="154"/>
    </row>
    <row r="62" spans="1:18">
      <c r="A62" s="23">
        <f t="shared" si="2"/>
        <v>53</v>
      </c>
      <c r="B62" s="115" t="s">
        <v>890</v>
      </c>
      <c r="C62" s="115" t="s">
        <v>1046</v>
      </c>
      <c r="D62" s="132">
        <v>42916</v>
      </c>
      <c r="E62" s="121">
        <v>0.97</v>
      </c>
      <c r="F62" s="132">
        <v>42913</v>
      </c>
      <c r="G62" s="132"/>
      <c r="H62" s="234">
        <f t="shared" si="3"/>
        <v>0</v>
      </c>
      <c r="I62" s="132">
        <v>42941</v>
      </c>
      <c r="J62" s="245">
        <f t="shared" si="4"/>
        <v>28</v>
      </c>
      <c r="K62" s="430">
        <f t="shared" si="5"/>
        <v>28</v>
      </c>
      <c r="L62" s="143">
        <f t="shared" si="6"/>
        <v>27.16</v>
      </c>
      <c r="M62" s="154"/>
      <c r="N62" s="154"/>
      <c r="O62" s="154"/>
      <c r="P62" s="154"/>
      <c r="Q62" s="154"/>
      <c r="R62" s="154"/>
    </row>
    <row r="63" spans="1:18">
      <c r="A63" s="23">
        <f t="shared" si="2"/>
        <v>54</v>
      </c>
      <c r="B63" s="115" t="s">
        <v>1121</v>
      </c>
      <c r="C63" s="115" t="s">
        <v>1046</v>
      </c>
      <c r="D63" s="132">
        <v>42809</v>
      </c>
      <c r="E63" s="121">
        <v>158.52000000000001</v>
      </c>
      <c r="F63" s="132">
        <v>42793</v>
      </c>
      <c r="G63" s="132"/>
      <c r="H63" s="234">
        <f t="shared" si="3"/>
        <v>0</v>
      </c>
      <c r="I63" s="132">
        <v>42860</v>
      </c>
      <c r="J63" s="245">
        <f t="shared" si="4"/>
        <v>67</v>
      </c>
      <c r="K63" s="430">
        <f t="shared" si="5"/>
        <v>67</v>
      </c>
      <c r="L63" s="143">
        <f t="shared" si="6"/>
        <v>10620.84</v>
      </c>
      <c r="M63" s="154"/>
      <c r="N63" s="154"/>
      <c r="O63" s="154"/>
      <c r="P63" s="154"/>
      <c r="Q63" s="154"/>
      <c r="R63" s="154"/>
    </row>
    <row r="64" spans="1:18">
      <c r="A64" s="23">
        <f t="shared" si="2"/>
        <v>55</v>
      </c>
      <c r="B64" s="115" t="s">
        <v>1284</v>
      </c>
      <c r="C64" s="115" t="s">
        <v>1046</v>
      </c>
      <c r="D64" s="132">
        <v>42898</v>
      </c>
      <c r="E64" s="121">
        <v>11.6</v>
      </c>
      <c r="F64" s="132">
        <v>42898</v>
      </c>
      <c r="G64" s="132"/>
      <c r="H64" s="234">
        <f t="shared" si="3"/>
        <v>0</v>
      </c>
      <c r="I64" s="132">
        <v>42928</v>
      </c>
      <c r="J64" s="245">
        <f t="shared" si="4"/>
        <v>30</v>
      </c>
      <c r="K64" s="430">
        <f t="shared" si="5"/>
        <v>30</v>
      </c>
      <c r="L64" s="143">
        <f t="shared" si="6"/>
        <v>348</v>
      </c>
      <c r="M64" s="154"/>
      <c r="N64" s="154"/>
      <c r="O64" s="154"/>
      <c r="P64" s="154"/>
      <c r="Q64" s="154"/>
      <c r="R64" s="154"/>
    </row>
    <row r="65" spans="1:18">
      <c r="A65" s="23">
        <f t="shared" si="2"/>
        <v>56</v>
      </c>
      <c r="B65" s="115" t="s">
        <v>1122</v>
      </c>
      <c r="C65" s="115" t="s">
        <v>1046</v>
      </c>
      <c r="D65" s="132">
        <v>42927</v>
      </c>
      <c r="E65" s="121">
        <v>27.21</v>
      </c>
      <c r="F65" s="132">
        <v>42927</v>
      </c>
      <c r="G65" s="132"/>
      <c r="H65" s="234">
        <f t="shared" si="3"/>
        <v>0</v>
      </c>
      <c r="I65" s="132">
        <v>42957</v>
      </c>
      <c r="J65" s="245">
        <f t="shared" si="4"/>
        <v>30</v>
      </c>
      <c r="K65" s="430">
        <f t="shared" si="5"/>
        <v>30</v>
      </c>
      <c r="L65" s="143">
        <f t="shared" si="6"/>
        <v>816.3</v>
      </c>
      <c r="M65" s="154"/>
      <c r="N65" s="154"/>
      <c r="O65" s="154"/>
      <c r="P65" s="154"/>
      <c r="Q65" s="154"/>
      <c r="R65" s="154"/>
    </row>
    <row r="66" spans="1:18">
      <c r="A66" s="23">
        <f t="shared" si="2"/>
        <v>57</v>
      </c>
      <c r="B66" s="115" t="s">
        <v>890</v>
      </c>
      <c r="C66" s="115" t="s">
        <v>1046</v>
      </c>
      <c r="D66" s="132">
        <v>42766</v>
      </c>
      <c r="E66" s="121">
        <v>0.9</v>
      </c>
      <c r="F66" s="132">
        <v>42719</v>
      </c>
      <c r="G66" s="132"/>
      <c r="H66" s="234">
        <f t="shared" si="3"/>
        <v>0</v>
      </c>
      <c r="I66" s="132">
        <v>42793</v>
      </c>
      <c r="J66" s="245">
        <f t="shared" si="4"/>
        <v>74</v>
      </c>
      <c r="K66" s="430">
        <f t="shared" si="5"/>
        <v>74</v>
      </c>
      <c r="L66" s="143">
        <f t="shared" si="6"/>
        <v>66.599999999999994</v>
      </c>
      <c r="M66" s="154"/>
      <c r="N66" s="154"/>
      <c r="O66" s="154"/>
      <c r="P66" s="154"/>
      <c r="Q66" s="154"/>
      <c r="R66" s="154"/>
    </row>
    <row r="67" spans="1:18">
      <c r="A67" s="23">
        <f t="shared" si="2"/>
        <v>58</v>
      </c>
      <c r="B67" s="115" t="s">
        <v>890</v>
      </c>
      <c r="C67" s="115" t="s">
        <v>1046</v>
      </c>
      <c r="D67" s="132">
        <v>42855</v>
      </c>
      <c r="E67" s="121">
        <v>4.63</v>
      </c>
      <c r="F67" s="132">
        <v>42842</v>
      </c>
      <c r="G67" s="132"/>
      <c r="H67" s="234">
        <f t="shared" si="3"/>
        <v>0</v>
      </c>
      <c r="I67" s="132">
        <v>42880</v>
      </c>
      <c r="J67" s="245">
        <f t="shared" si="4"/>
        <v>38</v>
      </c>
      <c r="K67" s="430">
        <f t="shared" si="5"/>
        <v>38</v>
      </c>
      <c r="L67" s="143">
        <f t="shared" si="6"/>
        <v>175.94</v>
      </c>
      <c r="M67" s="154"/>
      <c r="N67" s="154"/>
      <c r="O67" s="154"/>
      <c r="P67" s="154"/>
      <c r="Q67" s="154"/>
      <c r="R67" s="154"/>
    </row>
    <row r="68" spans="1:18">
      <c r="A68" s="23">
        <f t="shared" si="2"/>
        <v>59</v>
      </c>
      <c r="B68" s="115" t="s">
        <v>1123</v>
      </c>
      <c r="C68" s="115" t="s">
        <v>1046</v>
      </c>
      <c r="D68" s="132">
        <v>42947</v>
      </c>
      <c r="E68" s="121">
        <v>62.43</v>
      </c>
      <c r="F68" s="132">
        <v>42943</v>
      </c>
      <c r="G68" s="132"/>
      <c r="H68" s="234">
        <f t="shared" si="3"/>
        <v>0</v>
      </c>
      <c r="I68" s="132">
        <v>42977</v>
      </c>
      <c r="J68" s="245">
        <f t="shared" si="4"/>
        <v>34</v>
      </c>
      <c r="K68" s="430">
        <f t="shared" si="5"/>
        <v>34</v>
      </c>
      <c r="L68" s="143">
        <f t="shared" si="6"/>
        <v>2122.62</v>
      </c>
      <c r="M68" s="154"/>
      <c r="N68" s="154"/>
      <c r="O68" s="154"/>
      <c r="P68" s="154"/>
      <c r="Q68" s="154"/>
      <c r="R68" s="154"/>
    </row>
    <row r="69" spans="1:18">
      <c r="A69" s="23">
        <f t="shared" si="2"/>
        <v>60</v>
      </c>
      <c r="B69" s="115" t="s">
        <v>1124</v>
      </c>
      <c r="C69" s="115" t="s">
        <v>1046</v>
      </c>
      <c r="D69" s="132">
        <v>42961</v>
      </c>
      <c r="E69" s="121">
        <v>215</v>
      </c>
      <c r="F69" s="132">
        <v>42961</v>
      </c>
      <c r="G69" s="132"/>
      <c r="H69" s="234">
        <f t="shared" si="3"/>
        <v>0</v>
      </c>
      <c r="I69" s="132">
        <v>42991</v>
      </c>
      <c r="J69" s="245">
        <f t="shared" si="4"/>
        <v>30</v>
      </c>
      <c r="K69" s="430">
        <f t="shared" si="5"/>
        <v>30</v>
      </c>
      <c r="L69" s="143">
        <f t="shared" si="6"/>
        <v>6450</v>
      </c>
      <c r="M69" s="154"/>
      <c r="N69" s="154"/>
      <c r="O69" s="154"/>
      <c r="P69" s="154"/>
      <c r="Q69" s="154"/>
      <c r="R69" s="154"/>
    </row>
    <row r="70" spans="1:18">
      <c r="A70" s="23">
        <f t="shared" si="2"/>
        <v>61</v>
      </c>
      <c r="B70" s="115" t="s">
        <v>1125</v>
      </c>
      <c r="C70" s="115" t="s">
        <v>1047</v>
      </c>
      <c r="D70" s="132">
        <v>42936</v>
      </c>
      <c r="E70" s="121">
        <v>32.54</v>
      </c>
      <c r="F70" s="132">
        <v>42936</v>
      </c>
      <c r="G70" s="132"/>
      <c r="H70" s="234">
        <f t="shared" si="3"/>
        <v>0</v>
      </c>
      <c r="I70" s="132">
        <v>42943</v>
      </c>
      <c r="J70" s="245">
        <f t="shared" si="4"/>
        <v>7</v>
      </c>
      <c r="K70" s="430">
        <f t="shared" si="5"/>
        <v>7</v>
      </c>
      <c r="L70" s="143">
        <f t="shared" si="6"/>
        <v>227.78</v>
      </c>
      <c r="M70" s="154"/>
      <c r="N70" s="154"/>
      <c r="O70" s="154"/>
      <c r="P70" s="154"/>
      <c r="Q70" s="154"/>
      <c r="R70" s="154"/>
    </row>
    <row r="71" spans="1:18">
      <c r="A71" s="23">
        <f t="shared" si="2"/>
        <v>62</v>
      </c>
      <c r="B71" s="115" t="s">
        <v>1126</v>
      </c>
      <c r="C71" s="115" t="s">
        <v>1051</v>
      </c>
      <c r="D71" s="132">
        <v>42968</v>
      </c>
      <c r="E71" s="121">
        <v>287.36</v>
      </c>
      <c r="F71" s="132">
        <v>42944</v>
      </c>
      <c r="G71" s="132">
        <v>42968</v>
      </c>
      <c r="H71" s="234">
        <f t="shared" si="3"/>
        <v>12</v>
      </c>
      <c r="I71" s="132">
        <v>42991</v>
      </c>
      <c r="J71" s="245">
        <f t="shared" si="4"/>
        <v>23</v>
      </c>
      <c r="K71" s="430">
        <f t="shared" si="5"/>
        <v>35</v>
      </c>
      <c r="L71" s="143">
        <f t="shared" si="6"/>
        <v>10057.6</v>
      </c>
      <c r="M71" s="154"/>
      <c r="N71" s="154"/>
      <c r="O71" s="154"/>
      <c r="P71" s="154"/>
      <c r="Q71" s="154"/>
      <c r="R71" s="154"/>
    </row>
    <row r="72" spans="1:18">
      <c r="A72" s="23">
        <f t="shared" si="2"/>
        <v>63</v>
      </c>
      <c r="B72" s="115" t="s">
        <v>1127</v>
      </c>
      <c r="C72" s="115" t="s">
        <v>1080</v>
      </c>
      <c r="D72" s="132">
        <v>42762</v>
      </c>
      <c r="E72" s="121">
        <v>155344.79999999999</v>
      </c>
      <c r="F72" s="132">
        <v>42762</v>
      </c>
      <c r="G72" s="132"/>
      <c r="H72" s="234">
        <f t="shared" si="3"/>
        <v>0</v>
      </c>
      <c r="I72" s="132">
        <v>42793</v>
      </c>
      <c r="J72" s="245">
        <f t="shared" si="4"/>
        <v>31</v>
      </c>
      <c r="K72" s="430">
        <f t="shared" si="5"/>
        <v>31</v>
      </c>
      <c r="L72" s="143">
        <f t="shared" si="6"/>
        <v>4815688.8</v>
      </c>
      <c r="M72" s="154"/>
      <c r="N72" s="154"/>
      <c r="O72" s="154"/>
      <c r="P72" s="154"/>
      <c r="Q72" s="154"/>
      <c r="R72" s="154"/>
    </row>
    <row r="73" spans="1:18">
      <c r="A73" s="23">
        <f t="shared" si="2"/>
        <v>64</v>
      </c>
      <c r="B73" s="115" t="s">
        <v>1127</v>
      </c>
      <c r="C73" s="115" t="s">
        <v>1080</v>
      </c>
      <c r="D73" s="132">
        <v>42790</v>
      </c>
      <c r="E73" s="121">
        <v>250420.6</v>
      </c>
      <c r="F73" s="132">
        <v>42790</v>
      </c>
      <c r="G73" s="132"/>
      <c r="H73" s="234">
        <f t="shared" si="3"/>
        <v>0</v>
      </c>
      <c r="I73" s="132">
        <v>42821</v>
      </c>
      <c r="J73" s="245">
        <f t="shared" si="4"/>
        <v>31</v>
      </c>
      <c r="K73" s="430">
        <f t="shared" si="5"/>
        <v>31</v>
      </c>
      <c r="L73" s="143">
        <f t="shared" si="6"/>
        <v>7763038.5999999996</v>
      </c>
      <c r="M73" s="154"/>
      <c r="N73" s="154"/>
      <c r="O73" s="154"/>
      <c r="P73" s="154"/>
      <c r="Q73" s="154"/>
      <c r="R73" s="154"/>
    </row>
    <row r="74" spans="1:18">
      <c r="A74" s="23">
        <f t="shared" si="2"/>
        <v>65</v>
      </c>
      <c r="B74" s="115" t="s">
        <v>1127</v>
      </c>
      <c r="C74" s="115" t="s">
        <v>1080</v>
      </c>
      <c r="D74" s="132">
        <v>42822</v>
      </c>
      <c r="E74" s="121">
        <v>88526.92</v>
      </c>
      <c r="F74" s="132">
        <v>42810</v>
      </c>
      <c r="G74" s="132">
        <v>42811</v>
      </c>
      <c r="H74" s="234">
        <f t="shared" si="3"/>
        <v>0.5</v>
      </c>
      <c r="I74" s="132">
        <v>42853</v>
      </c>
      <c r="J74" s="245">
        <f t="shared" si="4"/>
        <v>42</v>
      </c>
      <c r="K74" s="430">
        <f t="shared" si="5"/>
        <v>42.5</v>
      </c>
      <c r="L74" s="143">
        <f t="shared" si="6"/>
        <v>3762394.1</v>
      </c>
      <c r="M74" s="154"/>
      <c r="N74" s="154"/>
      <c r="O74" s="154"/>
      <c r="P74" s="154"/>
      <c r="Q74" s="154"/>
      <c r="R74" s="154"/>
    </row>
    <row r="75" spans="1:18">
      <c r="A75" s="23">
        <f t="shared" ref="A75:A138" si="7">A74+1</f>
        <v>66</v>
      </c>
      <c r="B75" s="115" t="s">
        <v>1127</v>
      </c>
      <c r="C75" s="115" t="s">
        <v>1080</v>
      </c>
      <c r="D75" s="132">
        <v>42851</v>
      </c>
      <c r="E75" s="121">
        <v>115403.4</v>
      </c>
      <c r="F75" s="132">
        <v>42838</v>
      </c>
      <c r="G75" s="132">
        <v>42843</v>
      </c>
      <c r="H75" s="234">
        <f t="shared" ref="H75:H138" si="8">IF(G75="",0,(G75-F75)/2)</f>
        <v>2.5</v>
      </c>
      <c r="I75" s="132">
        <v>42885</v>
      </c>
      <c r="J75" s="245">
        <f t="shared" ref="J75:J138" si="9">IF(G75="",I75-F75,I75-G75)</f>
        <v>42</v>
      </c>
      <c r="K75" s="430">
        <f t="shared" ref="K75:K138" si="10">H75+J75</f>
        <v>44.5</v>
      </c>
      <c r="L75" s="143">
        <f t="shared" ref="L75:L138" si="11">ROUND(E75*K75,2)</f>
        <v>5135451.3</v>
      </c>
    </row>
    <row r="76" spans="1:18">
      <c r="A76" s="23">
        <f t="shared" si="7"/>
        <v>67</v>
      </c>
      <c r="B76" s="115" t="s">
        <v>1127</v>
      </c>
      <c r="C76" s="115" t="s">
        <v>1080</v>
      </c>
      <c r="D76" s="132">
        <v>42879</v>
      </c>
      <c r="E76" s="121">
        <v>198472.4</v>
      </c>
      <c r="F76" s="132">
        <v>42857</v>
      </c>
      <c r="G76" s="132">
        <v>42878</v>
      </c>
      <c r="H76" s="234">
        <f t="shared" si="8"/>
        <v>10.5</v>
      </c>
      <c r="I76" s="132">
        <v>42909</v>
      </c>
      <c r="J76" s="245">
        <f t="shared" si="9"/>
        <v>31</v>
      </c>
      <c r="K76" s="430">
        <f t="shared" si="10"/>
        <v>41.5</v>
      </c>
      <c r="L76" s="143">
        <f t="shared" si="11"/>
        <v>8236604.5999999996</v>
      </c>
    </row>
    <row r="77" spans="1:18">
      <c r="A77" s="23">
        <f t="shared" si="7"/>
        <v>68</v>
      </c>
      <c r="B77" s="115" t="s">
        <v>1127</v>
      </c>
      <c r="C77" s="115" t="s">
        <v>1080</v>
      </c>
      <c r="D77" s="132">
        <v>42914</v>
      </c>
      <c r="E77" s="121">
        <v>316044.90000000002</v>
      </c>
      <c r="F77" s="132">
        <v>42879</v>
      </c>
      <c r="G77" s="132">
        <v>42908</v>
      </c>
      <c r="H77" s="234">
        <f t="shared" si="8"/>
        <v>14.5</v>
      </c>
      <c r="I77" s="132">
        <v>42947</v>
      </c>
      <c r="J77" s="245">
        <f t="shared" si="9"/>
        <v>39</v>
      </c>
      <c r="K77" s="430">
        <f t="shared" si="10"/>
        <v>53.5</v>
      </c>
      <c r="L77" s="143">
        <f t="shared" si="11"/>
        <v>16908402.149999999</v>
      </c>
    </row>
    <row r="78" spans="1:18">
      <c r="A78" s="23">
        <f t="shared" si="7"/>
        <v>69</v>
      </c>
      <c r="B78" s="115" t="s">
        <v>1127</v>
      </c>
      <c r="C78" s="115" t="s">
        <v>1080</v>
      </c>
      <c r="D78" s="132">
        <v>42941</v>
      </c>
      <c r="E78" s="121">
        <v>254525.02</v>
      </c>
      <c r="F78" s="132">
        <v>42914</v>
      </c>
      <c r="G78" s="132">
        <v>42936</v>
      </c>
      <c r="H78" s="234">
        <f t="shared" si="8"/>
        <v>11</v>
      </c>
      <c r="I78" s="132">
        <v>42972</v>
      </c>
      <c r="J78" s="245">
        <f t="shared" si="9"/>
        <v>36</v>
      </c>
      <c r="K78" s="430">
        <f t="shared" si="10"/>
        <v>47</v>
      </c>
      <c r="L78" s="143">
        <f t="shared" si="11"/>
        <v>11962675.939999999</v>
      </c>
    </row>
    <row r="79" spans="1:18">
      <c r="A79" s="23">
        <f t="shared" si="7"/>
        <v>70</v>
      </c>
      <c r="B79" s="115" t="s">
        <v>1127</v>
      </c>
      <c r="C79" s="115" t="s">
        <v>1080</v>
      </c>
      <c r="D79" s="132">
        <v>42976</v>
      </c>
      <c r="E79" s="121">
        <v>291656.02</v>
      </c>
      <c r="F79" s="132">
        <v>42950</v>
      </c>
      <c r="G79" s="132">
        <v>42969</v>
      </c>
      <c r="H79" s="234">
        <f t="shared" si="8"/>
        <v>9.5</v>
      </c>
      <c r="I79" s="132">
        <v>43007</v>
      </c>
      <c r="J79" s="245">
        <f t="shared" si="9"/>
        <v>38</v>
      </c>
      <c r="K79" s="430">
        <f t="shared" si="10"/>
        <v>47.5</v>
      </c>
      <c r="L79" s="143">
        <f t="shared" si="11"/>
        <v>13853660.949999999</v>
      </c>
    </row>
    <row r="80" spans="1:18">
      <c r="A80" s="23">
        <f t="shared" si="7"/>
        <v>71</v>
      </c>
      <c r="B80" s="115" t="s">
        <v>1127</v>
      </c>
      <c r="C80" s="115" t="s">
        <v>1080</v>
      </c>
      <c r="D80" s="132">
        <v>43006</v>
      </c>
      <c r="E80" s="121">
        <v>236221.5</v>
      </c>
      <c r="F80" s="132">
        <v>42978</v>
      </c>
      <c r="G80" s="132">
        <v>42997</v>
      </c>
      <c r="H80" s="234">
        <f t="shared" si="8"/>
        <v>9.5</v>
      </c>
      <c r="I80" s="132">
        <v>43038</v>
      </c>
      <c r="J80" s="245">
        <f t="shared" si="9"/>
        <v>41</v>
      </c>
      <c r="K80" s="430">
        <f t="shared" si="10"/>
        <v>50.5</v>
      </c>
      <c r="L80" s="143">
        <f t="shared" si="11"/>
        <v>11929185.75</v>
      </c>
    </row>
    <row r="81" spans="1:12">
      <c r="A81" s="23">
        <f t="shared" si="7"/>
        <v>72</v>
      </c>
      <c r="B81" s="115" t="s">
        <v>1127</v>
      </c>
      <c r="C81" s="115" t="s">
        <v>1080</v>
      </c>
      <c r="D81" s="132">
        <v>43035</v>
      </c>
      <c r="E81" s="121">
        <v>225142.2</v>
      </c>
      <c r="F81" s="132">
        <v>43035</v>
      </c>
      <c r="G81" s="132"/>
      <c r="H81" s="234">
        <f t="shared" si="8"/>
        <v>0</v>
      </c>
      <c r="I81" s="132">
        <v>43063</v>
      </c>
      <c r="J81" s="245">
        <f t="shared" si="9"/>
        <v>28</v>
      </c>
      <c r="K81" s="430">
        <f t="shared" si="10"/>
        <v>28</v>
      </c>
      <c r="L81" s="143">
        <f t="shared" si="11"/>
        <v>6303981.5999999996</v>
      </c>
    </row>
    <row r="82" spans="1:12">
      <c r="A82" s="23">
        <f t="shared" si="7"/>
        <v>73</v>
      </c>
      <c r="B82" s="115" t="s">
        <v>1127</v>
      </c>
      <c r="C82" s="115" t="s">
        <v>1080</v>
      </c>
      <c r="D82" s="132">
        <v>43067</v>
      </c>
      <c r="E82" s="121">
        <v>268142.78999999998</v>
      </c>
      <c r="F82" s="132">
        <v>43033</v>
      </c>
      <c r="G82" s="132">
        <v>43054</v>
      </c>
      <c r="H82" s="234">
        <f t="shared" si="8"/>
        <v>10.5</v>
      </c>
      <c r="I82" s="132">
        <v>43098</v>
      </c>
      <c r="J82" s="245">
        <f t="shared" si="9"/>
        <v>44</v>
      </c>
      <c r="K82" s="430">
        <f t="shared" si="10"/>
        <v>54.5</v>
      </c>
      <c r="L82" s="143">
        <f t="shared" si="11"/>
        <v>14613782.060000001</v>
      </c>
    </row>
    <row r="83" spans="1:12">
      <c r="A83" s="23">
        <f t="shared" si="7"/>
        <v>74</v>
      </c>
      <c r="B83" s="115" t="s">
        <v>1127</v>
      </c>
      <c r="C83" s="115" t="s">
        <v>1080</v>
      </c>
      <c r="D83" s="132">
        <v>43097</v>
      </c>
      <c r="E83" s="121">
        <v>279242.19</v>
      </c>
      <c r="F83" s="132">
        <v>43066</v>
      </c>
      <c r="G83" s="132">
        <v>43088</v>
      </c>
      <c r="H83" s="234">
        <f t="shared" si="8"/>
        <v>11</v>
      </c>
      <c r="I83" s="132">
        <v>43129</v>
      </c>
      <c r="J83" s="245">
        <f t="shared" si="9"/>
        <v>41</v>
      </c>
      <c r="K83" s="430">
        <f t="shared" si="10"/>
        <v>52</v>
      </c>
      <c r="L83" s="143">
        <f t="shared" si="11"/>
        <v>14520593.880000001</v>
      </c>
    </row>
    <row r="84" spans="1:12">
      <c r="A84" s="23">
        <f t="shared" si="7"/>
        <v>75</v>
      </c>
      <c r="B84" s="115" t="s">
        <v>1127</v>
      </c>
      <c r="C84" s="115" t="s">
        <v>1080</v>
      </c>
      <c r="D84" s="132">
        <v>42762</v>
      </c>
      <c r="E84" s="121">
        <v>167944.8</v>
      </c>
      <c r="F84" s="132">
        <v>42740</v>
      </c>
      <c r="G84" s="132">
        <v>42758</v>
      </c>
      <c r="H84" s="234">
        <f t="shared" si="8"/>
        <v>9</v>
      </c>
      <c r="I84" s="132">
        <v>42793</v>
      </c>
      <c r="J84" s="245">
        <f t="shared" si="9"/>
        <v>35</v>
      </c>
      <c r="K84" s="430">
        <f t="shared" si="10"/>
        <v>44</v>
      </c>
      <c r="L84" s="143">
        <f t="shared" si="11"/>
        <v>7389571.2000000002</v>
      </c>
    </row>
    <row r="85" spans="1:12">
      <c r="A85" s="23">
        <f t="shared" si="7"/>
        <v>76</v>
      </c>
      <c r="B85" s="115" t="s">
        <v>1127</v>
      </c>
      <c r="C85" s="115" t="s">
        <v>1080</v>
      </c>
      <c r="D85" s="132">
        <v>42790</v>
      </c>
      <c r="E85" s="121">
        <v>170586.4</v>
      </c>
      <c r="F85" s="132">
        <v>42767</v>
      </c>
      <c r="G85" s="132">
        <v>42781</v>
      </c>
      <c r="H85" s="234">
        <f t="shared" si="8"/>
        <v>7</v>
      </c>
      <c r="I85" s="132">
        <v>42821</v>
      </c>
      <c r="J85" s="245">
        <f t="shared" si="9"/>
        <v>40</v>
      </c>
      <c r="K85" s="430">
        <f t="shared" si="10"/>
        <v>47</v>
      </c>
      <c r="L85" s="143">
        <f t="shared" si="11"/>
        <v>8017560.7999999998</v>
      </c>
    </row>
    <row r="86" spans="1:12">
      <c r="A86" s="23">
        <f t="shared" si="7"/>
        <v>77</v>
      </c>
      <c r="B86" s="115" t="s">
        <v>1127</v>
      </c>
      <c r="C86" s="115" t="s">
        <v>1080</v>
      </c>
      <c r="D86" s="132">
        <v>42851</v>
      </c>
      <c r="E86" s="121">
        <v>172550.39999999999</v>
      </c>
      <c r="F86" s="132">
        <v>42835</v>
      </c>
      <c r="G86" s="132">
        <v>42850</v>
      </c>
      <c r="H86" s="234">
        <f t="shared" si="8"/>
        <v>7.5</v>
      </c>
      <c r="I86" s="132">
        <v>42881</v>
      </c>
      <c r="J86" s="245">
        <f t="shared" si="9"/>
        <v>31</v>
      </c>
      <c r="K86" s="430">
        <f t="shared" si="10"/>
        <v>38.5</v>
      </c>
      <c r="L86" s="143">
        <f t="shared" si="11"/>
        <v>6643190.4000000004</v>
      </c>
    </row>
    <row r="87" spans="1:12">
      <c r="A87" s="23">
        <f t="shared" si="7"/>
        <v>78</v>
      </c>
      <c r="B87" s="115" t="s">
        <v>1127</v>
      </c>
      <c r="C87" s="115" t="s">
        <v>1080</v>
      </c>
      <c r="D87" s="132">
        <v>42879</v>
      </c>
      <c r="E87" s="121">
        <v>172705.2</v>
      </c>
      <c r="F87" s="132">
        <v>42870</v>
      </c>
      <c r="G87" s="132">
        <v>42878</v>
      </c>
      <c r="H87" s="234">
        <f t="shared" si="8"/>
        <v>4</v>
      </c>
      <c r="I87" s="132">
        <v>42909</v>
      </c>
      <c r="J87" s="245">
        <f t="shared" si="9"/>
        <v>31</v>
      </c>
      <c r="K87" s="430">
        <f t="shared" si="10"/>
        <v>35</v>
      </c>
      <c r="L87" s="143">
        <f t="shared" si="11"/>
        <v>6044682</v>
      </c>
    </row>
    <row r="88" spans="1:12">
      <c r="A88" s="23">
        <f t="shared" si="7"/>
        <v>79</v>
      </c>
      <c r="B88" s="115" t="s">
        <v>1127</v>
      </c>
      <c r="C88" s="115" t="s">
        <v>1080</v>
      </c>
      <c r="D88" s="132">
        <v>42914</v>
      </c>
      <c r="E88" s="121">
        <v>169686.6</v>
      </c>
      <c r="F88" s="132">
        <v>42893</v>
      </c>
      <c r="G88" s="132">
        <v>42913</v>
      </c>
      <c r="H88" s="234">
        <f t="shared" si="8"/>
        <v>10</v>
      </c>
      <c r="I88" s="132">
        <v>42944</v>
      </c>
      <c r="J88" s="245">
        <f t="shared" si="9"/>
        <v>31</v>
      </c>
      <c r="K88" s="430">
        <f t="shared" si="10"/>
        <v>41</v>
      </c>
      <c r="L88" s="143">
        <f t="shared" si="11"/>
        <v>6957150.5999999996</v>
      </c>
    </row>
    <row r="89" spans="1:12">
      <c r="A89" s="23">
        <f t="shared" si="7"/>
        <v>80</v>
      </c>
      <c r="B89" s="115" t="s">
        <v>1127</v>
      </c>
      <c r="C89" s="115" t="s">
        <v>1080</v>
      </c>
      <c r="D89" s="132">
        <v>42941</v>
      </c>
      <c r="E89" s="121">
        <v>115326</v>
      </c>
      <c r="F89" s="132">
        <v>42929</v>
      </c>
      <c r="G89" s="132">
        <v>42936</v>
      </c>
      <c r="H89" s="234">
        <f t="shared" si="8"/>
        <v>3.5</v>
      </c>
      <c r="I89" s="132">
        <v>42971</v>
      </c>
      <c r="J89" s="245">
        <f t="shared" si="9"/>
        <v>35</v>
      </c>
      <c r="K89" s="430">
        <f t="shared" si="10"/>
        <v>38.5</v>
      </c>
      <c r="L89" s="143">
        <f t="shared" si="11"/>
        <v>4440051</v>
      </c>
    </row>
    <row r="90" spans="1:12">
      <c r="A90" s="23">
        <f t="shared" si="7"/>
        <v>81</v>
      </c>
      <c r="B90" s="115" t="s">
        <v>1127</v>
      </c>
      <c r="C90" s="115" t="s">
        <v>1080</v>
      </c>
      <c r="D90" s="132">
        <v>42976</v>
      </c>
      <c r="E90" s="121">
        <v>115300.2</v>
      </c>
      <c r="F90" s="132">
        <v>42955</v>
      </c>
      <c r="G90" s="132">
        <v>42962</v>
      </c>
      <c r="H90" s="234">
        <f t="shared" si="8"/>
        <v>3.5</v>
      </c>
      <c r="I90" s="132">
        <v>43006</v>
      </c>
      <c r="J90" s="245">
        <f t="shared" si="9"/>
        <v>44</v>
      </c>
      <c r="K90" s="430">
        <f t="shared" si="10"/>
        <v>47.5</v>
      </c>
      <c r="L90" s="143">
        <f t="shared" si="11"/>
        <v>5476759.5</v>
      </c>
    </row>
    <row r="91" spans="1:12">
      <c r="A91" s="23">
        <f t="shared" si="7"/>
        <v>82</v>
      </c>
      <c r="B91" s="115" t="s">
        <v>1127</v>
      </c>
      <c r="C91" s="115" t="s">
        <v>1080</v>
      </c>
      <c r="D91" s="132">
        <v>43006</v>
      </c>
      <c r="E91" s="121">
        <v>171724.79999999999</v>
      </c>
      <c r="F91" s="132">
        <v>42985</v>
      </c>
      <c r="G91" s="132">
        <v>42996</v>
      </c>
      <c r="H91" s="234">
        <f t="shared" si="8"/>
        <v>5.5</v>
      </c>
      <c r="I91" s="132">
        <v>43038</v>
      </c>
      <c r="J91" s="245">
        <f t="shared" si="9"/>
        <v>42</v>
      </c>
      <c r="K91" s="430">
        <f t="shared" si="10"/>
        <v>47.5</v>
      </c>
      <c r="L91" s="143">
        <f t="shared" si="11"/>
        <v>8156928</v>
      </c>
    </row>
    <row r="92" spans="1:12">
      <c r="A92" s="23">
        <f t="shared" si="7"/>
        <v>83</v>
      </c>
      <c r="B92" s="115" t="s">
        <v>1127</v>
      </c>
      <c r="C92" s="115" t="s">
        <v>1080</v>
      </c>
      <c r="D92" s="132">
        <v>43034</v>
      </c>
      <c r="E92" s="121">
        <v>230394</v>
      </c>
      <c r="F92" s="132">
        <v>43005</v>
      </c>
      <c r="G92" s="132">
        <v>43027</v>
      </c>
      <c r="H92" s="234">
        <f t="shared" si="8"/>
        <v>11</v>
      </c>
      <c r="I92" s="132">
        <v>43063</v>
      </c>
      <c r="J92" s="245">
        <f t="shared" si="9"/>
        <v>36</v>
      </c>
      <c r="K92" s="430">
        <f t="shared" si="10"/>
        <v>47</v>
      </c>
      <c r="L92" s="143">
        <f t="shared" si="11"/>
        <v>10828518</v>
      </c>
    </row>
    <row r="93" spans="1:12">
      <c r="A93" s="23">
        <f t="shared" si="7"/>
        <v>84</v>
      </c>
      <c r="B93" s="115" t="s">
        <v>1127</v>
      </c>
      <c r="C93" s="115" t="s">
        <v>1080</v>
      </c>
      <c r="D93" s="132">
        <v>43067</v>
      </c>
      <c r="E93" s="121">
        <v>172937.4</v>
      </c>
      <c r="F93" s="132">
        <v>43041</v>
      </c>
      <c r="G93" s="132">
        <v>43060</v>
      </c>
      <c r="H93" s="234">
        <f t="shared" si="8"/>
        <v>9.5</v>
      </c>
      <c r="I93" s="132">
        <v>43097</v>
      </c>
      <c r="J93" s="245">
        <f t="shared" si="9"/>
        <v>37</v>
      </c>
      <c r="K93" s="430">
        <f t="shared" si="10"/>
        <v>46.5</v>
      </c>
      <c r="L93" s="143">
        <f t="shared" si="11"/>
        <v>8041589.0999999996</v>
      </c>
    </row>
    <row r="94" spans="1:12">
      <c r="A94" s="23">
        <f t="shared" si="7"/>
        <v>85</v>
      </c>
      <c r="B94" s="115" t="s">
        <v>1128</v>
      </c>
      <c r="C94" s="115" t="s">
        <v>1081</v>
      </c>
      <c r="D94" s="132">
        <v>42955</v>
      </c>
      <c r="E94" s="121">
        <v>124.12</v>
      </c>
      <c r="F94" s="132">
        <v>42954</v>
      </c>
      <c r="G94" s="132">
        <v>42955</v>
      </c>
      <c r="H94" s="234">
        <f t="shared" si="8"/>
        <v>0.5</v>
      </c>
      <c r="I94" s="132">
        <v>43006</v>
      </c>
      <c r="J94" s="245">
        <f t="shared" si="9"/>
        <v>51</v>
      </c>
      <c r="K94" s="430">
        <f t="shared" si="10"/>
        <v>51.5</v>
      </c>
      <c r="L94" s="143">
        <f t="shared" si="11"/>
        <v>6392.18</v>
      </c>
    </row>
    <row r="95" spans="1:12">
      <c r="A95" s="23">
        <f t="shared" si="7"/>
        <v>86</v>
      </c>
      <c r="B95" s="115" t="s">
        <v>1129</v>
      </c>
      <c r="C95" s="115" t="s">
        <v>1081</v>
      </c>
      <c r="D95" s="132">
        <v>43076</v>
      </c>
      <c r="E95" s="121">
        <v>39.590000000000003</v>
      </c>
      <c r="F95" s="132">
        <v>43076</v>
      </c>
      <c r="G95" s="132"/>
      <c r="H95" s="234">
        <f t="shared" si="8"/>
        <v>0</v>
      </c>
      <c r="I95" s="132">
        <v>43083</v>
      </c>
      <c r="J95" s="245">
        <f t="shared" si="9"/>
        <v>7</v>
      </c>
      <c r="K95" s="430">
        <f t="shared" si="10"/>
        <v>7</v>
      </c>
      <c r="L95" s="143">
        <f t="shared" si="11"/>
        <v>277.13</v>
      </c>
    </row>
    <row r="96" spans="1:12">
      <c r="A96" s="23">
        <f t="shared" si="7"/>
        <v>87</v>
      </c>
      <c r="B96" s="115" t="s">
        <v>1130</v>
      </c>
      <c r="C96" s="115" t="s">
        <v>1082</v>
      </c>
      <c r="D96" s="132">
        <v>42807</v>
      </c>
      <c r="E96" s="121">
        <v>240.58</v>
      </c>
      <c r="F96" s="132">
        <v>42807</v>
      </c>
      <c r="G96" s="132"/>
      <c r="H96" s="234">
        <f t="shared" si="8"/>
        <v>0</v>
      </c>
      <c r="I96" s="132">
        <v>42822</v>
      </c>
      <c r="J96" s="245">
        <f t="shared" si="9"/>
        <v>15</v>
      </c>
      <c r="K96" s="430">
        <f t="shared" si="10"/>
        <v>15</v>
      </c>
      <c r="L96" s="143">
        <f t="shared" si="11"/>
        <v>3608.7</v>
      </c>
    </row>
    <row r="97" spans="1:12">
      <c r="A97" s="23">
        <f t="shared" si="7"/>
        <v>88</v>
      </c>
      <c r="B97" s="115" t="s">
        <v>1063</v>
      </c>
      <c r="C97" s="115" t="s">
        <v>1048</v>
      </c>
      <c r="D97" s="132">
        <v>42773</v>
      </c>
      <c r="E97" s="121">
        <v>64600.53</v>
      </c>
      <c r="F97" s="132">
        <v>42736</v>
      </c>
      <c r="G97" s="132">
        <v>42763</v>
      </c>
      <c r="H97" s="234">
        <f t="shared" si="8"/>
        <v>13.5</v>
      </c>
      <c r="I97" s="132">
        <v>42804</v>
      </c>
      <c r="J97" s="245">
        <f t="shared" si="9"/>
        <v>41</v>
      </c>
      <c r="K97" s="430">
        <f t="shared" si="10"/>
        <v>54.5</v>
      </c>
      <c r="L97" s="143">
        <f t="shared" si="11"/>
        <v>3520728.89</v>
      </c>
    </row>
    <row r="98" spans="1:12">
      <c r="A98" s="23">
        <f t="shared" si="7"/>
        <v>89</v>
      </c>
      <c r="B98" s="115" t="s">
        <v>1063</v>
      </c>
      <c r="C98" s="115" t="s">
        <v>1048</v>
      </c>
      <c r="D98" s="132">
        <v>42797</v>
      </c>
      <c r="E98" s="121">
        <v>54250.86</v>
      </c>
      <c r="F98" s="132">
        <v>42764</v>
      </c>
      <c r="G98" s="132">
        <v>42791</v>
      </c>
      <c r="H98" s="234">
        <f t="shared" si="8"/>
        <v>13.5</v>
      </c>
      <c r="I98" s="132">
        <v>42829</v>
      </c>
      <c r="J98" s="245">
        <f t="shared" si="9"/>
        <v>38</v>
      </c>
      <c r="K98" s="430">
        <f t="shared" si="10"/>
        <v>51.5</v>
      </c>
      <c r="L98" s="143">
        <f t="shared" si="11"/>
        <v>2793919.29</v>
      </c>
    </row>
    <row r="99" spans="1:12">
      <c r="A99" s="23">
        <f t="shared" si="7"/>
        <v>90</v>
      </c>
      <c r="B99" s="115" t="s">
        <v>1063</v>
      </c>
      <c r="C99" s="115" t="s">
        <v>1048</v>
      </c>
      <c r="D99" s="132">
        <v>42832</v>
      </c>
      <c r="E99" s="121">
        <v>65590.7</v>
      </c>
      <c r="F99" s="132">
        <v>42792</v>
      </c>
      <c r="G99" s="132">
        <v>42826</v>
      </c>
      <c r="H99" s="234">
        <f t="shared" si="8"/>
        <v>17</v>
      </c>
      <c r="I99" s="132">
        <v>42863</v>
      </c>
      <c r="J99" s="245">
        <f t="shared" si="9"/>
        <v>37</v>
      </c>
      <c r="K99" s="430">
        <f t="shared" si="10"/>
        <v>54</v>
      </c>
      <c r="L99" s="143">
        <f t="shared" si="11"/>
        <v>3541897.8</v>
      </c>
    </row>
    <row r="100" spans="1:12">
      <c r="A100" s="23">
        <f t="shared" si="7"/>
        <v>91</v>
      </c>
      <c r="B100" s="115" t="s">
        <v>1063</v>
      </c>
      <c r="C100" s="115" t="s">
        <v>1048</v>
      </c>
      <c r="D100" s="132">
        <v>42923</v>
      </c>
      <c r="E100" s="121">
        <v>56783.99</v>
      </c>
      <c r="F100" s="132">
        <v>42890</v>
      </c>
      <c r="G100" s="132">
        <v>42917</v>
      </c>
      <c r="H100" s="234">
        <f t="shared" si="8"/>
        <v>13.5</v>
      </c>
      <c r="I100" s="132">
        <v>42954</v>
      </c>
      <c r="J100" s="245">
        <f t="shared" si="9"/>
        <v>37</v>
      </c>
      <c r="K100" s="430">
        <f t="shared" si="10"/>
        <v>50.5</v>
      </c>
      <c r="L100" s="143">
        <f t="shared" si="11"/>
        <v>2867591.5</v>
      </c>
    </row>
    <row r="101" spans="1:12">
      <c r="A101" s="23">
        <f t="shared" si="7"/>
        <v>92</v>
      </c>
      <c r="B101" s="115" t="s">
        <v>1063</v>
      </c>
      <c r="C101" s="115" t="s">
        <v>1048</v>
      </c>
      <c r="D101" s="132">
        <v>42951</v>
      </c>
      <c r="E101" s="121">
        <v>59946.92</v>
      </c>
      <c r="F101" s="132">
        <v>42918</v>
      </c>
      <c r="G101" s="132">
        <v>42945</v>
      </c>
      <c r="H101" s="234">
        <f t="shared" si="8"/>
        <v>13.5</v>
      </c>
      <c r="I101" s="132">
        <v>42986</v>
      </c>
      <c r="J101" s="245">
        <f t="shared" si="9"/>
        <v>41</v>
      </c>
      <c r="K101" s="430">
        <f t="shared" si="10"/>
        <v>54.5</v>
      </c>
      <c r="L101" s="143">
        <f t="shared" si="11"/>
        <v>3267107.14</v>
      </c>
    </row>
    <row r="102" spans="1:12">
      <c r="A102" s="23">
        <f t="shared" si="7"/>
        <v>93</v>
      </c>
      <c r="B102" s="115" t="s">
        <v>1063</v>
      </c>
      <c r="C102" s="115" t="s">
        <v>1048</v>
      </c>
      <c r="D102" s="132">
        <v>42986</v>
      </c>
      <c r="E102" s="121">
        <v>72436.36</v>
      </c>
      <c r="F102" s="132">
        <v>42946</v>
      </c>
      <c r="G102" s="132">
        <v>42980</v>
      </c>
      <c r="H102" s="234">
        <f t="shared" si="8"/>
        <v>17</v>
      </c>
      <c r="I102" s="132">
        <v>43018</v>
      </c>
      <c r="J102" s="245">
        <f t="shared" si="9"/>
        <v>38</v>
      </c>
      <c r="K102" s="430">
        <f t="shared" si="10"/>
        <v>55</v>
      </c>
      <c r="L102" s="143">
        <f t="shared" si="11"/>
        <v>3983999.8</v>
      </c>
    </row>
    <row r="103" spans="1:12">
      <c r="A103" s="23">
        <f t="shared" si="7"/>
        <v>94</v>
      </c>
      <c r="B103" s="115" t="s">
        <v>1063</v>
      </c>
      <c r="C103" s="115" t="s">
        <v>1048</v>
      </c>
      <c r="D103" s="132">
        <v>43042</v>
      </c>
      <c r="E103" s="121">
        <v>58269.43</v>
      </c>
      <c r="F103" s="132">
        <v>43009</v>
      </c>
      <c r="G103" s="132">
        <v>43036</v>
      </c>
      <c r="H103" s="234">
        <f t="shared" si="8"/>
        <v>13.5</v>
      </c>
      <c r="I103" s="132">
        <v>43075</v>
      </c>
      <c r="J103" s="245">
        <f t="shared" si="9"/>
        <v>39</v>
      </c>
      <c r="K103" s="430">
        <f t="shared" si="10"/>
        <v>52.5</v>
      </c>
      <c r="L103" s="143">
        <f t="shared" si="11"/>
        <v>3059145.08</v>
      </c>
    </row>
    <row r="104" spans="1:12">
      <c r="A104" s="23">
        <f t="shared" si="7"/>
        <v>95</v>
      </c>
      <c r="B104" s="115" t="s">
        <v>1063</v>
      </c>
      <c r="C104" s="115" t="s">
        <v>1048</v>
      </c>
      <c r="D104" s="132">
        <v>43077</v>
      </c>
      <c r="E104" s="121">
        <v>81039.240000000005</v>
      </c>
      <c r="F104" s="132">
        <v>43037</v>
      </c>
      <c r="G104" s="132">
        <v>43071</v>
      </c>
      <c r="H104" s="234">
        <f t="shared" si="8"/>
        <v>17</v>
      </c>
      <c r="I104" s="132">
        <v>43108</v>
      </c>
      <c r="J104" s="245">
        <f t="shared" si="9"/>
        <v>37</v>
      </c>
      <c r="K104" s="430">
        <f t="shared" si="10"/>
        <v>54</v>
      </c>
      <c r="L104" s="143">
        <f t="shared" si="11"/>
        <v>4376118.96</v>
      </c>
    </row>
    <row r="105" spans="1:12">
      <c r="A105" s="23">
        <f t="shared" si="7"/>
        <v>96</v>
      </c>
      <c r="B105" s="115" t="s">
        <v>1131</v>
      </c>
      <c r="C105" s="115" t="s">
        <v>1048</v>
      </c>
      <c r="D105" s="132">
        <v>42733</v>
      </c>
      <c r="E105" s="121">
        <v>76522.25</v>
      </c>
      <c r="F105" s="132">
        <v>42733</v>
      </c>
      <c r="G105" s="132"/>
      <c r="H105" s="234">
        <f t="shared" si="8"/>
        <v>0</v>
      </c>
      <c r="I105" s="132">
        <v>42765</v>
      </c>
      <c r="J105" s="245">
        <f t="shared" si="9"/>
        <v>32</v>
      </c>
      <c r="K105" s="430">
        <f t="shared" si="10"/>
        <v>32</v>
      </c>
      <c r="L105" s="143">
        <f t="shared" si="11"/>
        <v>2448712</v>
      </c>
    </row>
    <row r="106" spans="1:12">
      <c r="A106" s="23">
        <f t="shared" si="7"/>
        <v>97</v>
      </c>
      <c r="B106" s="115" t="s">
        <v>1285</v>
      </c>
      <c r="C106" s="115" t="s">
        <v>1048</v>
      </c>
      <c r="D106" s="132">
        <v>42986</v>
      </c>
      <c r="E106" s="121">
        <v>4599.9799999999996</v>
      </c>
      <c r="F106" s="132">
        <v>42973</v>
      </c>
      <c r="G106" s="132"/>
      <c r="H106" s="234">
        <f t="shared" si="8"/>
        <v>0</v>
      </c>
      <c r="I106" s="132">
        <v>43018</v>
      </c>
      <c r="J106" s="245">
        <f t="shared" si="9"/>
        <v>45</v>
      </c>
      <c r="K106" s="430">
        <f t="shared" si="10"/>
        <v>45</v>
      </c>
      <c r="L106" s="143">
        <f t="shared" si="11"/>
        <v>206999.1</v>
      </c>
    </row>
    <row r="107" spans="1:12">
      <c r="A107" s="23">
        <f t="shared" si="7"/>
        <v>98</v>
      </c>
      <c r="B107" s="115" t="s">
        <v>1132</v>
      </c>
      <c r="C107" s="115" t="s">
        <v>1048</v>
      </c>
      <c r="D107" s="132">
        <v>42839</v>
      </c>
      <c r="E107" s="121">
        <v>59403.63</v>
      </c>
      <c r="F107" s="132">
        <v>42827</v>
      </c>
      <c r="G107" s="132">
        <v>42831</v>
      </c>
      <c r="H107" s="234">
        <f t="shared" si="8"/>
        <v>2</v>
      </c>
      <c r="I107" s="132">
        <v>42870</v>
      </c>
      <c r="J107" s="245">
        <f t="shared" si="9"/>
        <v>39</v>
      </c>
      <c r="K107" s="430">
        <f t="shared" si="10"/>
        <v>41</v>
      </c>
      <c r="L107" s="143">
        <f t="shared" si="11"/>
        <v>2435548.83</v>
      </c>
    </row>
    <row r="108" spans="1:12">
      <c r="A108" s="23">
        <f t="shared" si="7"/>
        <v>99</v>
      </c>
      <c r="B108" s="115" t="s">
        <v>1133</v>
      </c>
      <c r="C108" s="115" t="s">
        <v>1048</v>
      </c>
      <c r="D108" s="132">
        <v>42860</v>
      </c>
      <c r="E108" s="121">
        <v>75515.55</v>
      </c>
      <c r="F108" s="132">
        <v>42857</v>
      </c>
      <c r="G108" s="132">
        <v>42860</v>
      </c>
      <c r="H108" s="234">
        <f t="shared" si="8"/>
        <v>1.5</v>
      </c>
      <c r="I108" s="132">
        <v>42891</v>
      </c>
      <c r="J108" s="245">
        <f t="shared" si="9"/>
        <v>31</v>
      </c>
      <c r="K108" s="430">
        <f t="shared" si="10"/>
        <v>32.5</v>
      </c>
      <c r="L108" s="143">
        <f t="shared" si="11"/>
        <v>2454255.38</v>
      </c>
    </row>
    <row r="109" spans="1:12">
      <c r="A109" s="23">
        <f t="shared" si="7"/>
        <v>100</v>
      </c>
      <c r="B109" s="115" t="s">
        <v>1134</v>
      </c>
      <c r="C109" s="115" t="s">
        <v>1048</v>
      </c>
      <c r="D109" s="132">
        <v>42850</v>
      </c>
      <c r="E109" s="121">
        <v>91400</v>
      </c>
      <c r="F109" s="132">
        <v>42844</v>
      </c>
      <c r="G109" s="132"/>
      <c r="H109" s="234">
        <f t="shared" si="8"/>
        <v>0</v>
      </c>
      <c r="I109" s="132">
        <v>42881</v>
      </c>
      <c r="J109" s="245">
        <f t="shared" si="9"/>
        <v>37</v>
      </c>
      <c r="K109" s="430">
        <f t="shared" si="10"/>
        <v>37</v>
      </c>
      <c r="L109" s="143">
        <f t="shared" si="11"/>
        <v>3381800</v>
      </c>
    </row>
    <row r="110" spans="1:12">
      <c r="A110" s="23">
        <f t="shared" si="7"/>
        <v>101</v>
      </c>
      <c r="B110" s="115" t="s">
        <v>1135</v>
      </c>
      <c r="C110" s="115" t="s">
        <v>1048</v>
      </c>
      <c r="D110" s="132">
        <v>42851</v>
      </c>
      <c r="E110" s="121">
        <v>4663.4399999999996</v>
      </c>
      <c r="F110" s="132">
        <v>42840</v>
      </c>
      <c r="G110" s="132">
        <v>42846</v>
      </c>
      <c r="H110" s="234">
        <f t="shared" si="8"/>
        <v>3</v>
      </c>
      <c r="I110" s="132">
        <v>42877</v>
      </c>
      <c r="J110" s="245">
        <f t="shared" si="9"/>
        <v>31</v>
      </c>
      <c r="K110" s="430">
        <f t="shared" si="10"/>
        <v>34</v>
      </c>
      <c r="L110" s="143">
        <f t="shared" si="11"/>
        <v>158556.96</v>
      </c>
    </row>
    <row r="111" spans="1:12">
      <c r="A111" s="23">
        <f t="shared" si="7"/>
        <v>102</v>
      </c>
      <c r="B111" s="115" t="s">
        <v>1136</v>
      </c>
      <c r="C111" s="115" t="s">
        <v>1048</v>
      </c>
      <c r="D111" s="132">
        <v>42768</v>
      </c>
      <c r="E111" s="121">
        <v>265.89999999999998</v>
      </c>
      <c r="F111" s="132">
        <v>42768</v>
      </c>
      <c r="G111" s="132"/>
      <c r="H111" s="234">
        <f t="shared" si="8"/>
        <v>0</v>
      </c>
      <c r="I111" s="132">
        <v>42800</v>
      </c>
      <c r="J111" s="245">
        <f t="shared" si="9"/>
        <v>32</v>
      </c>
      <c r="K111" s="430">
        <f t="shared" si="10"/>
        <v>32</v>
      </c>
      <c r="L111" s="143">
        <f t="shared" si="11"/>
        <v>8508.7999999999993</v>
      </c>
    </row>
    <row r="112" spans="1:12">
      <c r="A112" s="23">
        <f t="shared" si="7"/>
        <v>103</v>
      </c>
      <c r="B112" s="115" t="s">
        <v>1137</v>
      </c>
      <c r="C112" s="115" t="s">
        <v>1048</v>
      </c>
      <c r="D112" s="132">
        <v>42936</v>
      </c>
      <c r="E112" s="121">
        <v>-460.66</v>
      </c>
      <c r="F112" s="132">
        <v>42887</v>
      </c>
      <c r="G112" s="132">
        <v>42915</v>
      </c>
      <c r="H112" s="234">
        <f t="shared" si="8"/>
        <v>14</v>
      </c>
      <c r="I112" s="132">
        <v>42947</v>
      </c>
      <c r="J112" s="245">
        <f t="shared" si="9"/>
        <v>32</v>
      </c>
      <c r="K112" s="430">
        <f t="shared" si="10"/>
        <v>46</v>
      </c>
      <c r="L112" s="143">
        <f t="shared" si="11"/>
        <v>-21190.36</v>
      </c>
    </row>
    <row r="113" spans="1:12">
      <c r="A113" s="23">
        <f t="shared" si="7"/>
        <v>104</v>
      </c>
      <c r="B113" s="115" t="s">
        <v>1138</v>
      </c>
      <c r="C113" s="115" t="s">
        <v>1048</v>
      </c>
      <c r="D113" s="132">
        <v>43069</v>
      </c>
      <c r="E113" s="121">
        <v>16104.88</v>
      </c>
      <c r="F113" s="132">
        <v>43040</v>
      </c>
      <c r="G113" s="132">
        <v>43069</v>
      </c>
      <c r="H113" s="234">
        <f t="shared" si="8"/>
        <v>14.5</v>
      </c>
      <c r="I113" s="132">
        <v>43102</v>
      </c>
      <c r="J113" s="245">
        <f t="shared" si="9"/>
        <v>33</v>
      </c>
      <c r="K113" s="430">
        <f t="shared" si="10"/>
        <v>47.5</v>
      </c>
      <c r="L113" s="143">
        <f t="shared" si="11"/>
        <v>764981.8</v>
      </c>
    </row>
    <row r="114" spans="1:12">
      <c r="A114" s="23">
        <f t="shared" si="7"/>
        <v>105</v>
      </c>
      <c r="B114" s="115" t="s">
        <v>1139</v>
      </c>
      <c r="C114" s="115" t="s">
        <v>1048</v>
      </c>
      <c r="D114" s="132">
        <v>43067</v>
      </c>
      <c r="E114" s="121">
        <v>6557.78</v>
      </c>
      <c r="F114" s="132">
        <v>43067</v>
      </c>
      <c r="G114" s="132"/>
      <c r="H114" s="234">
        <f t="shared" si="8"/>
        <v>0</v>
      </c>
      <c r="I114" s="132">
        <v>43098</v>
      </c>
      <c r="J114" s="245">
        <f t="shared" si="9"/>
        <v>31</v>
      </c>
      <c r="K114" s="430">
        <f t="shared" si="10"/>
        <v>31</v>
      </c>
      <c r="L114" s="143">
        <f t="shared" si="11"/>
        <v>203291.18</v>
      </c>
    </row>
    <row r="115" spans="1:12">
      <c r="A115" s="23">
        <f t="shared" si="7"/>
        <v>106</v>
      </c>
      <c r="B115" s="115" t="s">
        <v>1138</v>
      </c>
      <c r="C115" s="115" t="s">
        <v>1048</v>
      </c>
      <c r="D115" s="132">
        <v>42735</v>
      </c>
      <c r="E115" s="121">
        <v>59453.87</v>
      </c>
      <c r="F115" s="132">
        <v>42705</v>
      </c>
      <c r="G115" s="132">
        <v>42735</v>
      </c>
      <c r="H115" s="234">
        <f t="shared" si="8"/>
        <v>15</v>
      </c>
      <c r="I115" s="132">
        <v>42766</v>
      </c>
      <c r="J115" s="245">
        <f t="shared" si="9"/>
        <v>31</v>
      </c>
      <c r="K115" s="430">
        <f t="shared" si="10"/>
        <v>46</v>
      </c>
      <c r="L115" s="143">
        <f t="shared" si="11"/>
        <v>2734878.02</v>
      </c>
    </row>
    <row r="116" spans="1:12">
      <c r="A116" s="23">
        <f t="shared" si="7"/>
        <v>107</v>
      </c>
      <c r="B116" s="115" t="s">
        <v>1138</v>
      </c>
      <c r="C116" s="115" t="s">
        <v>1048</v>
      </c>
      <c r="D116" s="132">
        <v>42766</v>
      </c>
      <c r="E116" s="121">
        <v>59076.28</v>
      </c>
      <c r="F116" s="132">
        <v>42736</v>
      </c>
      <c r="G116" s="132">
        <v>42766</v>
      </c>
      <c r="H116" s="234">
        <f t="shared" si="8"/>
        <v>15</v>
      </c>
      <c r="I116" s="132">
        <v>42797</v>
      </c>
      <c r="J116" s="245">
        <f t="shared" si="9"/>
        <v>31</v>
      </c>
      <c r="K116" s="430">
        <f t="shared" si="10"/>
        <v>46</v>
      </c>
      <c r="L116" s="143">
        <f t="shared" si="11"/>
        <v>2717508.88</v>
      </c>
    </row>
    <row r="117" spans="1:12">
      <c r="A117" s="23">
        <f t="shared" si="7"/>
        <v>108</v>
      </c>
      <c r="B117" s="115" t="s">
        <v>1140</v>
      </c>
      <c r="C117" s="115" t="s">
        <v>1048</v>
      </c>
      <c r="D117" s="132">
        <v>43092</v>
      </c>
      <c r="E117" s="121">
        <v>84500</v>
      </c>
      <c r="F117" s="132">
        <v>43092</v>
      </c>
      <c r="G117" s="132"/>
      <c r="H117" s="234">
        <f t="shared" si="8"/>
        <v>0</v>
      </c>
      <c r="I117" s="132">
        <v>43123</v>
      </c>
      <c r="J117" s="245">
        <f t="shared" si="9"/>
        <v>31</v>
      </c>
      <c r="K117" s="430">
        <f t="shared" si="10"/>
        <v>31</v>
      </c>
      <c r="L117" s="143">
        <f t="shared" si="11"/>
        <v>2619500</v>
      </c>
    </row>
    <row r="118" spans="1:12">
      <c r="A118" s="23">
        <f t="shared" si="7"/>
        <v>109</v>
      </c>
      <c r="B118" s="115" t="s">
        <v>1141</v>
      </c>
      <c r="C118" s="115" t="s">
        <v>1048</v>
      </c>
      <c r="D118" s="132">
        <v>42978</v>
      </c>
      <c r="E118" s="121">
        <v>957.26</v>
      </c>
      <c r="F118" s="132">
        <v>42978</v>
      </c>
      <c r="G118" s="132"/>
      <c r="H118" s="234">
        <f t="shared" si="8"/>
        <v>0</v>
      </c>
      <c r="I118" s="132">
        <v>43010</v>
      </c>
      <c r="J118" s="245">
        <f t="shared" si="9"/>
        <v>32</v>
      </c>
      <c r="K118" s="430">
        <f t="shared" si="10"/>
        <v>32</v>
      </c>
      <c r="L118" s="143">
        <f t="shared" si="11"/>
        <v>30632.32</v>
      </c>
    </row>
    <row r="119" spans="1:12">
      <c r="A119" s="23">
        <f t="shared" si="7"/>
        <v>110</v>
      </c>
      <c r="B119" s="115" t="s">
        <v>1057</v>
      </c>
      <c r="C119" s="115" t="s">
        <v>1048</v>
      </c>
      <c r="D119" s="132">
        <v>42809</v>
      </c>
      <c r="E119" s="121">
        <v>268.12</v>
      </c>
      <c r="F119" s="132">
        <v>42806</v>
      </c>
      <c r="G119" s="132"/>
      <c r="H119" s="234">
        <f t="shared" si="8"/>
        <v>0</v>
      </c>
      <c r="I119" s="132">
        <v>42838</v>
      </c>
      <c r="J119" s="245">
        <f t="shared" si="9"/>
        <v>32</v>
      </c>
      <c r="K119" s="430">
        <f t="shared" si="10"/>
        <v>32</v>
      </c>
      <c r="L119" s="143">
        <f t="shared" si="11"/>
        <v>8579.84</v>
      </c>
    </row>
    <row r="120" spans="1:12">
      <c r="A120" s="23">
        <f t="shared" si="7"/>
        <v>111</v>
      </c>
      <c r="B120" s="115" t="s">
        <v>1057</v>
      </c>
      <c r="C120" s="115" t="s">
        <v>1048</v>
      </c>
      <c r="D120" s="132">
        <v>42951</v>
      </c>
      <c r="E120" s="121">
        <v>105.84</v>
      </c>
      <c r="F120" s="132">
        <v>42939</v>
      </c>
      <c r="G120" s="132"/>
      <c r="H120" s="234">
        <f t="shared" si="8"/>
        <v>0</v>
      </c>
      <c r="I120" s="132">
        <v>43004</v>
      </c>
      <c r="J120" s="245">
        <f t="shared" si="9"/>
        <v>65</v>
      </c>
      <c r="K120" s="430">
        <f t="shared" si="10"/>
        <v>65</v>
      </c>
      <c r="L120" s="143">
        <f t="shared" si="11"/>
        <v>6879.6</v>
      </c>
    </row>
    <row r="121" spans="1:12">
      <c r="A121" s="23">
        <f t="shared" si="7"/>
        <v>112</v>
      </c>
      <c r="B121" s="115" t="s">
        <v>1057</v>
      </c>
      <c r="C121" s="115" t="s">
        <v>1048</v>
      </c>
      <c r="D121" s="132">
        <v>43063</v>
      </c>
      <c r="E121" s="121">
        <v>715.16</v>
      </c>
      <c r="F121" s="132">
        <v>43051</v>
      </c>
      <c r="G121" s="132"/>
      <c r="H121" s="234">
        <f t="shared" si="8"/>
        <v>0</v>
      </c>
      <c r="I121" s="132">
        <v>43091</v>
      </c>
      <c r="J121" s="245">
        <f t="shared" si="9"/>
        <v>40</v>
      </c>
      <c r="K121" s="430">
        <f t="shared" si="10"/>
        <v>40</v>
      </c>
      <c r="L121" s="143">
        <f t="shared" si="11"/>
        <v>28606.400000000001</v>
      </c>
    </row>
    <row r="122" spans="1:12">
      <c r="A122" s="23">
        <f t="shared" si="7"/>
        <v>113</v>
      </c>
      <c r="B122" s="115" t="s">
        <v>1057</v>
      </c>
      <c r="C122" s="115" t="s">
        <v>1048</v>
      </c>
      <c r="D122" s="132">
        <v>42930</v>
      </c>
      <c r="E122" s="121">
        <v>218.76</v>
      </c>
      <c r="F122" s="132">
        <v>42918</v>
      </c>
      <c r="G122" s="132"/>
      <c r="H122" s="234">
        <f t="shared" si="8"/>
        <v>0</v>
      </c>
      <c r="I122" s="132">
        <v>42977</v>
      </c>
      <c r="J122" s="245">
        <f t="shared" si="9"/>
        <v>59</v>
      </c>
      <c r="K122" s="430">
        <f t="shared" si="10"/>
        <v>59</v>
      </c>
      <c r="L122" s="143">
        <f t="shared" si="11"/>
        <v>12906.84</v>
      </c>
    </row>
    <row r="123" spans="1:12">
      <c r="A123" s="23">
        <f t="shared" si="7"/>
        <v>114</v>
      </c>
      <c r="B123" s="115" t="s">
        <v>1142</v>
      </c>
      <c r="C123" s="115" t="s">
        <v>1048</v>
      </c>
      <c r="D123" s="132">
        <v>43073</v>
      </c>
      <c r="E123" s="121">
        <v>80133.5</v>
      </c>
      <c r="F123" s="132">
        <v>43073</v>
      </c>
      <c r="G123" s="132"/>
      <c r="H123" s="234">
        <f t="shared" si="8"/>
        <v>0</v>
      </c>
      <c r="I123" s="132">
        <v>43105</v>
      </c>
      <c r="J123" s="245">
        <f t="shared" si="9"/>
        <v>32</v>
      </c>
      <c r="K123" s="430">
        <f t="shared" si="10"/>
        <v>32</v>
      </c>
      <c r="L123" s="143">
        <f t="shared" si="11"/>
        <v>2564272</v>
      </c>
    </row>
    <row r="124" spans="1:12">
      <c r="A124" s="23">
        <f t="shared" si="7"/>
        <v>115</v>
      </c>
      <c r="B124" s="115" t="s">
        <v>1143</v>
      </c>
      <c r="C124" s="115" t="s">
        <v>1048</v>
      </c>
      <c r="D124" s="132">
        <v>43068</v>
      </c>
      <c r="E124" s="121">
        <v>67866.13</v>
      </c>
      <c r="F124" s="132">
        <v>43009</v>
      </c>
      <c r="G124" s="132">
        <v>43039</v>
      </c>
      <c r="H124" s="234">
        <f t="shared" si="8"/>
        <v>15</v>
      </c>
      <c r="I124" s="132">
        <v>43098</v>
      </c>
      <c r="J124" s="245">
        <f t="shared" si="9"/>
        <v>59</v>
      </c>
      <c r="K124" s="430">
        <f t="shared" si="10"/>
        <v>74</v>
      </c>
      <c r="L124" s="143">
        <f t="shared" si="11"/>
        <v>5022093.62</v>
      </c>
    </row>
    <row r="125" spans="1:12">
      <c r="A125" s="23">
        <f t="shared" si="7"/>
        <v>116</v>
      </c>
      <c r="B125" s="115" t="s">
        <v>1144</v>
      </c>
      <c r="C125" s="115" t="s">
        <v>1048</v>
      </c>
      <c r="D125" s="132">
        <v>42844</v>
      </c>
      <c r="E125" s="121">
        <v>616.28</v>
      </c>
      <c r="F125" s="132">
        <v>42822</v>
      </c>
      <c r="G125" s="132"/>
      <c r="H125" s="234">
        <f t="shared" si="8"/>
        <v>0</v>
      </c>
      <c r="I125" s="132">
        <v>42860</v>
      </c>
      <c r="J125" s="245">
        <f t="shared" si="9"/>
        <v>38</v>
      </c>
      <c r="K125" s="430">
        <f t="shared" si="10"/>
        <v>38</v>
      </c>
      <c r="L125" s="143">
        <f t="shared" si="11"/>
        <v>23418.639999999999</v>
      </c>
    </row>
    <row r="126" spans="1:12">
      <c r="A126" s="23">
        <f t="shared" si="7"/>
        <v>117</v>
      </c>
      <c r="B126" s="115" t="s">
        <v>1124</v>
      </c>
      <c r="C126" s="115" t="s">
        <v>1048</v>
      </c>
      <c r="D126" s="132">
        <v>42732</v>
      </c>
      <c r="E126" s="121">
        <v>10897</v>
      </c>
      <c r="F126" s="132">
        <v>42670</v>
      </c>
      <c r="G126" s="132"/>
      <c r="H126" s="234">
        <f t="shared" si="8"/>
        <v>0</v>
      </c>
      <c r="I126" s="132">
        <v>42790</v>
      </c>
      <c r="J126" s="245">
        <f t="shared" si="9"/>
        <v>120</v>
      </c>
      <c r="K126" s="430">
        <f t="shared" si="10"/>
        <v>120</v>
      </c>
      <c r="L126" s="143">
        <f t="shared" si="11"/>
        <v>1307640</v>
      </c>
    </row>
    <row r="127" spans="1:12">
      <c r="A127" s="23">
        <f t="shared" si="7"/>
        <v>118</v>
      </c>
      <c r="B127" s="115" t="s">
        <v>1145</v>
      </c>
      <c r="C127" s="115" t="s">
        <v>1049</v>
      </c>
      <c r="D127" s="132">
        <v>42989</v>
      </c>
      <c r="E127" s="121">
        <v>5032.1499999999996</v>
      </c>
      <c r="F127" s="132">
        <v>42934</v>
      </c>
      <c r="G127" s="132">
        <v>42935</v>
      </c>
      <c r="H127" s="234">
        <f t="shared" si="8"/>
        <v>0.5</v>
      </c>
      <c r="I127" s="132">
        <v>43033</v>
      </c>
      <c r="J127" s="245">
        <f t="shared" si="9"/>
        <v>98</v>
      </c>
      <c r="K127" s="430">
        <f t="shared" si="10"/>
        <v>98.5</v>
      </c>
      <c r="L127" s="143">
        <f t="shared" si="11"/>
        <v>495666.78</v>
      </c>
    </row>
    <row r="128" spans="1:12">
      <c r="A128" s="23">
        <f t="shared" si="7"/>
        <v>119</v>
      </c>
      <c r="B128" s="115" t="s">
        <v>1146</v>
      </c>
      <c r="C128" s="115" t="s">
        <v>1049</v>
      </c>
      <c r="D128" s="132">
        <v>42879</v>
      </c>
      <c r="E128" s="121">
        <v>147724.5</v>
      </c>
      <c r="F128" s="132">
        <v>42879</v>
      </c>
      <c r="G128" s="132"/>
      <c r="H128" s="234">
        <f t="shared" si="8"/>
        <v>0</v>
      </c>
      <c r="I128" s="132">
        <v>42950</v>
      </c>
      <c r="J128" s="245">
        <f t="shared" si="9"/>
        <v>71</v>
      </c>
      <c r="K128" s="430">
        <f t="shared" si="10"/>
        <v>71</v>
      </c>
      <c r="L128" s="143">
        <f t="shared" si="11"/>
        <v>10488439.5</v>
      </c>
    </row>
    <row r="129" spans="1:12">
      <c r="A129" s="23">
        <f t="shared" si="7"/>
        <v>120</v>
      </c>
      <c r="B129" s="115" t="s">
        <v>1146</v>
      </c>
      <c r="C129" s="115" t="s">
        <v>1049</v>
      </c>
      <c r="D129" s="132">
        <v>42964</v>
      </c>
      <c r="E129" s="121">
        <v>76100.5</v>
      </c>
      <c r="F129" s="132">
        <v>42964</v>
      </c>
      <c r="G129" s="132"/>
      <c r="H129" s="234">
        <f t="shared" si="8"/>
        <v>0</v>
      </c>
      <c r="I129" s="132">
        <v>43042</v>
      </c>
      <c r="J129" s="245">
        <f t="shared" si="9"/>
        <v>78</v>
      </c>
      <c r="K129" s="430">
        <f t="shared" si="10"/>
        <v>78</v>
      </c>
      <c r="L129" s="143">
        <f t="shared" si="11"/>
        <v>5935839</v>
      </c>
    </row>
    <row r="130" spans="1:12">
      <c r="A130" s="23">
        <f t="shared" si="7"/>
        <v>121</v>
      </c>
      <c r="B130" s="115" t="s">
        <v>1147</v>
      </c>
      <c r="C130" s="115" t="s">
        <v>1049</v>
      </c>
      <c r="D130" s="132">
        <v>43039</v>
      </c>
      <c r="E130" s="121">
        <v>206990</v>
      </c>
      <c r="F130" s="132">
        <v>43013</v>
      </c>
      <c r="G130" s="132">
        <v>43030</v>
      </c>
      <c r="H130" s="234">
        <f t="shared" si="8"/>
        <v>8.5</v>
      </c>
      <c r="I130" s="132">
        <v>43090</v>
      </c>
      <c r="J130" s="245">
        <f t="shared" si="9"/>
        <v>60</v>
      </c>
      <c r="K130" s="430">
        <f t="shared" si="10"/>
        <v>68.5</v>
      </c>
      <c r="L130" s="143">
        <f t="shared" si="11"/>
        <v>14178815</v>
      </c>
    </row>
    <row r="131" spans="1:12">
      <c r="A131" s="23">
        <f t="shared" si="7"/>
        <v>122</v>
      </c>
      <c r="B131" s="115" t="s">
        <v>1147</v>
      </c>
      <c r="C131" s="115" t="s">
        <v>1049</v>
      </c>
      <c r="D131" s="132">
        <v>43054</v>
      </c>
      <c r="E131" s="121">
        <v>66469.06</v>
      </c>
      <c r="F131" s="132">
        <v>43054</v>
      </c>
      <c r="G131" s="132"/>
      <c r="H131" s="234">
        <f t="shared" si="8"/>
        <v>0</v>
      </c>
      <c r="I131" s="132">
        <v>43090</v>
      </c>
      <c r="J131" s="245">
        <f t="shared" si="9"/>
        <v>36</v>
      </c>
      <c r="K131" s="430">
        <f t="shared" si="10"/>
        <v>36</v>
      </c>
      <c r="L131" s="143">
        <f t="shared" si="11"/>
        <v>2392886.16</v>
      </c>
    </row>
    <row r="132" spans="1:12">
      <c r="A132" s="23">
        <f t="shared" si="7"/>
        <v>123</v>
      </c>
      <c r="B132" s="115" t="s">
        <v>1148</v>
      </c>
      <c r="C132" s="115" t="s">
        <v>1049</v>
      </c>
      <c r="D132" s="132">
        <v>42844</v>
      </c>
      <c r="E132" s="121">
        <v>73720</v>
      </c>
      <c r="F132" s="132">
        <v>42844</v>
      </c>
      <c r="G132" s="132"/>
      <c r="H132" s="234">
        <f t="shared" si="8"/>
        <v>0</v>
      </c>
      <c r="I132" s="132">
        <v>42877</v>
      </c>
      <c r="J132" s="245">
        <f t="shared" si="9"/>
        <v>33</v>
      </c>
      <c r="K132" s="430">
        <f t="shared" si="10"/>
        <v>33</v>
      </c>
      <c r="L132" s="143">
        <f t="shared" si="11"/>
        <v>2432760</v>
      </c>
    </row>
    <row r="133" spans="1:12">
      <c r="A133" s="23">
        <f t="shared" si="7"/>
        <v>124</v>
      </c>
      <c r="B133" s="115" t="s">
        <v>1149</v>
      </c>
      <c r="C133" s="115" t="s">
        <v>1049</v>
      </c>
      <c r="D133" s="132">
        <v>43049</v>
      </c>
      <c r="E133" s="121">
        <v>134857</v>
      </c>
      <c r="F133" s="132">
        <v>43049</v>
      </c>
      <c r="G133" s="132"/>
      <c r="H133" s="234">
        <f t="shared" si="8"/>
        <v>0</v>
      </c>
      <c r="I133" s="132">
        <v>43080</v>
      </c>
      <c r="J133" s="245">
        <f t="shared" si="9"/>
        <v>31</v>
      </c>
      <c r="K133" s="430">
        <f t="shared" si="10"/>
        <v>31</v>
      </c>
      <c r="L133" s="143">
        <f t="shared" si="11"/>
        <v>4180567</v>
      </c>
    </row>
    <row r="134" spans="1:12">
      <c r="A134" s="23">
        <f t="shared" si="7"/>
        <v>125</v>
      </c>
      <c r="B134" s="115" t="s">
        <v>1150</v>
      </c>
      <c r="C134" s="115" t="s">
        <v>1049</v>
      </c>
      <c r="D134" s="132">
        <v>43081</v>
      </c>
      <c r="E134" s="121">
        <v>132000</v>
      </c>
      <c r="F134" s="132">
        <v>43061</v>
      </c>
      <c r="G134" s="132"/>
      <c r="H134" s="234">
        <f t="shared" si="8"/>
        <v>0</v>
      </c>
      <c r="I134" s="132">
        <v>43112</v>
      </c>
      <c r="J134" s="245">
        <f t="shared" si="9"/>
        <v>51</v>
      </c>
      <c r="K134" s="430">
        <f t="shared" si="10"/>
        <v>51</v>
      </c>
      <c r="L134" s="143">
        <f t="shared" si="11"/>
        <v>6732000</v>
      </c>
    </row>
    <row r="135" spans="1:12">
      <c r="A135" s="23">
        <f t="shared" si="7"/>
        <v>126</v>
      </c>
      <c r="B135" s="115" t="s">
        <v>1151</v>
      </c>
      <c r="C135" s="115" t="s">
        <v>1049</v>
      </c>
      <c r="D135" s="132">
        <v>42852</v>
      </c>
      <c r="E135" s="121">
        <v>110</v>
      </c>
      <c r="F135" s="132">
        <v>42852</v>
      </c>
      <c r="G135" s="132"/>
      <c r="H135" s="234">
        <f t="shared" si="8"/>
        <v>0</v>
      </c>
      <c r="I135" s="132">
        <v>42885</v>
      </c>
      <c r="J135" s="245">
        <f t="shared" si="9"/>
        <v>33</v>
      </c>
      <c r="K135" s="430">
        <f t="shared" si="10"/>
        <v>33</v>
      </c>
      <c r="L135" s="143">
        <f t="shared" si="11"/>
        <v>3630</v>
      </c>
    </row>
    <row r="136" spans="1:12">
      <c r="A136" s="23">
        <f t="shared" si="7"/>
        <v>127</v>
      </c>
      <c r="B136" s="115" t="s">
        <v>1152</v>
      </c>
      <c r="C136" s="115" t="s">
        <v>1049</v>
      </c>
      <c r="D136" s="132">
        <v>42731</v>
      </c>
      <c r="E136" s="121">
        <v>136254</v>
      </c>
      <c r="F136" s="132">
        <v>42731</v>
      </c>
      <c r="G136" s="132"/>
      <c r="H136" s="234">
        <f t="shared" si="8"/>
        <v>0</v>
      </c>
      <c r="I136" s="132">
        <v>42772</v>
      </c>
      <c r="J136" s="245">
        <f t="shared" si="9"/>
        <v>41</v>
      </c>
      <c r="K136" s="430">
        <f t="shared" si="10"/>
        <v>41</v>
      </c>
      <c r="L136" s="143">
        <f t="shared" si="11"/>
        <v>5586414</v>
      </c>
    </row>
    <row r="137" spans="1:12">
      <c r="A137" s="23">
        <f t="shared" si="7"/>
        <v>128</v>
      </c>
      <c r="B137" s="115" t="s">
        <v>1153</v>
      </c>
      <c r="C137" s="115" t="s">
        <v>1049</v>
      </c>
      <c r="D137" s="132">
        <v>42709</v>
      </c>
      <c r="E137" s="121">
        <v>64654</v>
      </c>
      <c r="F137" s="132">
        <v>42673</v>
      </c>
      <c r="G137" s="132">
        <v>42685</v>
      </c>
      <c r="H137" s="234">
        <f t="shared" si="8"/>
        <v>6</v>
      </c>
      <c r="I137" s="132">
        <v>42752</v>
      </c>
      <c r="J137" s="245">
        <f t="shared" si="9"/>
        <v>67</v>
      </c>
      <c r="K137" s="430">
        <f t="shared" si="10"/>
        <v>73</v>
      </c>
      <c r="L137" s="143">
        <f t="shared" si="11"/>
        <v>4719742</v>
      </c>
    </row>
    <row r="138" spans="1:12">
      <c r="A138" s="23">
        <f t="shared" si="7"/>
        <v>129</v>
      </c>
      <c r="B138" s="115" t="s">
        <v>1154</v>
      </c>
      <c r="C138" s="115" t="s">
        <v>1049</v>
      </c>
      <c r="D138" s="132">
        <v>43068</v>
      </c>
      <c r="E138" s="121">
        <v>4174.8600000000006</v>
      </c>
      <c r="F138" s="132">
        <v>43068</v>
      </c>
      <c r="G138" s="132"/>
      <c r="H138" s="234">
        <f t="shared" si="8"/>
        <v>0</v>
      </c>
      <c r="I138" s="132">
        <v>43102</v>
      </c>
      <c r="J138" s="245">
        <f t="shared" si="9"/>
        <v>34</v>
      </c>
      <c r="K138" s="430">
        <f t="shared" si="10"/>
        <v>34</v>
      </c>
      <c r="L138" s="143">
        <f t="shared" si="11"/>
        <v>141945.24</v>
      </c>
    </row>
    <row r="139" spans="1:12">
      <c r="A139" s="23">
        <f t="shared" ref="A139:A202" si="12">A138+1</f>
        <v>130</v>
      </c>
      <c r="B139" s="115" t="s">
        <v>1155</v>
      </c>
      <c r="C139" s="115" t="s">
        <v>1049</v>
      </c>
      <c r="D139" s="132">
        <v>43039</v>
      </c>
      <c r="E139" s="121">
        <v>101093.08</v>
      </c>
      <c r="F139" s="132">
        <v>43007</v>
      </c>
      <c r="G139" s="132">
        <v>43026</v>
      </c>
      <c r="H139" s="234">
        <f t="shared" ref="H139:H202" si="13">IF(G139="",0,(G139-F139)/2)</f>
        <v>9.5</v>
      </c>
      <c r="I139" s="132">
        <v>43070</v>
      </c>
      <c r="J139" s="245">
        <f t="shared" ref="J139:J202" si="14">IF(G139="",I139-F139,I139-G139)</f>
        <v>44</v>
      </c>
      <c r="K139" s="430">
        <f t="shared" ref="K139:K202" si="15">H139+J139</f>
        <v>53.5</v>
      </c>
      <c r="L139" s="143">
        <f t="shared" ref="L139:L202" si="16">ROUND(E139*K139,2)</f>
        <v>5408479.7800000003</v>
      </c>
    </row>
    <row r="140" spans="1:12">
      <c r="A140" s="23">
        <f t="shared" si="12"/>
        <v>131</v>
      </c>
      <c r="B140" s="115" t="s">
        <v>1137</v>
      </c>
      <c r="C140" s="115" t="s">
        <v>1049</v>
      </c>
      <c r="D140" s="132">
        <v>42818</v>
      </c>
      <c r="E140" s="121">
        <v>178.11999999999998</v>
      </c>
      <c r="F140" s="132">
        <v>42818</v>
      </c>
      <c r="G140" s="132"/>
      <c r="H140" s="234">
        <f t="shared" si="13"/>
        <v>0</v>
      </c>
      <c r="I140" s="132">
        <v>42835</v>
      </c>
      <c r="J140" s="245">
        <f t="shared" si="14"/>
        <v>17</v>
      </c>
      <c r="K140" s="430">
        <f t="shared" si="15"/>
        <v>17</v>
      </c>
      <c r="L140" s="143">
        <f t="shared" si="16"/>
        <v>3028.04</v>
      </c>
    </row>
    <row r="141" spans="1:12">
      <c r="A141" s="23">
        <f t="shared" si="12"/>
        <v>132</v>
      </c>
      <c r="B141" s="115" t="s">
        <v>1156</v>
      </c>
      <c r="C141" s="115" t="s">
        <v>1049</v>
      </c>
      <c r="D141" s="132">
        <v>42737</v>
      </c>
      <c r="E141" s="121">
        <v>70101</v>
      </c>
      <c r="F141" s="132">
        <v>42737</v>
      </c>
      <c r="G141" s="132"/>
      <c r="H141" s="234">
        <f t="shared" si="13"/>
        <v>0</v>
      </c>
      <c r="I141" s="132">
        <v>42768</v>
      </c>
      <c r="J141" s="245">
        <f t="shared" si="14"/>
        <v>31</v>
      </c>
      <c r="K141" s="430">
        <f t="shared" si="15"/>
        <v>31</v>
      </c>
      <c r="L141" s="143">
        <f t="shared" si="16"/>
        <v>2173131</v>
      </c>
    </row>
    <row r="142" spans="1:12">
      <c r="A142" s="23">
        <f t="shared" si="12"/>
        <v>133</v>
      </c>
      <c r="B142" s="115" t="s">
        <v>1157</v>
      </c>
      <c r="C142" s="115" t="s">
        <v>1049</v>
      </c>
      <c r="D142" s="132">
        <v>43026</v>
      </c>
      <c r="E142" s="121">
        <v>31269.68</v>
      </c>
      <c r="F142" s="132">
        <v>43011</v>
      </c>
      <c r="G142" s="132">
        <v>43020</v>
      </c>
      <c r="H142" s="234">
        <f t="shared" si="13"/>
        <v>4.5</v>
      </c>
      <c r="I142" s="132">
        <v>43090</v>
      </c>
      <c r="J142" s="245">
        <f t="shared" si="14"/>
        <v>70</v>
      </c>
      <c r="K142" s="430">
        <f t="shared" si="15"/>
        <v>74.5</v>
      </c>
      <c r="L142" s="143">
        <f t="shared" si="16"/>
        <v>2329591.16</v>
      </c>
    </row>
    <row r="143" spans="1:12">
      <c r="A143" s="23">
        <f t="shared" si="12"/>
        <v>134</v>
      </c>
      <c r="B143" s="115" t="s">
        <v>1158</v>
      </c>
      <c r="C143" s="115" t="s">
        <v>1049</v>
      </c>
      <c r="D143" s="132">
        <v>42830</v>
      </c>
      <c r="E143" s="121">
        <v>287525</v>
      </c>
      <c r="F143" s="132">
        <v>42815</v>
      </c>
      <c r="G143" s="132">
        <v>42828</v>
      </c>
      <c r="H143" s="234">
        <f t="shared" si="13"/>
        <v>6.5</v>
      </c>
      <c r="I143" s="132">
        <v>42863</v>
      </c>
      <c r="J143" s="245">
        <f t="shared" si="14"/>
        <v>35</v>
      </c>
      <c r="K143" s="430">
        <f t="shared" si="15"/>
        <v>41.5</v>
      </c>
      <c r="L143" s="143">
        <f t="shared" si="16"/>
        <v>11932287.5</v>
      </c>
    </row>
    <row r="144" spans="1:12">
      <c r="A144" s="23">
        <f t="shared" si="12"/>
        <v>135</v>
      </c>
      <c r="B144" s="115" t="s">
        <v>1159</v>
      </c>
      <c r="C144" s="115" t="s">
        <v>1049</v>
      </c>
      <c r="D144" s="132">
        <v>42886</v>
      </c>
      <c r="E144" s="121">
        <v>84240</v>
      </c>
      <c r="F144" s="132">
        <v>42800</v>
      </c>
      <c r="G144" s="132"/>
      <c r="H144" s="234">
        <f t="shared" si="13"/>
        <v>0</v>
      </c>
      <c r="I144" s="132">
        <v>43006</v>
      </c>
      <c r="J144" s="245">
        <f t="shared" si="14"/>
        <v>206</v>
      </c>
      <c r="K144" s="430">
        <f t="shared" si="15"/>
        <v>206</v>
      </c>
      <c r="L144" s="143">
        <f t="shared" si="16"/>
        <v>17353440</v>
      </c>
    </row>
    <row r="145" spans="1:12">
      <c r="A145" s="23">
        <f t="shared" si="12"/>
        <v>136</v>
      </c>
      <c r="B145" s="115" t="s">
        <v>1159</v>
      </c>
      <c r="C145" s="115" t="s">
        <v>1049</v>
      </c>
      <c r="D145" s="132">
        <v>43003</v>
      </c>
      <c r="E145" s="121">
        <v>159155.45000000001</v>
      </c>
      <c r="F145" s="132">
        <v>42791</v>
      </c>
      <c r="G145" s="132">
        <v>42803</v>
      </c>
      <c r="H145" s="234">
        <f t="shared" si="13"/>
        <v>6</v>
      </c>
      <c r="I145" s="132">
        <v>43034</v>
      </c>
      <c r="J145" s="245">
        <f t="shared" si="14"/>
        <v>231</v>
      </c>
      <c r="K145" s="430">
        <f t="shared" si="15"/>
        <v>237</v>
      </c>
      <c r="L145" s="143">
        <f t="shared" si="16"/>
        <v>37719841.649999999</v>
      </c>
    </row>
    <row r="146" spans="1:12">
      <c r="A146" s="23">
        <f t="shared" si="12"/>
        <v>137</v>
      </c>
      <c r="B146" s="115" t="s">
        <v>1153</v>
      </c>
      <c r="C146" s="115" t="s">
        <v>1049</v>
      </c>
      <c r="D146" s="132">
        <v>42838</v>
      </c>
      <c r="E146" s="121">
        <v>356686.7</v>
      </c>
      <c r="F146" s="132">
        <v>42748</v>
      </c>
      <c r="G146" s="132">
        <v>42771</v>
      </c>
      <c r="H146" s="234">
        <f t="shared" si="13"/>
        <v>11.5</v>
      </c>
      <c r="I146" s="132">
        <v>42870</v>
      </c>
      <c r="J146" s="245">
        <f t="shared" si="14"/>
        <v>99</v>
      </c>
      <c r="K146" s="430">
        <f t="shared" si="15"/>
        <v>110.5</v>
      </c>
      <c r="L146" s="143">
        <f t="shared" si="16"/>
        <v>39413880.350000001</v>
      </c>
    </row>
    <row r="147" spans="1:12">
      <c r="A147" s="23">
        <f t="shared" si="12"/>
        <v>138</v>
      </c>
      <c r="B147" s="115" t="s">
        <v>1137</v>
      </c>
      <c r="C147" s="115" t="s">
        <v>1049</v>
      </c>
      <c r="D147" s="132">
        <v>42755</v>
      </c>
      <c r="E147" s="121">
        <v>292.54000000000002</v>
      </c>
      <c r="F147" s="132">
        <v>42755</v>
      </c>
      <c r="G147" s="132"/>
      <c r="H147" s="234">
        <f t="shared" si="13"/>
        <v>0</v>
      </c>
      <c r="I147" s="132">
        <v>42772</v>
      </c>
      <c r="J147" s="245">
        <f t="shared" si="14"/>
        <v>17</v>
      </c>
      <c r="K147" s="430">
        <f t="shared" si="15"/>
        <v>17</v>
      </c>
      <c r="L147" s="143">
        <f t="shared" si="16"/>
        <v>4973.18</v>
      </c>
    </row>
    <row r="148" spans="1:12">
      <c r="A148" s="23">
        <f t="shared" si="12"/>
        <v>139</v>
      </c>
      <c r="B148" s="115" t="s">
        <v>1133</v>
      </c>
      <c r="C148" s="115" t="s">
        <v>1049</v>
      </c>
      <c r="D148" s="132">
        <v>42860</v>
      </c>
      <c r="E148" s="121">
        <v>228382.45</v>
      </c>
      <c r="F148" s="132">
        <v>42857</v>
      </c>
      <c r="G148" s="132">
        <v>42860</v>
      </c>
      <c r="H148" s="234">
        <f t="shared" si="13"/>
        <v>1.5</v>
      </c>
      <c r="I148" s="132">
        <v>42891</v>
      </c>
      <c r="J148" s="245">
        <f t="shared" si="14"/>
        <v>31</v>
      </c>
      <c r="K148" s="430">
        <f t="shared" si="15"/>
        <v>32.5</v>
      </c>
      <c r="L148" s="143">
        <f t="shared" si="16"/>
        <v>7422429.6299999999</v>
      </c>
    </row>
    <row r="149" spans="1:12">
      <c r="A149" s="23">
        <f t="shared" si="12"/>
        <v>140</v>
      </c>
      <c r="B149" s="115" t="s">
        <v>1137</v>
      </c>
      <c r="C149" s="115" t="s">
        <v>1049</v>
      </c>
      <c r="D149" s="132">
        <v>42843</v>
      </c>
      <c r="E149" s="121">
        <v>56376.909999999996</v>
      </c>
      <c r="F149" s="132">
        <v>42843</v>
      </c>
      <c r="G149" s="132"/>
      <c r="H149" s="234">
        <f t="shared" si="13"/>
        <v>0</v>
      </c>
      <c r="I149" s="132">
        <v>42859</v>
      </c>
      <c r="J149" s="245">
        <f t="shared" si="14"/>
        <v>16</v>
      </c>
      <c r="K149" s="430">
        <f t="shared" si="15"/>
        <v>16</v>
      </c>
      <c r="L149" s="143">
        <f t="shared" si="16"/>
        <v>902030.56</v>
      </c>
    </row>
    <row r="150" spans="1:12">
      <c r="A150" s="23">
        <f t="shared" si="12"/>
        <v>141</v>
      </c>
      <c r="B150" s="115" t="s">
        <v>1137</v>
      </c>
      <c r="C150" s="115" t="s">
        <v>1049</v>
      </c>
      <c r="D150" s="132">
        <v>42852</v>
      </c>
      <c r="E150" s="121">
        <v>110940.91</v>
      </c>
      <c r="F150" s="132">
        <v>42852</v>
      </c>
      <c r="G150" s="132"/>
      <c r="H150" s="234">
        <f t="shared" si="13"/>
        <v>0</v>
      </c>
      <c r="I150" s="132">
        <v>42870</v>
      </c>
      <c r="J150" s="245">
        <f t="shared" si="14"/>
        <v>18</v>
      </c>
      <c r="K150" s="430">
        <f t="shared" si="15"/>
        <v>18</v>
      </c>
      <c r="L150" s="143">
        <f t="shared" si="16"/>
        <v>1996936.38</v>
      </c>
    </row>
    <row r="151" spans="1:12">
      <c r="A151" s="23">
        <f t="shared" si="12"/>
        <v>142</v>
      </c>
      <c r="B151" s="115" t="s">
        <v>1137</v>
      </c>
      <c r="C151" s="115" t="s">
        <v>1049</v>
      </c>
      <c r="D151" s="132">
        <v>42858</v>
      </c>
      <c r="E151" s="121">
        <v>116816.39</v>
      </c>
      <c r="F151" s="132">
        <v>42858</v>
      </c>
      <c r="G151" s="132"/>
      <c r="H151" s="234">
        <f t="shared" si="13"/>
        <v>0</v>
      </c>
      <c r="I151" s="132">
        <v>42874</v>
      </c>
      <c r="J151" s="245">
        <f t="shared" si="14"/>
        <v>16</v>
      </c>
      <c r="K151" s="430">
        <f t="shared" si="15"/>
        <v>16</v>
      </c>
      <c r="L151" s="143">
        <f t="shared" si="16"/>
        <v>1869062.24</v>
      </c>
    </row>
    <row r="152" spans="1:12">
      <c r="A152" s="23">
        <f t="shared" si="12"/>
        <v>143</v>
      </c>
      <c r="B152" s="115" t="s">
        <v>1137</v>
      </c>
      <c r="C152" s="115" t="s">
        <v>1049</v>
      </c>
      <c r="D152" s="132">
        <v>42866</v>
      </c>
      <c r="E152" s="121">
        <v>105117.01000000001</v>
      </c>
      <c r="F152" s="132">
        <v>42866</v>
      </c>
      <c r="G152" s="132"/>
      <c r="H152" s="234">
        <f t="shared" si="13"/>
        <v>0</v>
      </c>
      <c r="I152" s="132">
        <v>42885</v>
      </c>
      <c r="J152" s="245">
        <f t="shared" si="14"/>
        <v>19</v>
      </c>
      <c r="K152" s="430">
        <f t="shared" si="15"/>
        <v>19</v>
      </c>
      <c r="L152" s="143">
        <f t="shared" si="16"/>
        <v>1997223.19</v>
      </c>
    </row>
    <row r="153" spans="1:12">
      <c r="A153" s="23">
        <f t="shared" si="12"/>
        <v>144</v>
      </c>
      <c r="B153" s="115" t="s">
        <v>1160</v>
      </c>
      <c r="C153" s="115" t="s">
        <v>1049</v>
      </c>
      <c r="D153" s="132">
        <v>42866</v>
      </c>
      <c r="E153" s="121">
        <v>53610</v>
      </c>
      <c r="F153" s="132">
        <v>42829</v>
      </c>
      <c r="G153" s="132">
        <v>42846</v>
      </c>
      <c r="H153" s="234">
        <f t="shared" si="13"/>
        <v>8.5</v>
      </c>
      <c r="I153" s="132">
        <v>42898</v>
      </c>
      <c r="J153" s="245">
        <f t="shared" si="14"/>
        <v>52</v>
      </c>
      <c r="K153" s="430">
        <f t="shared" si="15"/>
        <v>60.5</v>
      </c>
      <c r="L153" s="143">
        <f t="shared" si="16"/>
        <v>3243405</v>
      </c>
    </row>
    <row r="154" spans="1:12">
      <c r="A154" s="23">
        <f t="shared" si="12"/>
        <v>145</v>
      </c>
      <c r="B154" s="115" t="s">
        <v>1137</v>
      </c>
      <c r="C154" s="115" t="s">
        <v>1049</v>
      </c>
      <c r="D154" s="132">
        <v>42858</v>
      </c>
      <c r="E154" s="121">
        <v>53387.199999999997</v>
      </c>
      <c r="F154" s="132">
        <v>42858</v>
      </c>
      <c r="G154" s="132"/>
      <c r="H154" s="234">
        <f t="shared" si="13"/>
        <v>0</v>
      </c>
      <c r="I154" s="132">
        <v>42874</v>
      </c>
      <c r="J154" s="245">
        <f t="shared" si="14"/>
        <v>16</v>
      </c>
      <c r="K154" s="430">
        <f t="shared" si="15"/>
        <v>16</v>
      </c>
      <c r="L154" s="143">
        <f t="shared" si="16"/>
        <v>854195.19999999995</v>
      </c>
    </row>
    <row r="155" spans="1:12">
      <c r="A155" s="23">
        <f t="shared" si="12"/>
        <v>146</v>
      </c>
      <c r="B155" s="115" t="s">
        <v>1134</v>
      </c>
      <c r="C155" s="115" t="s">
        <v>1049</v>
      </c>
      <c r="D155" s="132">
        <v>42850</v>
      </c>
      <c r="E155" s="121">
        <v>54500</v>
      </c>
      <c r="F155" s="132">
        <v>42844</v>
      </c>
      <c r="G155" s="132"/>
      <c r="H155" s="234">
        <f t="shared" si="13"/>
        <v>0</v>
      </c>
      <c r="I155" s="132">
        <v>42881</v>
      </c>
      <c r="J155" s="245">
        <f t="shared" si="14"/>
        <v>37</v>
      </c>
      <c r="K155" s="430">
        <f t="shared" si="15"/>
        <v>37</v>
      </c>
      <c r="L155" s="143">
        <f t="shared" si="16"/>
        <v>2016500</v>
      </c>
    </row>
    <row r="156" spans="1:12">
      <c r="A156" s="23">
        <f t="shared" si="12"/>
        <v>147</v>
      </c>
      <c r="B156" s="115" t="s">
        <v>1161</v>
      </c>
      <c r="C156" s="115" t="s">
        <v>1049</v>
      </c>
      <c r="D156" s="132">
        <v>42829</v>
      </c>
      <c r="E156" s="121">
        <v>276415</v>
      </c>
      <c r="F156" s="132">
        <v>42829</v>
      </c>
      <c r="G156" s="132"/>
      <c r="H156" s="234">
        <f t="shared" si="13"/>
        <v>0</v>
      </c>
      <c r="I156" s="132">
        <v>42860</v>
      </c>
      <c r="J156" s="245">
        <f t="shared" si="14"/>
        <v>31</v>
      </c>
      <c r="K156" s="430">
        <f t="shared" si="15"/>
        <v>31</v>
      </c>
      <c r="L156" s="143">
        <f t="shared" si="16"/>
        <v>8568865</v>
      </c>
    </row>
    <row r="157" spans="1:12">
      <c r="A157" s="23">
        <f t="shared" si="12"/>
        <v>148</v>
      </c>
      <c r="B157" s="115" t="s">
        <v>1161</v>
      </c>
      <c r="C157" s="115" t="s">
        <v>1049</v>
      </c>
      <c r="D157" s="132">
        <v>42851</v>
      </c>
      <c r="E157" s="121">
        <v>221132.57</v>
      </c>
      <c r="F157" s="132">
        <v>42851</v>
      </c>
      <c r="G157" s="132"/>
      <c r="H157" s="234">
        <f t="shared" si="13"/>
        <v>0</v>
      </c>
      <c r="I157" s="132">
        <v>42885</v>
      </c>
      <c r="J157" s="245">
        <f t="shared" si="14"/>
        <v>34</v>
      </c>
      <c r="K157" s="430">
        <f t="shared" si="15"/>
        <v>34</v>
      </c>
      <c r="L157" s="143">
        <f t="shared" si="16"/>
        <v>7518507.3799999999</v>
      </c>
    </row>
    <row r="158" spans="1:12">
      <c r="A158" s="23">
        <f t="shared" si="12"/>
        <v>149</v>
      </c>
      <c r="B158" s="115" t="s">
        <v>1161</v>
      </c>
      <c r="C158" s="115" t="s">
        <v>1049</v>
      </c>
      <c r="D158" s="132">
        <v>42828</v>
      </c>
      <c r="E158" s="121">
        <v>55283.15</v>
      </c>
      <c r="F158" s="132">
        <v>42828</v>
      </c>
      <c r="G158" s="132"/>
      <c r="H158" s="234">
        <f t="shared" si="13"/>
        <v>0</v>
      </c>
      <c r="I158" s="132">
        <v>42881</v>
      </c>
      <c r="J158" s="245">
        <f t="shared" si="14"/>
        <v>53</v>
      </c>
      <c r="K158" s="430">
        <f t="shared" si="15"/>
        <v>53</v>
      </c>
      <c r="L158" s="143">
        <f t="shared" si="16"/>
        <v>2930006.95</v>
      </c>
    </row>
    <row r="159" spans="1:12">
      <c r="A159" s="23">
        <f t="shared" si="12"/>
        <v>150</v>
      </c>
      <c r="B159" s="115" t="s">
        <v>1162</v>
      </c>
      <c r="C159" s="115" t="s">
        <v>1049</v>
      </c>
      <c r="D159" s="132">
        <v>42731</v>
      </c>
      <c r="E159" s="121">
        <v>56852.5</v>
      </c>
      <c r="F159" s="132">
        <v>42689</v>
      </c>
      <c r="G159" s="132">
        <v>42692</v>
      </c>
      <c r="H159" s="234">
        <f t="shared" si="13"/>
        <v>1.5</v>
      </c>
      <c r="I159" s="132">
        <v>42762</v>
      </c>
      <c r="J159" s="245">
        <f t="shared" si="14"/>
        <v>70</v>
      </c>
      <c r="K159" s="430">
        <f t="shared" si="15"/>
        <v>71.5</v>
      </c>
      <c r="L159" s="143">
        <f t="shared" si="16"/>
        <v>4064953.75</v>
      </c>
    </row>
    <row r="160" spans="1:12">
      <c r="A160" s="23">
        <f t="shared" si="12"/>
        <v>151</v>
      </c>
      <c r="B160" s="115" t="s">
        <v>1163</v>
      </c>
      <c r="C160" s="115" t="s">
        <v>1049</v>
      </c>
      <c r="D160" s="132">
        <v>43089</v>
      </c>
      <c r="E160" s="121">
        <v>58691.12</v>
      </c>
      <c r="F160" s="132">
        <v>43026</v>
      </c>
      <c r="G160" s="132">
        <v>43067</v>
      </c>
      <c r="H160" s="234">
        <f t="shared" si="13"/>
        <v>20.5</v>
      </c>
      <c r="I160" s="132">
        <v>43122</v>
      </c>
      <c r="J160" s="245">
        <f t="shared" si="14"/>
        <v>55</v>
      </c>
      <c r="K160" s="430">
        <f t="shared" si="15"/>
        <v>75.5</v>
      </c>
      <c r="L160" s="143">
        <f t="shared" si="16"/>
        <v>4431179.5599999996</v>
      </c>
    </row>
    <row r="161" spans="1:12">
      <c r="A161" s="23">
        <f t="shared" si="12"/>
        <v>152</v>
      </c>
      <c r="B161" s="115" t="s">
        <v>1164</v>
      </c>
      <c r="C161" s="115" t="s">
        <v>1049</v>
      </c>
      <c r="D161" s="132">
        <v>43066</v>
      </c>
      <c r="E161" s="121">
        <v>59644</v>
      </c>
      <c r="F161" s="132">
        <v>43048</v>
      </c>
      <c r="G161" s="132">
        <v>43058</v>
      </c>
      <c r="H161" s="234">
        <f t="shared" si="13"/>
        <v>5</v>
      </c>
      <c r="I161" s="132">
        <v>43102</v>
      </c>
      <c r="J161" s="245">
        <f t="shared" si="14"/>
        <v>44</v>
      </c>
      <c r="K161" s="430">
        <f t="shared" si="15"/>
        <v>49</v>
      </c>
      <c r="L161" s="143">
        <f t="shared" si="16"/>
        <v>2922556</v>
      </c>
    </row>
    <row r="162" spans="1:12">
      <c r="A162" s="23">
        <f t="shared" si="12"/>
        <v>153</v>
      </c>
      <c r="B162" s="115" t="s">
        <v>1165</v>
      </c>
      <c r="C162" s="115" t="s">
        <v>1049</v>
      </c>
      <c r="D162" s="132">
        <v>42704</v>
      </c>
      <c r="E162" s="121">
        <v>57804</v>
      </c>
      <c r="F162" s="132">
        <v>42675</v>
      </c>
      <c r="G162" s="132">
        <v>42705</v>
      </c>
      <c r="H162" s="234">
        <f t="shared" si="13"/>
        <v>15</v>
      </c>
      <c r="I162" s="132">
        <v>42850</v>
      </c>
      <c r="J162" s="245">
        <f t="shared" si="14"/>
        <v>145</v>
      </c>
      <c r="K162" s="430">
        <f t="shared" si="15"/>
        <v>160</v>
      </c>
      <c r="L162" s="143">
        <f t="shared" si="16"/>
        <v>9248640</v>
      </c>
    </row>
    <row r="163" spans="1:12">
      <c r="A163" s="23">
        <f t="shared" si="12"/>
        <v>154</v>
      </c>
      <c r="B163" s="115" t="s">
        <v>1166</v>
      </c>
      <c r="C163" s="115" t="s">
        <v>1049</v>
      </c>
      <c r="D163" s="132">
        <v>42759</v>
      </c>
      <c r="E163" s="121">
        <v>59500</v>
      </c>
      <c r="F163" s="132">
        <v>42736</v>
      </c>
      <c r="G163" s="132">
        <v>43100</v>
      </c>
      <c r="H163" s="234">
        <f t="shared" si="13"/>
        <v>182</v>
      </c>
      <c r="I163" s="132">
        <v>42795</v>
      </c>
      <c r="J163" s="245">
        <f t="shared" si="14"/>
        <v>-305</v>
      </c>
      <c r="K163" s="430">
        <f t="shared" si="15"/>
        <v>-123</v>
      </c>
      <c r="L163" s="143">
        <f t="shared" si="16"/>
        <v>-7318500</v>
      </c>
    </row>
    <row r="164" spans="1:12">
      <c r="A164" s="23">
        <f t="shared" si="12"/>
        <v>155</v>
      </c>
      <c r="B164" s="115" t="s">
        <v>1167</v>
      </c>
      <c r="C164" s="115" t="s">
        <v>1049</v>
      </c>
      <c r="D164" s="132">
        <v>42765</v>
      </c>
      <c r="E164" s="121">
        <v>3925</v>
      </c>
      <c r="F164" s="132">
        <v>42765</v>
      </c>
      <c r="G164" s="132"/>
      <c r="H164" s="234">
        <f t="shared" si="13"/>
        <v>0</v>
      </c>
      <c r="I164" s="132">
        <v>42796</v>
      </c>
      <c r="J164" s="245">
        <f t="shared" si="14"/>
        <v>31</v>
      </c>
      <c r="K164" s="430">
        <f t="shared" si="15"/>
        <v>31</v>
      </c>
      <c r="L164" s="143">
        <f t="shared" si="16"/>
        <v>121675</v>
      </c>
    </row>
    <row r="165" spans="1:12">
      <c r="A165" s="23">
        <f t="shared" si="12"/>
        <v>156</v>
      </c>
      <c r="B165" s="115" t="s">
        <v>1168</v>
      </c>
      <c r="C165" s="115" t="s">
        <v>1049</v>
      </c>
      <c r="D165" s="132">
        <v>43076</v>
      </c>
      <c r="E165" s="121">
        <v>77134</v>
      </c>
      <c r="F165" s="132">
        <v>43076</v>
      </c>
      <c r="G165" s="132"/>
      <c r="H165" s="234">
        <f t="shared" si="13"/>
        <v>0</v>
      </c>
      <c r="I165" s="132">
        <v>43108</v>
      </c>
      <c r="J165" s="245">
        <f t="shared" si="14"/>
        <v>32</v>
      </c>
      <c r="K165" s="430">
        <f t="shared" si="15"/>
        <v>32</v>
      </c>
      <c r="L165" s="143">
        <f t="shared" si="16"/>
        <v>2468288</v>
      </c>
    </row>
    <row r="166" spans="1:12">
      <c r="A166" s="23">
        <f t="shared" si="12"/>
        <v>157</v>
      </c>
      <c r="B166" s="115" t="s">
        <v>1149</v>
      </c>
      <c r="C166" s="115" t="s">
        <v>1049</v>
      </c>
      <c r="D166" s="132">
        <v>43082</v>
      </c>
      <c r="E166" s="121">
        <v>238.3</v>
      </c>
      <c r="F166" s="132">
        <v>43082</v>
      </c>
      <c r="G166" s="132"/>
      <c r="H166" s="234">
        <f t="shared" si="13"/>
        <v>0</v>
      </c>
      <c r="I166" s="132">
        <v>43091</v>
      </c>
      <c r="J166" s="245">
        <f t="shared" si="14"/>
        <v>9</v>
      </c>
      <c r="K166" s="430">
        <f t="shared" si="15"/>
        <v>9</v>
      </c>
      <c r="L166" s="143">
        <f t="shared" si="16"/>
        <v>2144.6999999999998</v>
      </c>
    </row>
    <row r="167" spans="1:12">
      <c r="A167" s="23">
        <f t="shared" si="12"/>
        <v>158</v>
      </c>
      <c r="B167" s="115" t="s">
        <v>1169</v>
      </c>
      <c r="C167" s="115" t="s">
        <v>1049</v>
      </c>
      <c r="D167" s="132">
        <v>43073</v>
      </c>
      <c r="E167" s="121">
        <v>5586.4</v>
      </c>
      <c r="F167" s="132">
        <v>43073</v>
      </c>
      <c r="G167" s="132"/>
      <c r="H167" s="234">
        <f t="shared" si="13"/>
        <v>0</v>
      </c>
      <c r="I167" s="132">
        <v>43104</v>
      </c>
      <c r="J167" s="245">
        <f t="shared" si="14"/>
        <v>31</v>
      </c>
      <c r="K167" s="430">
        <f t="shared" si="15"/>
        <v>31</v>
      </c>
      <c r="L167" s="143">
        <f t="shared" si="16"/>
        <v>173178.4</v>
      </c>
    </row>
    <row r="168" spans="1:12">
      <c r="A168" s="23">
        <f t="shared" si="12"/>
        <v>159</v>
      </c>
      <c r="B168" s="115" t="s">
        <v>1149</v>
      </c>
      <c r="C168" s="115" t="s">
        <v>1049</v>
      </c>
      <c r="D168" s="132">
        <v>42978</v>
      </c>
      <c r="E168" s="121">
        <v>476.8</v>
      </c>
      <c r="F168" s="132">
        <v>42978</v>
      </c>
      <c r="G168" s="132"/>
      <c r="H168" s="234">
        <f t="shared" si="13"/>
        <v>0</v>
      </c>
      <c r="I168" s="132">
        <v>42989</v>
      </c>
      <c r="J168" s="245">
        <f t="shared" si="14"/>
        <v>11</v>
      </c>
      <c r="K168" s="430">
        <f t="shared" si="15"/>
        <v>11</v>
      </c>
      <c r="L168" s="143">
        <f t="shared" si="16"/>
        <v>5244.8</v>
      </c>
    </row>
    <row r="169" spans="1:12">
      <c r="A169" s="23">
        <f t="shared" si="12"/>
        <v>160</v>
      </c>
      <c r="B169" s="115" t="s">
        <v>1153</v>
      </c>
      <c r="C169" s="115" t="s">
        <v>1049</v>
      </c>
      <c r="D169" s="132">
        <v>42999</v>
      </c>
      <c r="E169" s="121">
        <v>1401</v>
      </c>
      <c r="F169" s="132">
        <v>42999</v>
      </c>
      <c r="G169" s="132"/>
      <c r="H169" s="234">
        <f t="shared" si="13"/>
        <v>0</v>
      </c>
      <c r="I169" s="132">
        <v>43041</v>
      </c>
      <c r="J169" s="245">
        <f t="shared" si="14"/>
        <v>42</v>
      </c>
      <c r="K169" s="430">
        <f t="shared" si="15"/>
        <v>42</v>
      </c>
      <c r="L169" s="143">
        <f t="shared" si="16"/>
        <v>58842</v>
      </c>
    </row>
    <row r="170" spans="1:12">
      <c r="A170" s="23">
        <f t="shared" si="12"/>
        <v>161</v>
      </c>
      <c r="B170" s="115" t="s">
        <v>1170</v>
      </c>
      <c r="C170" s="115" t="s">
        <v>1049</v>
      </c>
      <c r="D170" s="132">
        <v>43042</v>
      </c>
      <c r="E170" s="121">
        <v>149850</v>
      </c>
      <c r="F170" s="132">
        <v>43041</v>
      </c>
      <c r="G170" s="132"/>
      <c r="H170" s="234">
        <f t="shared" si="13"/>
        <v>0</v>
      </c>
      <c r="I170" s="132">
        <v>43074</v>
      </c>
      <c r="J170" s="245">
        <f t="shared" si="14"/>
        <v>33</v>
      </c>
      <c r="K170" s="430">
        <f t="shared" si="15"/>
        <v>33</v>
      </c>
      <c r="L170" s="143">
        <f t="shared" si="16"/>
        <v>4945050</v>
      </c>
    </row>
    <row r="171" spans="1:12">
      <c r="A171" s="23">
        <f t="shared" si="12"/>
        <v>162</v>
      </c>
      <c r="B171" s="115" t="s">
        <v>1137</v>
      </c>
      <c r="C171" s="115" t="s">
        <v>1049</v>
      </c>
      <c r="D171" s="132">
        <v>42811</v>
      </c>
      <c r="E171" s="121">
        <v>106.29</v>
      </c>
      <c r="F171" s="132">
        <v>42811</v>
      </c>
      <c r="G171" s="132"/>
      <c r="H171" s="234">
        <f t="shared" si="13"/>
        <v>0</v>
      </c>
      <c r="I171" s="132">
        <v>42828</v>
      </c>
      <c r="J171" s="245">
        <f t="shared" si="14"/>
        <v>17</v>
      </c>
      <c r="K171" s="430">
        <f t="shared" si="15"/>
        <v>17</v>
      </c>
      <c r="L171" s="143">
        <f t="shared" si="16"/>
        <v>1806.93</v>
      </c>
    </row>
    <row r="172" spans="1:12">
      <c r="A172" s="23">
        <f t="shared" si="12"/>
        <v>163</v>
      </c>
      <c r="B172" s="115" t="s">
        <v>1171</v>
      </c>
      <c r="C172" s="115" t="s">
        <v>1049</v>
      </c>
      <c r="D172" s="132">
        <v>42912</v>
      </c>
      <c r="E172" s="121">
        <v>86.5</v>
      </c>
      <c r="F172" s="132">
        <v>42856</v>
      </c>
      <c r="G172" s="132">
        <v>42886</v>
      </c>
      <c r="H172" s="234">
        <f t="shared" si="13"/>
        <v>15</v>
      </c>
      <c r="I172" s="132">
        <v>42943</v>
      </c>
      <c r="J172" s="245">
        <f t="shared" si="14"/>
        <v>57</v>
      </c>
      <c r="K172" s="430">
        <f t="shared" si="15"/>
        <v>72</v>
      </c>
      <c r="L172" s="143">
        <f t="shared" si="16"/>
        <v>6228</v>
      </c>
    </row>
    <row r="173" spans="1:12">
      <c r="A173" s="23">
        <f t="shared" si="12"/>
        <v>164</v>
      </c>
      <c r="B173" s="115" t="s">
        <v>1172</v>
      </c>
      <c r="C173" s="115" t="s">
        <v>1049</v>
      </c>
      <c r="D173" s="132">
        <v>43084</v>
      </c>
      <c r="E173" s="121">
        <v>57592</v>
      </c>
      <c r="F173" s="132">
        <v>43084</v>
      </c>
      <c r="G173" s="132"/>
      <c r="H173" s="234">
        <f t="shared" si="13"/>
        <v>0</v>
      </c>
      <c r="I173" s="132">
        <v>43116</v>
      </c>
      <c r="J173" s="245">
        <f t="shared" si="14"/>
        <v>32</v>
      </c>
      <c r="K173" s="430">
        <f t="shared" si="15"/>
        <v>32</v>
      </c>
      <c r="L173" s="143">
        <f t="shared" si="16"/>
        <v>1842944</v>
      </c>
    </row>
    <row r="174" spans="1:12">
      <c r="A174" s="23">
        <f t="shared" si="12"/>
        <v>165</v>
      </c>
      <c r="B174" s="115" t="s">
        <v>1172</v>
      </c>
      <c r="C174" s="115" t="s">
        <v>1049</v>
      </c>
      <c r="D174" s="132">
        <v>43088</v>
      </c>
      <c r="E174" s="121">
        <v>73660</v>
      </c>
      <c r="F174" s="132">
        <v>42996</v>
      </c>
      <c r="G174" s="132">
        <v>43298</v>
      </c>
      <c r="H174" s="234">
        <f t="shared" si="13"/>
        <v>151</v>
      </c>
      <c r="I174" s="132">
        <v>43119</v>
      </c>
      <c r="J174" s="245">
        <f t="shared" si="14"/>
        <v>-179</v>
      </c>
      <c r="K174" s="430">
        <f t="shared" si="15"/>
        <v>-28</v>
      </c>
      <c r="L174" s="143">
        <f t="shared" si="16"/>
        <v>-2062480</v>
      </c>
    </row>
    <row r="175" spans="1:12">
      <c r="A175" s="23">
        <f t="shared" si="12"/>
        <v>166</v>
      </c>
      <c r="B175" s="115" t="s">
        <v>1173</v>
      </c>
      <c r="C175" s="115" t="s">
        <v>1049</v>
      </c>
      <c r="D175" s="132">
        <v>42674</v>
      </c>
      <c r="E175" s="121">
        <v>200</v>
      </c>
      <c r="F175" s="132">
        <v>42671</v>
      </c>
      <c r="G175" s="132"/>
      <c r="H175" s="234">
        <f t="shared" si="13"/>
        <v>0</v>
      </c>
      <c r="I175" s="132">
        <v>42705</v>
      </c>
      <c r="J175" s="245">
        <f t="shared" si="14"/>
        <v>34</v>
      </c>
      <c r="K175" s="430">
        <f t="shared" si="15"/>
        <v>34</v>
      </c>
      <c r="L175" s="143">
        <f t="shared" si="16"/>
        <v>6800</v>
      </c>
    </row>
    <row r="176" spans="1:12">
      <c r="A176" s="23">
        <f t="shared" si="12"/>
        <v>167</v>
      </c>
      <c r="B176" s="115" t="s">
        <v>1174</v>
      </c>
      <c r="C176" s="115" t="s">
        <v>1049</v>
      </c>
      <c r="D176" s="132">
        <v>42894</v>
      </c>
      <c r="E176" s="121">
        <v>48</v>
      </c>
      <c r="F176" s="132">
        <v>42894</v>
      </c>
      <c r="G176" s="132"/>
      <c r="H176" s="234">
        <f t="shared" si="13"/>
        <v>0</v>
      </c>
      <c r="I176" s="132">
        <v>42926</v>
      </c>
      <c r="J176" s="245">
        <f t="shared" si="14"/>
        <v>32</v>
      </c>
      <c r="K176" s="430">
        <f t="shared" si="15"/>
        <v>32</v>
      </c>
      <c r="L176" s="143">
        <f t="shared" si="16"/>
        <v>1536</v>
      </c>
    </row>
    <row r="177" spans="1:12">
      <c r="A177" s="23">
        <f t="shared" si="12"/>
        <v>168</v>
      </c>
      <c r="B177" s="115" t="s">
        <v>1175</v>
      </c>
      <c r="C177" s="115" t="s">
        <v>1049</v>
      </c>
      <c r="D177" s="132">
        <v>42998</v>
      </c>
      <c r="E177" s="121">
        <v>348360</v>
      </c>
      <c r="F177" s="132">
        <v>42998</v>
      </c>
      <c r="G177" s="132"/>
      <c r="H177" s="234">
        <f t="shared" si="13"/>
        <v>0</v>
      </c>
      <c r="I177" s="132">
        <v>43028</v>
      </c>
      <c r="J177" s="245">
        <f t="shared" si="14"/>
        <v>30</v>
      </c>
      <c r="K177" s="430">
        <f t="shared" si="15"/>
        <v>30</v>
      </c>
      <c r="L177" s="143">
        <f t="shared" si="16"/>
        <v>10450800</v>
      </c>
    </row>
    <row r="178" spans="1:12">
      <c r="A178" s="23">
        <f t="shared" si="12"/>
        <v>169</v>
      </c>
      <c r="B178" s="115" t="s">
        <v>1286</v>
      </c>
      <c r="C178" s="115" t="s">
        <v>1049</v>
      </c>
      <c r="D178" s="132">
        <v>42762</v>
      </c>
      <c r="E178" s="121">
        <v>5720</v>
      </c>
      <c r="F178" s="132">
        <v>42762</v>
      </c>
      <c r="G178" s="132"/>
      <c r="H178" s="234">
        <f t="shared" si="13"/>
        <v>0</v>
      </c>
      <c r="I178" s="132">
        <v>42793</v>
      </c>
      <c r="J178" s="245">
        <f t="shared" si="14"/>
        <v>31</v>
      </c>
      <c r="K178" s="430">
        <f t="shared" si="15"/>
        <v>31</v>
      </c>
      <c r="L178" s="143">
        <f t="shared" si="16"/>
        <v>177320</v>
      </c>
    </row>
    <row r="179" spans="1:12">
      <c r="A179" s="23">
        <f t="shared" si="12"/>
        <v>170</v>
      </c>
      <c r="B179" s="115" t="s">
        <v>1158</v>
      </c>
      <c r="C179" s="115" t="s">
        <v>1049</v>
      </c>
      <c r="D179" s="132">
        <v>42954</v>
      </c>
      <c r="E179" s="121">
        <v>62003.75</v>
      </c>
      <c r="F179" s="132">
        <v>42923</v>
      </c>
      <c r="G179" s="132">
        <v>42944</v>
      </c>
      <c r="H179" s="234">
        <f t="shared" si="13"/>
        <v>10.5</v>
      </c>
      <c r="I179" s="132">
        <v>42984</v>
      </c>
      <c r="J179" s="245">
        <f t="shared" si="14"/>
        <v>40</v>
      </c>
      <c r="K179" s="430">
        <f t="shared" si="15"/>
        <v>50.5</v>
      </c>
      <c r="L179" s="143">
        <f t="shared" si="16"/>
        <v>3131189.38</v>
      </c>
    </row>
    <row r="180" spans="1:12">
      <c r="A180" s="23">
        <f t="shared" si="12"/>
        <v>171</v>
      </c>
      <c r="B180" s="115" t="s">
        <v>1158</v>
      </c>
      <c r="C180" s="115" t="s">
        <v>1049</v>
      </c>
      <c r="D180" s="132">
        <v>42985</v>
      </c>
      <c r="E180" s="121">
        <v>64241.01</v>
      </c>
      <c r="F180" s="132">
        <v>42926</v>
      </c>
      <c r="G180" s="132">
        <v>42978</v>
      </c>
      <c r="H180" s="234">
        <f t="shared" si="13"/>
        <v>26</v>
      </c>
      <c r="I180" s="132">
        <v>43007</v>
      </c>
      <c r="J180" s="245">
        <f t="shared" si="14"/>
        <v>29</v>
      </c>
      <c r="K180" s="430">
        <f t="shared" si="15"/>
        <v>55</v>
      </c>
      <c r="L180" s="143">
        <f t="shared" si="16"/>
        <v>3533255.55</v>
      </c>
    </row>
    <row r="181" spans="1:12">
      <c r="A181" s="23">
        <f t="shared" si="12"/>
        <v>172</v>
      </c>
      <c r="B181" s="115" t="s">
        <v>1176</v>
      </c>
      <c r="C181" s="115" t="s">
        <v>1049</v>
      </c>
      <c r="D181" s="132">
        <v>43021</v>
      </c>
      <c r="E181" s="121">
        <v>34060</v>
      </c>
      <c r="F181" s="132">
        <v>43017</v>
      </c>
      <c r="G181" s="132">
        <v>43021</v>
      </c>
      <c r="H181" s="234">
        <f t="shared" si="13"/>
        <v>2</v>
      </c>
      <c r="I181" s="132">
        <v>43052</v>
      </c>
      <c r="J181" s="245">
        <f t="shared" si="14"/>
        <v>31</v>
      </c>
      <c r="K181" s="430">
        <f t="shared" si="15"/>
        <v>33</v>
      </c>
      <c r="L181" s="143">
        <f t="shared" si="16"/>
        <v>1123980</v>
      </c>
    </row>
    <row r="182" spans="1:12">
      <c r="A182" s="23">
        <f t="shared" si="12"/>
        <v>173</v>
      </c>
      <c r="B182" s="115" t="s">
        <v>1143</v>
      </c>
      <c r="C182" s="115" t="s">
        <v>1049</v>
      </c>
      <c r="D182" s="132">
        <v>43068</v>
      </c>
      <c r="E182" s="121">
        <v>203598.36</v>
      </c>
      <c r="F182" s="132">
        <v>43009</v>
      </c>
      <c r="G182" s="132">
        <v>43039</v>
      </c>
      <c r="H182" s="234">
        <f t="shared" si="13"/>
        <v>15</v>
      </c>
      <c r="I182" s="132">
        <v>43098</v>
      </c>
      <c r="J182" s="245">
        <f t="shared" si="14"/>
        <v>59</v>
      </c>
      <c r="K182" s="430">
        <f t="shared" si="15"/>
        <v>74</v>
      </c>
      <c r="L182" s="143">
        <f t="shared" si="16"/>
        <v>15066278.640000001</v>
      </c>
    </row>
    <row r="183" spans="1:12">
      <c r="A183" s="23">
        <f t="shared" si="12"/>
        <v>174</v>
      </c>
      <c r="B183" s="115" t="s">
        <v>1177</v>
      </c>
      <c r="C183" s="115" t="s">
        <v>1049</v>
      </c>
      <c r="D183" s="132">
        <v>43010</v>
      </c>
      <c r="E183" s="121">
        <v>67331</v>
      </c>
      <c r="F183" s="132">
        <v>43010</v>
      </c>
      <c r="G183" s="132">
        <v>43036</v>
      </c>
      <c r="H183" s="234">
        <f t="shared" si="13"/>
        <v>13</v>
      </c>
      <c r="I183" s="132">
        <v>43077</v>
      </c>
      <c r="J183" s="245">
        <f t="shared" si="14"/>
        <v>41</v>
      </c>
      <c r="K183" s="430">
        <f t="shared" si="15"/>
        <v>54</v>
      </c>
      <c r="L183" s="143">
        <f t="shared" si="16"/>
        <v>3635874</v>
      </c>
    </row>
    <row r="184" spans="1:12">
      <c r="A184" s="23">
        <f t="shared" si="12"/>
        <v>175</v>
      </c>
      <c r="B184" s="115" t="s">
        <v>1135</v>
      </c>
      <c r="C184" s="115" t="s">
        <v>1049</v>
      </c>
      <c r="D184" s="132">
        <v>43031</v>
      </c>
      <c r="E184" s="121">
        <v>75939.37</v>
      </c>
      <c r="F184" s="132">
        <v>43031</v>
      </c>
      <c r="G184" s="132"/>
      <c r="H184" s="234">
        <f t="shared" si="13"/>
        <v>0</v>
      </c>
      <c r="I184" s="132">
        <v>43042</v>
      </c>
      <c r="J184" s="245">
        <f t="shared" si="14"/>
        <v>11</v>
      </c>
      <c r="K184" s="430">
        <f t="shared" si="15"/>
        <v>11</v>
      </c>
      <c r="L184" s="143">
        <f t="shared" si="16"/>
        <v>835333.07</v>
      </c>
    </row>
    <row r="185" spans="1:12">
      <c r="A185" s="23">
        <f t="shared" si="12"/>
        <v>176</v>
      </c>
      <c r="B185" s="115" t="s">
        <v>1133</v>
      </c>
      <c r="C185" s="115" t="s">
        <v>1049</v>
      </c>
      <c r="D185" s="132">
        <v>43049</v>
      </c>
      <c r="E185" s="121">
        <v>101399.4</v>
      </c>
      <c r="F185" s="132">
        <v>43019</v>
      </c>
      <c r="G185" s="132"/>
      <c r="H185" s="234">
        <f t="shared" si="13"/>
        <v>0</v>
      </c>
      <c r="I185" s="132">
        <v>43080</v>
      </c>
      <c r="J185" s="245">
        <f t="shared" si="14"/>
        <v>61</v>
      </c>
      <c r="K185" s="430">
        <f t="shared" si="15"/>
        <v>61</v>
      </c>
      <c r="L185" s="143">
        <f t="shared" si="16"/>
        <v>6185363.4000000004</v>
      </c>
    </row>
    <row r="186" spans="1:12">
      <c r="A186" s="23">
        <f t="shared" si="12"/>
        <v>177</v>
      </c>
      <c r="B186" s="115" t="s">
        <v>1150</v>
      </c>
      <c r="C186" s="115" t="s">
        <v>1049</v>
      </c>
      <c r="D186" s="132">
        <v>43061</v>
      </c>
      <c r="E186" s="121">
        <v>72500</v>
      </c>
      <c r="F186" s="132">
        <v>43022</v>
      </c>
      <c r="G186" s="132">
        <v>43023</v>
      </c>
      <c r="H186" s="234">
        <f t="shared" si="13"/>
        <v>0.5</v>
      </c>
      <c r="I186" s="132">
        <v>43091</v>
      </c>
      <c r="J186" s="245">
        <f t="shared" si="14"/>
        <v>68</v>
      </c>
      <c r="K186" s="430">
        <f t="shared" si="15"/>
        <v>68.5</v>
      </c>
      <c r="L186" s="143">
        <f t="shared" si="16"/>
        <v>4966250</v>
      </c>
    </row>
    <row r="187" spans="1:12">
      <c r="A187" s="23">
        <f t="shared" si="12"/>
        <v>178</v>
      </c>
      <c r="B187" s="115" t="s">
        <v>1137</v>
      </c>
      <c r="C187" s="115" t="s">
        <v>1049</v>
      </c>
      <c r="D187" s="132">
        <v>43039</v>
      </c>
      <c r="E187" s="121">
        <v>56217.74</v>
      </c>
      <c r="F187" s="132">
        <v>43024</v>
      </c>
      <c r="G187" s="132">
        <v>43030</v>
      </c>
      <c r="H187" s="234">
        <f t="shared" si="13"/>
        <v>3</v>
      </c>
      <c r="I187" s="132">
        <v>43069</v>
      </c>
      <c r="J187" s="245">
        <f t="shared" si="14"/>
        <v>39</v>
      </c>
      <c r="K187" s="430">
        <f t="shared" si="15"/>
        <v>42</v>
      </c>
      <c r="L187" s="143">
        <f t="shared" si="16"/>
        <v>2361145.08</v>
      </c>
    </row>
    <row r="188" spans="1:12">
      <c r="A188" s="23">
        <f t="shared" si="12"/>
        <v>179</v>
      </c>
      <c r="B188" s="115" t="s">
        <v>1137</v>
      </c>
      <c r="C188" s="115" t="s">
        <v>1049</v>
      </c>
      <c r="D188" s="132">
        <v>43042</v>
      </c>
      <c r="E188" s="121">
        <v>102211.84</v>
      </c>
      <c r="F188" s="132">
        <v>43031</v>
      </c>
      <c r="G188" s="132">
        <v>43037</v>
      </c>
      <c r="H188" s="234">
        <f t="shared" si="13"/>
        <v>3</v>
      </c>
      <c r="I188" s="132">
        <v>43073</v>
      </c>
      <c r="J188" s="245">
        <f t="shared" si="14"/>
        <v>36</v>
      </c>
      <c r="K188" s="430">
        <f t="shared" si="15"/>
        <v>39</v>
      </c>
      <c r="L188" s="143">
        <f t="shared" si="16"/>
        <v>3986261.76</v>
      </c>
    </row>
    <row r="189" spans="1:12">
      <c r="A189" s="23">
        <f t="shared" si="12"/>
        <v>180</v>
      </c>
      <c r="B189" s="115" t="s">
        <v>1137</v>
      </c>
      <c r="C189" s="115" t="s">
        <v>1049</v>
      </c>
      <c r="D189" s="132">
        <v>43049</v>
      </c>
      <c r="E189" s="121">
        <v>66278.539999999994</v>
      </c>
      <c r="F189" s="132">
        <v>43038</v>
      </c>
      <c r="G189" s="132">
        <v>43044</v>
      </c>
      <c r="H189" s="234">
        <f t="shared" si="13"/>
        <v>3</v>
      </c>
      <c r="I189" s="132">
        <v>43080</v>
      </c>
      <c r="J189" s="245">
        <f t="shared" si="14"/>
        <v>36</v>
      </c>
      <c r="K189" s="430">
        <f t="shared" si="15"/>
        <v>39</v>
      </c>
      <c r="L189" s="143">
        <f t="shared" si="16"/>
        <v>2584863.06</v>
      </c>
    </row>
    <row r="190" spans="1:12">
      <c r="A190" s="23">
        <f t="shared" si="12"/>
        <v>181</v>
      </c>
      <c r="B190" s="115" t="s">
        <v>1178</v>
      </c>
      <c r="C190" s="115" t="s">
        <v>1049</v>
      </c>
      <c r="D190" s="132">
        <v>43060</v>
      </c>
      <c r="E190" s="121">
        <v>85312</v>
      </c>
      <c r="F190" s="132">
        <v>43060</v>
      </c>
      <c r="G190" s="132"/>
      <c r="H190" s="234">
        <f t="shared" si="13"/>
        <v>0</v>
      </c>
      <c r="I190" s="132">
        <v>43076</v>
      </c>
      <c r="J190" s="245">
        <f t="shared" si="14"/>
        <v>16</v>
      </c>
      <c r="K190" s="430">
        <f t="shared" si="15"/>
        <v>16</v>
      </c>
      <c r="L190" s="143">
        <f t="shared" si="16"/>
        <v>1364992</v>
      </c>
    </row>
    <row r="191" spans="1:12">
      <c r="A191" s="23">
        <f t="shared" si="12"/>
        <v>182</v>
      </c>
      <c r="B191" s="115" t="s">
        <v>1179</v>
      </c>
      <c r="C191" s="115" t="s">
        <v>1049</v>
      </c>
      <c r="D191" s="132">
        <v>43049</v>
      </c>
      <c r="E191" s="121">
        <v>54825</v>
      </c>
      <c r="F191" s="132">
        <v>43049</v>
      </c>
      <c r="G191" s="132"/>
      <c r="H191" s="234">
        <f t="shared" si="13"/>
        <v>0</v>
      </c>
      <c r="I191" s="132">
        <v>43098</v>
      </c>
      <c r="J191" s="245">
        <f t="shared" si="14"/>
        <v>49</v>
      </c>
      <c r="K191" s="430">
        <f t="shared" si="15"/>
        <v>49</v>
      </c>
      <c r="L191" s="143">
        <f t="shared" si="16"/>
        <v>2686425</v>
      </c>
    </row>
    <row r="192" spans="1:12">
      <c r="A192" s="23">
        <f t="shared" si="12"/>
        <v>183</v>
      </c>
      <c r="B192" s="115" t="s">
        <v>1287</v>
      </c>
      <c r="C192" s="115" t="s">
        <v>1049</v>
      </c>
      <c r="D192" s="132">
        <v>43027</v>
      </c>
      <c r="E192" s="121">
        <v>1070877</v>
      </c>
      <c r="F192" s="132">
        <v>43027</v>
      </c>
      <c r="G192" s="132"/>
      <c r="H192" s="234">
        <f t="shared" si="13"/>
        <v>0</v>
      </c>
      <c r="I192" s="132">
        <v>43073</v>
      </c>
      <c r="J192" s="245">
        <f t="shared" si="14"/>
        <v>46</v>
      </c>
      <c r="K192" s="430">
        <f t="shared" si="15"/>
        <v>46</v>
      </c>
      <c r="L192" s="143">
        <f t="shared" si="16"/>
        <v>49260342</v>
      </c>
    </row>
    <row r="193" spans="1:24">
      <c r="A193" s="23">
        <f t="shared" si="12"/>
        <v>184</v>
      </c>
      <c r="B193" s="115" t="s">
        <v>1287</v>
      </c>
      <c r="C193" s="115" t="s">
        <v>1049</v>
      </c>
      <c r="D193" s="132">
        <v>43054</v>
      </c>
      <c r="E193" s="121">
        <v>87275</v>
      </c>
      <c r="F193" s="132">
        <v>43054</v>
      </c>
      <c r="G193" s="132"/>
      <c r="H193" s="234">
        <f t="shared" si="13"/>
        <v>0</v>
      </c>
      <c r="I193" s="132">
        <v>43098</v>
      </c>
      <c r="J193" s="245">
        <f t="shared" si="14"/>
        <v>44</v>
      </c>
      <c r="K193" s="430">
        <f t="shared" si="15"/>
        <v>44</v>
      </c>
      <c r="L193" s="143">
        <f t="shared" si="16"/>
        <v>3840100</v>
      </c>
      <c r="M193" s="154"/>
      <c r="N193" s="154"/>
      <c r="O193" s="154"/>
      <c r="P193" s="154"/>
      <c r="Q193" s="154"/>
      <c r="R193" s="154"/>
      <c r="S193" s="154"/>
      <c r="T193" s="154"/>
      <c r="U193" s="154"/>
      <c r="V193" s="154"/>
      <c r="W193" s="154"/>
      <c r="X193" s="154"/>
    </row>
    <row r="194" spans="1:24">
      <c r="A194" s="23">
        <f t="shared" si="12"/>
        <v>185</v>
      </c>
      <c r="B194" s="115" t="s">
        <v>1287</v>
      </c>
      <c r="C194" s="115" t="s">
        <v>1049</v>
      </c>
      <c r="D194" s="132">
        <v>43060</v>
      </c>
      <c r="E194" s="121">
        <v>848708.75</v>
      </c>
      <c r="F194" s="132">
        <v>43060</v>
      </c>
      <c r="G194" s="132"/>
      <c r="H194" s="234">
        <f t="shared" si="13"/>
        <v>0</v>
      </c>
      <c r="I194" s="132">
        <v>43090</v>
      </c>
      <c r="J194" s="245">
        <f t="shared" si="14"/>
        <v>30</v>
      </c>
      <c r="K194" s="430">
        <f t="shared" si="15"/>
        <v>30</v>
      </c>
      <c r="L194" s="143">
        <f t="shared" si="16"/>
        <v>25461262.5</v>
      </c>
      <c r="M194" s="154"/>
      <c r="N194" s="154"/>
      <c r="O194" s="154"/>
      <c r="P194" s="154"/>
      <c r="Q194" s="154"/>
      <c r="R194" s="154"/>
      <c r="S194" s="154"/>
      <c r="T194" s="154"/>
      <c r="U194" s="154"/>
      <c r="V194" s="154"/>
      <c r="W194" s="154"/>
      <c r="X194" s="154"/>
    </row>
    <row r="195" spans="1:24">
      <c r="A195" s="23">
        <f t="shared" si="12"/>
        <v>186</v>
      </c>
      <c r="B195" s="115" t="s">
        <v>1287</v>
      </c>
      <c r="C195" s="115" t="s">
        <v>1049</v>
      </c>
      <c r="D195" s="132">
        <v>43061</v>
      </c>
      <c r="E195" s="121">
        <v>75000</v>
      </c>
      <c r="F195" s="132">
        <v>43019</v>
      </c>
      <c r="G195" s="132">
        <v>43033</v>
      </c>
      <c r="H195" s="234">
        <f t="shared" si="13"/>
        <v>7</v>
      </c>
      <c r="I195" s="132">
        <v>43091</v>
      </c>
      <c r="J195" s="245">
        <f t="shared" si="14"/>
        <v>58</v>
      </c>
      <c r="K195" s="430">
        <f t="shared" si="15"/>
        <v>65</v>
      </c>
      <c r="L195" s="143">
        <f t="shared" si="16"/>
        <v>4875000</v>
      </c>
      <c r="M195" s="154"/>
      <c r="N195" s="154"/>
      <c r="O195" s="154"/>
      <c r="P195" s="154"/>
      <c r="Q195" s="154"/>
      <c r="R195" s="154"/>
      <c r="S195" s="154"/>
      <c r="T195" s="154"/>
      <c r="U195" s="154"/>
      <c r="V195" s="154"/>
      <c r="W195" s="154"/>
      <c r="X195" s="154"/>
    </row>
    <row r="196" spans="1:24">
      <c r="A196" s="23">
        <f t="shared" si="12"/>
        <v>187</v>
      </c>
      <c r="B196" s="115" t="s">
        <v>1287</v>
      </c>
      <c r="C196" s="115" t="s">
        <v>1049</v>
      </c>
      <c r="D196" s="132">
        <v>43069</v>
      </c>
      <c r="E196" s="121">
        <v>286070</v>
      </c>
      <c r="F196" s="132">
        <v>43069</v>
      </c>
      <c r="G196" s="132"/>
      <c r="H196" s="234">
        <f t="shared" si="13"/>
        <v>0</v>
      </c>
      <c r="I196" s="132">
        <v>43103</v>
      </c>
      <c r="J196" s="245">
        <f t="shared" si="14"/>
        <v>34</v>
      </c>
      <c r="K196" s="430">
        <f t="shared" si="15"/>
        <v>34</v>
      </c>
      <c r="L196" s="143">
        <f t="shared" si="16"/>
        <v>9726380</v>
      </c>
      <c r="M196" s="154"/>
      <c r="N196" s="154"/>
      <c r="O196" s="154"/>
      <c r="P196" s="154"/>
      <c r="Q196" s="154"/>
      <c r="R196" s="154"/>
      <c r="S196" s="154"/>
      <c r="T196" s="154"/>
      <c r="U196" s="154"/>
      <c r="V196" s="154"/>
      <c r="W196" s="154"/>
      <c r="X196" s="154"/>
    </row>
    <row r="197" spans="1:24">
      <c r="A197" s="23">
        <f t="shared" si="12"/>
        <v>188</v>
      </c>
      <c r="B197" s="115" t="s">
        <v>1164</v>
      </c>
      <c r="C197" s="115" t="s">
        <v>1049</v>
      </c>
      <c r="D197" s="132">
        <v>43067</v>
      </c>
      <c r="E197" s="121">
        <v>204416.9</v>
      </c>
      <c r="F197" s="132">
        <v>43028</v>
      </c>
      <c r="G197" s="132">
        <v>43061</v>
      </c>
      <c r="H197" s="234">
        <f t="shared" si="13"/>
        <v>16.5</v>
      </c>
      <c r="I197" s="132">
        <v>43097</v>
      </c>
      <c r="J197" s="245">
        <f t="shared" si="14"/>
        <v>36</v>
      </c>
      <c r="K197" s="430">
        <f t="shared" si="15"/>
        <v>52.5</v>
      </c>
      <c r="L197" s="143">
        <f t="shared" si="16"/>
        <v>10731887.25</v>
      </c>
      <c r="M197" s="154"/>
      <c r="N197" s="154"/>
      <c r="O197" s="154"/>
      <c r="P197" s="154"/>
      <c r="Q197" s="154"/>
      <c r="R197" s="154"/>
      <c r="S197" s="154"/>
      <c r="T197" s="154"/>
      <c r="U197" s="154"/>
      <c r="V197" s="154"/>
      <c r="W197" s="154"/>
      <c r="X197" s="154"/>
    </row>
    <row r="198" spans="1:24">
      <c r="A198" s="23">
        <f t="shared" si="12"/>
        <v>189</v>
      </c>
      <c r="B198" s="115" t="s">
        <v>1180</v>
      </c>
      <c r="C198" s="115" t="s">
        <v>1049</v>
      </c>
      <c r="D198" s="132">
        <v>43070</v>
      </c>
      <c r="E198" s="121">
        <v>450</v>
      </c>
      <c r="F198" s="132">
        <v>43070</v>
      </c>
      <c r="G198" s="132"/>
      <c r="H198" s="234">
        <f t="shared" si="13"/>
        <v>0</v>
      </c>
      <c r="I198" s="132">
        <v>43102</v>
      </c>
      <c r="J198" s="245">
        <f t="shared" si="14"/>
        <v>32</v>
      </c>
      <c r="K198" s="430">
        <f t="shared" si="15"/>
        <v>32</v>
      </c>
      <c r="L198" s="143">
        <f t="shared" si="16"/>
        <v>14400</v>
      </c>
      <c r="M198" s="154"/>
      <c r="N198" s="154"/>
      <c r="O198" s="154"/>
      <c r="P198" s="154"/>
      <c r="Q198" s="154"/>
      <c r="R198" s="154"/>
      <c r="S198" s="154"/>
      <c r="T198" s="154"/>
      <c r="U198" s="154"/>
      <c r="V198" s="154"/>
      <c r="W198" s="154"/>
      <c r="X198" s="154"/>
    </row>
    <row r="199" spans="1:24">
      <c r="A199" s="23">
        <f t="shared" si="12"/>
        <v>190</v>
      </c>
      <c r="B199" s="115" t="s">
        <v>1181</v>
      </c>
      <c r="C199" s="115" t="s">
        <v>1049</v>
      </c>
      <c r="D199" s="132">
        <v>43049</v>
      </c>
      <c r="E199" s="121">
        <v>132470.94</v>
      </c>
      <c r="F199" s="132">
        <v>43049</v>
      </c>
      <c r="G199" s="132"/>
      <c r="H199" s="234">
        <f t="shared" si="13"/>
        <v>0</v>
      </c>
      <c r="I199" s="132">
        <v>43080</v>
      </c>
      <c r="J199" s="245">
        <f t="shared" si="14"/>
        <v>31</v>
      </c>
      <c r="K199" s="430">
        <f t="shared" si="15"/>
        <v>31</v>
      </c>
      <c r="L199" s="143">
        <f t="shared" si="16"/>
        <v>4106599.14</v>
      </c>
      <c r="M199" s="154"/>
      <c r="N199" s="154"/>
      <c r="O199" s="154"/>
      <c r="P199" s="154"/>
      <c r="Q199" s="154"/>
      <c r="R199" s="154"/>
      <c r="S199" s="154"/>
      <c r="T199" s="154"/>
      <c r="U199" s="154"/>
      <c r="V199" s="154"/>
      <c r="W199" s="154"/>
      <c r="X199" s="154"/>
    </row>
    <row r="200" spans="1:24">
      <c r="A200" s="23">
        <f t="shared" si="12"/>
        <v>191</v>
      </c>
      <c r="B200" s="115" t="s">
        <v>1135</v>
      </c>
      <c r="C200" s="115" t="s">
        <v>1049</v>
      </c>
      <c r="D200" s="132">
        <v>42821</v>
      </c>
      <c r="E200" s="121">
        <v>109583.14</v>
      </c>
      <c r="F200" s="132">
        <v>42814</v>
      </c>
      <c r="G200" s="132">
        <v>42817</v>
      </c>
      <c r="H200" s="234">
        <f t="shared" si="13"/>
        <v>1.5</v>
      </c>
      <c r="I200" s="132">
        <v>42856</v>
      </c>
      <c r="J200" s="245">
        <f t="shared" si="14"/>
        <v>39</v>
      </c>
      <c r="K200" s="430">
        <f t="shared" si="15"/>
        <v>40.5</v>
      </c>
      <c r="L200" s="143">
        <f t="shared" si="16"/>
        <v>4438117.17</v>
      </c>
      <c r="M200" s="154"/>
      <c r="N200" s="154"/>
      <c r="O200" s="154"/>
      <c r="P200" s="154"/>
      <c r="Q200" s="154"/>
      <c r="R200" s="154"/>
      <c r="S200" s="154"/>
      <c r="T200" s="154"/>
      <c r="U200" s="154"/>
      <c r="V200" s="154"/>
      <c r="W200" s="154"/>
      <c r="X200" s="154"/>
    </row>
    <row r="201" spans="1:24">
      <c r="A201" s="23">
        <f t="shared" si="12"/>
        <v>192</v>
      </c>
      <c r="B201" s="115" t="s">
        <v>1174</v>
      </c>
      <c r="C201" s="115" t="s">
        <v>1049</v>
      </c>
      <c r="D201" s="132">
        <v>42874</v>
      </c>
      <c r="E201" s="121">
        <v>68576.31</v>
      </c>
      <c r="F201" s="132">
        <v>42874</v>
      </c>
      <c r="G201" s="132"/>
      <c r="H201" s="234">
        <f t="shared" si="13"/>
        <v>0</v>
      </c>
      <c r="I201" s="132">
        <v>42905</v>
      </c>
      <c r="J201" s="245">
        <f t="shared" si="14"/>
        <v>31</v>
      </c>
      <c r="K201" s="430">
        <f t="shared" si="15"/>
        <v>31</v>
      </c>
      <c r="L201" s="143">
        <f t="shared" si="16"/>
        <v>2125865.61</v>
      </c>
      <c r="M201" s="154"/>
      <c r="N201" s="154"/>
      <c r="O201" s="154"/>
      <c r="P201" s="154"/>
      <c r="Q201" s="154"/>
      <c r="R201" s="154"/>
      <c r="S201" s="154"/>
      <c r="T201" s="154"/>
      <c r="U201" s="154"/>
      <c r="V201" s="154"/>
      <c r="W201" s="154"/>
      <c r="X201" s="154"/>
    </row>
    <row r="202" spans="1:24">
      <c r="A202" s="23">
        <f t="shared" si="12"/>
        <v>193</v>
      </c>
      <c r="B202" s="115" t="s">
        <v>1182</v>
      </c>
      <c r="C202" s="115" t="s">
        <v>1049</v>
      </c>
      <c r="D202" s="132">
        <v>42811</v>
      </c>
      <c r="E202" s="121">
        <v>102593.7</v>
      </c>
      <c r="F202" s="132">
        <v>42793</v>
      </c>
      <c r="G202" s="132"/>
      <c r="H202" s="234">
        <f t="shared" si="13"/>
        <v>0</v>
      </c>
      <c r="I202" s="132">
        <v>42822</v>
      </c>
      <c r="J202" s="245">
        <f t="shared" si="14"/>
        <v>29</v>
      </c>
      <c r="K202" s="430">
        <f t="shared" si="15"/>
        <v>29</v>
      </c>
      <c r="L202" s="143">
        <f t="shared" si="16"/>
        <v>2975217.3</v>
      </c>
      <c r="M202" s="154"/>
      <c r="N202" s="154"/>
      <c r="O202" s="154"/>
      <c r="P202" s="154"/>
      <c r="Q202" s="154"/>
      <c r="R202" s="154"/>
      <c r="S202" s="154"/>
      <c r="T202" s="154"/>
      <c r="U202" s="154"/>
      <c r="V202" s="154"/>
      <c r="W202" s="154"/>
      <c r="X202" s="154"/>
    </row>
    <row r="203" spans="1:24">
      <c r="A203" s="23">
        <f t="shared" ref="A203:A266" si="17">A202+1</f>
        <v>194</v>
      </c>
      <c r="B203" s="115" t="s">
        <v>1183</v>
      </c>
      <c r="C203" s="115" t="s">
        <v>1049</v>
      </c>
      <c r="D203" s="132">
        <v>42818</v>
      </c>
      <c r="E203" s="121">
        <v>8945</v>
      </c>
      <c r="F203" s="132">
        <v>42807</v>
      </c>
      <c r="G203" s="132">
        <v>42812</v>
      </c>
      <c r="H203" s="234">
        <f t="shared" ref="H203:H266" si="18">IF(G203="",0,(G203-F203)/2)</f>
        <v>2.5</v>
      </c>
      <c r="I203" s="132">
        <v>42830</v>
      </c>
      <c r="J203" s="245">
        <f t="shared" ref="J203:J266" si="19">IF(G203="",I203-F203,I203-G203)</f>
        <v>18</v>
      </c>
      <c r="K203" s="430">
        <f t="shared" ref="K203:K266" si="20">H203+J203</f>
        <v>20.5</v>
      </c>
      <c r="L203" s="143">
        <f t="shared" ref="L203:L266" si="21">ROUND(E203*K203,2)</f>
        <v>183372.5</v>
      </c>
      <c r="M203" s="154"/>
      <c r="N203" s="154"/>
      <c r="O203" s="154"/>
      <c r="P203" s="154"/>
      <c r="Q203" s="154"/>
      <c r="R203" s="154"/>
      <c r="S203" s="154"/>
      <c r="T203" s="154"/>
      <c r="U203" s="154"/>
      <c r="V203" s="154"/>
      <c r="W203" s="154"/>
      <c r="X203" s="154"/>
    </row>
    <row r="204" spans="1:24">
      <c r="A204" s="23">
        <f t="shared" si="17"/>
        <v>195</v>
      </c>
      <c r="B204" s="115" t="s">
        <v>1166</v>
      </c>
      <c r="C204" s="115" t="s">
        <v>1049</v>
      </c>
      <c r="D204" s="132">
        <v>42926</v>
      </c>
      <c r="E204" s="121">
        <v>270000</v>
      </c>
      <c r="F204" s="132">
        <v>42926</v>
      </c>
      <c r="G204" s="132"/>
      <c r="H204" s="234">
        <f t="shared" si="18"/>
        <v>0</v>
      </c>
      <c r="I204" s="132">
        <v>42958</v>
      </c>
      <c r="J204" s="245">
        <f t="shared" si="19"/>
        <v>32</v>
      </c>
      <c r="K204" s="430">
        <f t="shared" si="20"/>
        <v>32</v>
      </c>
      <c r="L204" s="143">
        <f t="shared" si="21"/>
        <v>8640000</v>
      </c>
      <c r="M204" s="154"/>
      <c r="N204" s="154"/>
      <c r="O204" s="154"/>
      <c r="P204" s="154"/>
      <c r="Q204" s="154"/>
      <c r="R204" s="154"/>
      <c r="S204" s="154"/>
      <c r="T204" s="154"/>
      <c r="U204" s="154"/>
      <c r="V204" s="154"/>
      <c r="W204" s="154"/>
      <c r="X204" s="154"/>
    </row>
    <row r="205" spans="1:24">
      <c r="A205" s="23">
        <f t="shared" si="17"/>
        <v>196</v>
      </c>
      <c r="B205" s="115" t="s">
        <v>1184</v>
      </c>
      <c r="C205" s="115" t="s">
        <v>1049</v>
      </c>
      <c r="D205" s="132">
        <v>42793</v>
      </c>
      <c r="E205" s="121">
        <v>346.89</v>
      </c>
      <c r="F205" s="132">
        <v>42782</v>
      </c>
      <c r="G205" s="132">
        <v>42783</v>
      </c>
      <c r="H205" s="234">
        <f t="shared" si="18"/>
        <v>0.5</v>
      </c>
      <c r="I205" s="132">
        <v>42879</v>
      </c>
      <c r="J205" s="245">
        <f t="shared" si="19"/>
        <v>96</v>
      </c>
      <c r="K205" s="430">
        <f t="shared" si="20"/>
        <v>96.5</v>
      </c>
      <c r="L205" s="143">
        <f t="shared" si="21"/>
        <v>33474.89</v>
      </c>
      <c r="M205" s="154"/>
      <c r="N205" s="154"/>
      <c r="O205" s="154"/>
      <c r="P205" s="154"/>
      <c r="Q205" s="154"/>
      <c r="R205" s="154"/>
      <c r="S205" s="154"/>
      <c r="T205" s="154"/>
      <c r="U205" s="154"/>
      <c r="V205" s="154"/>
      <c r="W205" s="154"/>
      <c r="X205" s="154"/>
    </row>
    <row r="206" spans="1:24">
      <c r="A206" s="23">
        <f t="shared" si="17"/>
        <v>197</v>
      </c>
      <c r="B206" s="115" t="s">
        <v>1184</v>
      </c>
      <c r="C206" s="115" t="s">
        <v>1049</v>
      </c>
      <c r="D206" s="132">
        <v>42793</v>
      </c>
      <c r="E206" s="121">
        <v>346.89</v>
      </c>
      <c r="F206" s="132">
        <v>42787</v>
      </c>
      <c r="G206" s="132"/>
      <c r="H206" s="234">
        <f t="shared" si="18"/>
        <v>0</v>
      </c>
      <c r="I206" s="132">
        <v>42879</v>
      </c>
      <c r="J206" s="245">
        <f t="shared" si="19"/>
        <v>92</v>
      </c>
      <c r="K206" s="430">
        <f t="shared" si="20"/>
        <v>92</v>
      </c>
      <c r="L206" s="143">
        <f t="shared" si="21"/>
        <v>31913.88</v>
      </c>
      <c r="M206" s="154"/>
      <c r="N206" s="154"/>
      <c r="O206" s="154"/>
      <c r="P206" s="154"/>
      <c r="Q206" s="154"/>
      <c r="R206" s="154"/>
      <c r="S206" s="154"/>
      <c r="T206" s="154"/>
      <c r="U206" s="154"/>
      <c r="V206" s="154"/>
      <c r="W206" s="154"/>
      <c r="X206" s="154"/>
    </row>
    <row r="207" spans="1:24">
      <c r="A207" s="23">
        <f t="shared" si="17"/>
        <v>198</v>
      </c>
      <c r="B207" s="115" t="s">
        <v>1185</v>
      </c>
      <c r="C207" s="115" t="s">
        <v>1049</v>
      </c>
      <c r="D207" s="132">
        <v>42815</v>
      </c>
      <c r="E207" s="121">
        <v>56932.5</v>
      </c>
      <c r="F207" s="132">
        <v>42768</v>
      </c>
      <c r="G207" s="132">
        <v>42776</v>
      </c>
      <c r="H207" s="234">
        <f t="shared" si="18"/>
        <v>4</v>
      </c>
      <c r="I207" s="132">
        <v>42845</v>
      </c>
      <c r="J207" s="245">
        <f t="shared" si="19"/>
        <v>69</v>
      </c>
      <c r="K207" s="430">
        <f t="shared" si="20"/>
        <v>73</v>
      </c>
      <c r="L207" s="143">
        <f t="shared" si="21"/>
        <v>4156072.5</v>
      </c>
      <c r="M207" s="154"/>
      <c r="N207" s="154"/>
      <c r="O207" s="154"/>
      <c r="P207" s="154"/>
      <c r="Q207" s="154"/>
      <c r="R207" s="154"/>
      <c r="S207" s="154"/>
      <c r="T207" s="154"/>
      <c r="U207" s="154"/>
      <c r="V207" s="154"/>
      <c r="W207" s="154"/>
      <c r="X207" s="154"/>
    </row>
    <row r="208" spans="1:24">
      <c r="A208" s="23">
        <f t="shared" si="17"/>
        <v>199</v>
      </c>
      <c r="B208" s="115" t="s">
        <v>1185</v>
      </c>
      <c r="C208" s="115" t="s">
        <v>1083</v>
      </c>
      <c r="D208" s="132">
        <v>42845</v>
      </c>
      <c r="E208" s="121">
        <v>60000</v>
      </c>
      <c r="F208" s="132">
        <v>42802</v>
      </c>
      <c r="G208" s="132">
        <v>42811</v>
      </c>
      <c r="H208" s="234">
        <f t="shared" si="18"/>
        <v>4.5</v>
      </c>
      <c r="I208" s="132">
        <v>42877</v>
      </c>
      <c r="J208" s="245">
        <f t="shared" si="19"/>
        <v>66</v>
      </c>
      <c r="K208" s="430">
        <f t="shared" si="20"/>
        <v>70.5</v>
      </c>
      <c r="L208" s="143">
        <f t="shared" si="21"/>
        <v>4230000</v>
      </c>
      <c r="M208" s="154"/>
      <c r="N208" s="154"/>
      <c r="O208" s="154"/>
      <c r="P208" s="154"/>
      <c r="Q208" s="154"/>
      <c r="R208" s="154"/>
      <c r="S208" s="154"/>
      <c r="T208" s="154"/>
      <c r="U208" s="154"/>
      <c r="V208" s="154"/>
      <c r="W208" s="154"/>
      <c r="X208" s="154"/>
    </row>
    <row r="209" spans="1:24">
      <c r="A209" s="23">
        <f t="shared" si="17"/>
        <v>200</v>
      </c>
      <c r="B209" s="115" t="s">
        <v>1058</v>
      </c>
      <c r="C209" s="115" t="s">
        <v>1050</v>
      </c>
      <c r="D209" s="132">
        <v>42769</v>
      </c>
      <c r="E209" s="121">
        <v>125331.44</v>
      </c>
      <c r="F209" s="132">
        <v>42736</v>
      </c>
      <c r="G209" s="132">
        <v>42763</v>
      </c>
      <c r="H209" s="234">
        <f t="shared" si="18"/>
        <v>13.5</v>
      </c>
      <c r="I209" s="132">
        <v>42800</v>
      </c>
      <c r="J209" s="245">
        <f t="shared" si="19"/>
        <v>37</v>
      </c>
      <c r="K209" s="430">
        <f t="shared" si="20"/>
        <v>50.5</v>
      </c>
      <c r="L209" s="143">
        <f t="shared" si="21"/>
        <v>6329237.7199999997</v>
      </c>
      <c r="M209" s="154"/>
      <c r="N209" s="154"/>
      <c r="O209" s="154"/>
      <c r="P209" s="154"/>
      <c r="Q209" s="154"/>
      <c r="R209" s="154"/>
      <c r="S209" s="154"/>
      <c r="T209" s="154"/>
      <c r="U209" s="154"/>
      <c r="V209" s="154"/>
      <c r="W209" s="154"/>
      <c r="X209" s="154"/>
    </row>
    <row r="210" spans="1:24">
      <c r="A210" s="23">
        <f t="shared" si="17"/>
        <v>201</v>
      </c>
      <c r="B210" s="115" t="s">
        <v>1063</v>
      </c>
      <c r="C210" s="115" t="s">
        <v>1050</v>
      </c>
      <c r="D210" s="132">
        <v>42773</v>
      </c>
      <c r="E210" s="121">
        <v>193801.58</v>
      </c>
      <c r="F210" s="132">
        <v>42736</v>
      </c>
      <c r="G210" s="132">
        <v>42763</v>
      </c>
      <c r="H210" s="234">
        <f t="shared" si="18"/>
        <v>13.5</v>
      </c>
      <c r="I210" s="132">
        <v>42804</v>
      </c>
      <c r="J210" s="245">
        <f t="shared" si="19"/>
        <v>41</v>
      </c>
      <c r="K210" s="430">
        <f t="shared" si="20"/>
        <v>54.5</v>
      </c>
      <c r="L210" s="143">
        <f t="shared" si="21"/>
        <v>10562186.109999999</v>
      </c>
      <c r="M210" s="154"/>
      <c r="N210" s="154"/>
      <c r="O210" s="154"/>
      <c r="P210" s="154"/>
      <c r="Q210" s="154"/>
      <c r="R210" s="154"/>
      <c r="S210" s="154"/>
      <c r="T210" s="154"/>
      <c r="U210" s="154"/>
      <c r="V210" s="154"/>
      <c r="W210" s="154"/>
      <c r="X210" s="154"/>
    </row>
    <row r="211" spans="1:24">
      <c r="A211" s="23">
        <f t="shared" si="17"/>
        <v>202</v>
      </c>
      <c r="B211" s="115" t="s">
        <v>1063</v>
      </c>
      <c r="C211" s="115" t="s">
        <v>1050</v>
      </c>
      <c r="D211" s="132">
        <v>42797</v>
      </c>
      <c r="E211" s="121">
        <v>162752.57</v>
      </c>
      <c r="F211" s="132">
        <v>42764</v>
      </c>
      <c r="G211" s="132">
        <v>42791</v>
      </c>
      <c r="H211" s="234">
        <f t="shared" si="18"/>
        <v>13.5</v>
      </c>
      <c r="I211" s="132">
        <v>42829</v>
      </c>
      <c r="J211" s="245">
        <f t="shared" si="19"/>
        <v>38</v>
      </c>
      <c r="K211" s="430">
        <f t="shared" si="20"/>
        <v>51.5</v>
      </c>
      <c r="L211" s="143">
        <f t="shared" si="21"/>
        <v>8381757.3600000003</v>
      </c>
      <c r="M211" s="154"/>
      <c r="N211" s="154"/>
      <c r="O211" s="154"/>
      <c r="P211" s="154"/>
      <c r="Q211" s="154"/>
      <c r="R211" s="154"/>
      <c r="S211" s="154"/>
      <c r="T211" s="154"/>
      <c r="U211" s="154"/>
      <c r="V211" s="154"/>
      <c r="W211" s="154"/>
      <c r="X211" s="154"/>
    </row>
    <row r="212" spans="1:24">
      <c r="A212" s="23">
        <f t="shared" si="17"/>
        <v>203</v>
      </c>
      <c r="B212" s="115" t="s">
        <v>1058</v>
      </c>
      <c r="C212" s="115" t="s">
        <v>1050</v>
      </c>
      <c r="D212" s="132">
        <v>42796</v>
      </c>
      <c r="E212" s="121">
        <v>152554.89000000001</v>
      </c>
      <c r="F212" s="132">
        <v>42764</v>
      </c>
      <c r="G212" s="132">
        <v>42791</v>
      </c>
      <c r="H212" s="234">
        <f t="shared" si="18"/>
        <v>13.5</v>
      </c>
      <c r="I212" s="132">
        <v>42828</v>
      </c>
      <c r="J212" s="245">
        <f t="shared" si="19"/>
        <v>37</v>
      </c>
      <c r="K212" s="430">
        <f t="shared" si="20"/>
        <v>50.5</v>
      </c>
      <c r="L212" s="143">
        <f t="shared" si="21"/>
        <v>7704021.9500000002</v>
      </c>
      <c r="M212" s="154"/>
      <c r="N212" s="154"/>
      <c r="O212" s="154"/>
      <c r="P212" s="154"/>
      <c r="Q212" s="154"/>
      <c r="R212" s="154"/>
      <c r="S212" s="154"/>
      <c r="T212" s="154"/>
      <c r="U212" s="154"/>
      <c r="V212" s="154"/>
      <c r="W212" s="154"/>
      <c r="X212" s="154"/>
    </row>
    <row r="213" spans="1:24">
      <c r="A213" s="23">
        <f t="shared" si="17"/>
        <v>204</v>
      </c>
      <c r="B213" s="115" t="s">
        <v>1063</v>
      </c>
      <c r="C213" s="115" t="s">
        <v>1050</v>
      </c>
      <c r="D213" s="132">
        <v>42832</v>
      </c>
      <c r="E213" s="121">
        <v>196772.1</v>
      </c>
      <c r="F213" s="132">
        <v>42792</v>
      </c>
      <c r="G213" s="132">
        <v>42826</v>
      </c>
      <c r="H213" s="234">
        <f t="shared" si="18"/>
        <v>17</v>
      </c>
      <c r="I213" s="132">
        <v>42863</v>
      </c>
      <c r="J213" s="245">
        <f t="shared" si="19"/>
        <v>37</v>
      </c>
      <c r="K213" s="430">
        <f t="shared" si="20"/>
        <v>54</v>
      </c>
      <c r="L213" s="143">
        <f t="shared" si="21"/>
        <v>10625693.4</v>
      </c>
      <c r="M213" s="154"/>
      <c r="N213" s="154"/>
      <c r="O213" s="154"/>
      <c r="P213" s="154"/>
      <c r="Q213" s="154"/>
      <c r="R213" s="154"/>
      <c r="S213" s="154"/>
      <c r="T213" s="154"/>
      <c r="U213" s="154"/>
      <c r="V213" s="154"/>
      <c r="W213" s="154"/>
      <c r="X213" s="154"/>
    </row>
    <row r="214" spans="1:24">
      <c r="A214" s="23">
        <f t="shared" si="17"/>
        <v>205</v>
      </c>
      <c r="B214" s="115" t="s">
        <v>1058</v>
      </c>
      <c r="C214" s="115" t="s">
        <v>1050</v>
      </c>
      <c r="D214" s="132">
        <v>42831</v>
      </c>
      <c r="E214" s="121">
        <v>153651.85</v>
      </c>
      <c r="F214" s="132">
        <v>42792</v>
      </c>
      <c r="G214" s="132">
        <v>42826</v>
      </c>
      <c r="H214" s="234">
        <f t="shared" si="18"/>
        <v>17</v>
      </c>
      <c r="I214" s="132">
        <v>42863</v>
      </c>
      <c r="J214" s="245">
        <f t="shared" si="19"/>
        <v>37</v>
      </c>
      <c r="K214" s="430">
        <f t="shared" si="20"/>
        <v>54</v>
      </c>
      <c r="L214" s="143">
        <f t="shared" si="21"/>
        <v>8297199.9000000004</v>
      </c>
      <c r="M214" s="154"/>
      <c r="N214" s="154"/>
      <c r="O214" s="154"/>
      <c r="P214" s="154"/>
      <c r="Q214" s="154"/>
      <c r="R214" s="154"/>
      <c r="S214" s="154"/>
      <c r="T214" s="154"/>
      <c r="U214" s="154"/>
      <c r="V214" s="154"/>
      <c r="W214" s="154"/>
      <c r="X214" s="154"/>
    </row>
    <row r="215" spans="1:24">
      <c r="A215" s="23">
        <f t="shared" si="17"/>
        <v>206</v>
      </c>
      <c r="B215" s="115" t="s">
        <v>1063</v>
      </c>
      <c r="C215" s="115" t="s">
        <v>1050</v>
      </c>
      <c r="D215" s="132">
        <v>42860</v>
      </c>
      <c r="E215" s="121">
        <v>153035.57999999999</v>
      </c>
      <c r="F215" s="132">
        <v>42827</v>
      </c>
      <c r="G215" s="132">
        <v>42854</v>
      </c>
      <c r="H215" s="234">
        <f t="shared" si="18"/>
        <v>13.5</v>
      </c>
      <c r="I215" s="132">
        <v>42892</v>
      </c>
      <c r="J215" s="245">
        <f t="shared" si="19"/>
        <v>38</v>
      </c>
      <c r="K215" s="430">
        <f t="shared" si="20"/>
        <v>51.5</v>
      </c>
      <c r="L215" s="143">
        <f t="shared" si="21"/>
        <v>7881332.3700000001</v>
      </c>
      <c r="M215" s="154"/>
      <c r="N215" s="154"/>
      <c r="O215" s="154"/>
      <c r="P215" s="154"/>
      <c r="Q215" s="154"/>
      <c r="R215" s="154"/>
      <c r="S215" s="154"/>
      <c r="T215" s="154"/>
      <c r="U215" s="154"/>
      <c r="V215" s="154"/>
      <c r="W215" s="154"/>
      <c r="X215" s="154"/>
    </row>
    <row r="216" spans="1:24">
      <c r="A216" s="23">
        <f t="shared" si="17"/>
        <v>207</v>
      </c>
      <c r="B216" s="115" t="s">
        <v>1058</v>
      </c>
      <c r="C216" s="115" t="s">
        <v>1050</v>
      </c>
      <c r="D216" s="132">
        <v>42859</v>
      </c>
      <c r="E216" s="121">
        <v>143478.13</v>
      </c>
      <c r="F216" s="132">
        <v>42827</v>
      </c>
      <c r="G216" s="132">
        <v>42854</v>
      </c>
      <c r="H216" s="234">
        <f t="shared" si="18"/>
        <v>13.5</v>
      </c>
      <c r="I216" s="132">
        <v>42891</v>
      </c>
      <c r="J216" s="245">
        <f t="shared" si="19"/>
        <v>37</v>
      </c>
      <c r="K216" s="430">
        <f t="shared" si="20"/>
        <v>50.5</v>
      </c>
      <c r="L216" s="143">
        <f t="shared" si="21"/>
        <v>7245645.5700000003</v>
      </c>
      <c r="M216" s="154"/>
      <c r="N216" s="154"/>
      <c r="O216" s="154"/>
      <c r="P216" s="154"/>
      <c r="Q216" s="154"/>
      <c r="R216" s="154"/>
      <c r="S216" s="154"/>
      <c r="T216" s="154"/>
      <c r="U216" s="154"/>
      <c r="V216" s="154"/>
      <c r="W216" s="154"/>
      <c r="X216" s="154"/>
    </row>
    <row r="217" spans="1:24">
      <c r="A217" s="23">
        <f t="shared" si="17"/>
        <v>208</v>
      </c>
      <c r="B217" s="115" t="s">
        <v>1063</v>
      </c>
      <c r="C217" s="115" t="s">
        <v>1050</v>
      </c>
      <c r="D217" s="132">
        <v>42894</v>
      </c>
      <c r="E217" s="121">
        <v>203259.8</v>
      </c>
      <c r="F217" s="132">
        <v>42855</v>
      </c>
      <c r="G217" s="132">
        <v>42889</v>
      </c>
      <c r="H217" s="234">
        <f t="shared" si="18"/>
        <v>17</v>
      </c>
      <c r="I217" s="132">
        <v>42926</v>
      </c>
      <c r="J217" s="245">
        <f t="shared" si="19"/>
        <v>37</v>
      </c>
      <c r="K217" s="430">
        <f t="shared" si="20"/>
        <v>54</v>
      </c>
      <c r="L217" s="143">
        <f t="shared" si="21"/>
        <v>10976029.199999999</v>
      </c>
      <c r="M217" s="154"/>
      <c r="N217" s="154"/>
      <c r="O217" s="154"/>
      <c r="P217" s="154"/>
      <c r="Q217" s="154"/>
      <c r="R217" s="154"/>
      <c r="S217" s="154"/>
      <c r="T217" s="154"/>
      <c r="U217" s="154"/>
      <c r="V217" s="154"/>
      <c r="W217" s="154"/>
      <c r="X217" s="154"/>
    </row>
    <row r="218" spans="1:24">
      <c r="A218" s="23">
        <f t="shared" si="17"/>
        <v>209</v>
      </c>
      <c r="B218" s="115" t="s">
        <v>1058</v>
      </c>
      <c r="C218" s="115" t="s">
        <v>1050</v>
      </c>
      <c r="D218" s="132">
        <v>42893</v>
      </c>
      <c r="E218" s="121">
        <v>148024.31</v>
      </c>
      <c r="F218" s="132">
        <v>42855</v>
      </c>
      <c r="G218" s="132">
        <v>42889</v>
      </c>
      <c r="H218" s="234">
        <f t="shared" si="18"/>
        <v>17</v>
      </c>
      <c r="I218" s="132">
        <v>42929</v>
      </c>
      <c r="J218" s="245">
        <f t="shared" si="19"/>
        <v>40</v>
      </c>
      <c r="K218" s="430">
        <f t="shared" si="20"/>
        <v>57</v>
      </c>
      <c r="L218" s="143">
        <f t="shared" si="21"/>
        <v>8437385.6699999999</v>
      </c>
      <c r="M218" s="154"/>
      <c r="N218" s="154"/>
      <c r="O218" s="154"/>
      <c r="P218" s="154"/>
      <c r="Q218" s="154"/>
      <c r="R218" s="154"/>
      <c r="S218" s="154"/>
      <c r="T218" s="154"/>
      <c r="U218" s="154"/>
      <c r="V218" s="154"/>
      <c r="W218" s="154"/>
      <c r="X218" s="154"/>
    </row>
    <row r="219" spans="1:24">
      <c r="A219" s="23">
        <f t="shared" si="17"/>
        <v>210</v>
      </c>
      <c r="B219" s="115" t="s">
        <v>1063</v>
      </c>
      <c r="C219" s="115" t="s">
        <v>1050</v>
      </c>
      <c r="D219" s="132">
        <v>42923</v>
      </c>
      <c r="E219" s="121">
        <v>170351.98</v>
      </c>
      <c r="F219" s="132">
        <v>42890</v>
      </c>
      <c r="G219" s="132">
        <v>42917</v>
      </c>
      <c r="H219" s="234">
        <f t="shared" si="18"/>
        <v>13.5</v>
      </c>
      <c r="I219" s="132">
        <v>42954</v>
      </c>
      <c r="J219" s="245">
        <f t="shared" si="19"/>
        <v>37</v>
      </c>
      <c r="K219" s="430">
        <f t="shared" si="20"/>
        <v>50.5</v>
      </c>
      <c r="L219" s="143">
        <f t="shared" si="21"/>
        <v>8602774.9900000002</v>
      </c>
      <c r="M219" s="154"/>
      <c r="N219" s="154"/>
      <c r="O219" s="154"/>
      <c r="P219" s="154"/>
      <c r="Q219" s="154"/>
      <c r="R219" s="154"/>
      <c r="S219" s="154"/>
      <c r="T219" s="154"/>
      <c r="U219" s="154"/>
      <c r="V219" s="154"/>
      <c r="W219" s="154"/>
      <c r="X219" s="154"/>
    </row>
    <row r="220" spans="1:24">
      <c r="A220" s="23">
        <f t="shared" si="17"/>
        <v>211</v>
      </c>
      <c r="B220" s="115" t="s">
        <v>1058</v>
      </c>
      <c r="C220" s="115" t="s">
        <v>1050</v>
      </c>
      <c r="D220" s="132">
        <v>42922</v>
      </c>
      <c r="E220" s="121">
        <v>98948.51</v>
      </c>
      <c r="F220" s="132">
        <v>42890</v>
      </c>
      <c r="G220" s="132">
        <v>42916</v>
      </c>
      <c r="H220" s="234">
        <f t="shared" si="18"/>
        <v>13</v>
      </c>
      <c r="I220" s="132">
        <v>42954</v>
      </c>
      <c r="J220" s="245">
        <f t="shared" si="19"/>
        <v>38</v>
      </c>
      <c r="K220" s="430">
        <f t="shared" si="20"/>
        <v>51</v>
      </c>
      <c r="L220" s="143">
        <f t="shared" si="21"/>
        <v>5046374.01</v>
      </c>
      <c r="M220" s="154"/>
      <c r="N220" s="154"/>
      <c r="O220" s="154"/>
      <c r="P220" s="154"/>
      <c r="Q220" s="154"/>
      <c r="R220" s="154"/>
      <c r="S220" s="154"/>
      <c r="T220" s="154"/>
      <c r="U220" s="154"/>
      <c r="V220" s="154"/>
      <c r="W220" s="154"/>
      <c r="X220" s="154"/>
    </row>
    <row r="221" spans="1:24">
      <c r="A221" s="23">
        <f t="shared" si="17"/>
        <v>212</v>
      </c>
      <c r="B221" s="115" t="s">
        <v>1063</v>
      </c>
      <c r="C221" s="115" t="s">
        <v>1050</v>
      </c>
      <c r="D221" s="132">
        <v>42951</v>
      </c>
      <c r="E221" s="121">
        <v>181631.25</v>
      </c>
      <c r="F221" s="132">
        <v>42918</v>
      </c>
      <c r="G221" s="132">
        <v>42945</v>
      </c>
      <c r="H221" s="234">
        <f t="shared" si="18"/>
        <v>13.5</v>
      </c>
      <c r="I221" s="132">
        <v>42986</v>
      </c>
      <c r="J221" s="245">
        <f t="shared" si="19"/>
        <v>41</v>
      </c>
      <c r="K221" s="430">
        <f t="shared" si="20"/>
        <v>54.5</v>
      </c>
      <c r="L221" s="143">
        <f t="shared" si="21"/>
        <v>9898903.1300000008</v>
      </c>
      <c r="M221" s="154"/>
      <c r="N221" s="154"/>
      <c r="O221" s="154"/>
      <c r="P221" s="154"/>
      <c r="Q221" s="154"/>
      <c r="R221" s="154"/>
      <c r="S221" s="154"/>
      <c r="T221" s="154"/>
      <c r="U221" s="154"/>
      <c r="V221" s="154"/>
      <c r="W221" s="154"/>
      <c r="X221" s="154"/>
    </row>
    <row r="222" spans="1:24">
      <c r="A222" s="23">
        <f t="shared" si="17"/>
        <v>213</v>
      </c>
      <c r="B222" s="115" t="s">
        <v>1058</v>
      </c>
      <c r="C222" s="115" t="s">
        <v>1050</v>
      </c>
      <c r="D222" s="132">
        <v>42950</v>
      </c>
      <c r="E222" s="121">
        <v>115540.92</v>
      </c>
      <c r="F222" s="132">
        <v>42918</v>
      </c>
      <c r="G222" s="132">
        <v>42945</v>
      </c>
      <c r="H222" s="234">
        <f t="shared" si="18"/>
        <v>13.5</v>
      </c>
      <c r="I222" s="132">
        <v>42986</v>
      </c>
      <c r="J222" s="245">
        <f t="shared" si="19"/>
        <v>41</v>
      </c>
      <c r="K222" s="430">
        <f t="shared" si="20"/>
        <v>54.5</v>
      </c>
      <c r="L222" s="143">
        <f t="shared" si="21"/>
        <v>6296980.1399999997</v>
      </c>
      <c r="M222" s="154"/>
      <c r="N222" s="154"/>
      <c r="O222" s="154"/>
      <c r="P222" s="154"/>
      <c r="Q222" s="154"/>
      <c r="R222" s="154"/>
      <c r="S222" s="154"/>
      <c r="T222" s="154"/>
      <c r="U222" s="154"/>
      <c r="V222" s="154"/>
      <c r="W222" s="154"/>
      <c r="X222" s="154"/>
    </row>
    <row r="223" spans="1:24">
      <c r="A223" s="23">
        <f t="shared" si="17"/>
        <v>214</v>
      </c>
      <c r="B223" s="115" t="s">
        <v>1063</v>
      </c>
      <c r="C223" s="115" t="s">
        <v>1050</v>
      </c>
      <c r="D223" s="132">
        <v>42986</v>
      </c>
      <c r="E223" s="121">
        <v>217309.1</v>
      </c>
      <c r="F223" s="132">
        <v>42946</v>
      </c>
      <c r="G223" s="132">
        <v>42980</v>
      </c>
      <c r="H223" s="234">
        <f t="shared" si="18"/>
        <v>17</v>
      </c>
      <c r="I223" s="132">
        <v>43018</v>
      </c>
      <c r="J223" s="245">
        <f t="shared" si="19"/>
        <v>38</v>
      </c>
      <c r="K223" s="430">
        <f t="shared" si="20"/>
        <v>55</v>
      </c>
      <c r="L223" s="143">
        <f t="shared" si="21"/>
        <v>11952000.5</v>
      </c>
      <c r="M223" s="154"/>
      <c r="N223" s="154"/>
      <c r="O223" s="154"/>
      <c r="P223" s="154"/>
      <c r="Q223" s="154"/>
      <c r="R223" s="154"/>
      <c r="S223" s="154"/>
      <c r="T223" s="154"/>
      <c r="U223" s="154"/>
      <c r="V223" s="154"/>
      <c r="W223" s="154"/>
      <c r="X223" s="154"/>
    </row>
    <row r="224" spans="1:24">
      <c r="A224" s="23">
        <f t="shared" si="17"/>
        <v>215</v>
      </c>
      <c r="B224" s="115" t="s">
        <v>1058</v>
      </c>
      <c r="C224" s="115" t="s">
        <v>1050</v>
      </c>
      <c r="D224" s="132">
        <v>42985</v>
      </c>
      <c r="E224" s="121">
        <v>89904.639999999999</v>
      </c>
      <c r="F224" s="132">
        <v>42946</v>
      </c>
      <c r="G224" s="132">
        <v>42980</v>
      </c>
      <c r="H224" s="234">
        <f t="shared" si="18"/>
        <v>17</v>
      </c>
      <c r="I224" s="132">
        <v>43018</v>
      </c>
      <c r="J224" s="245">
        <f t="shared" si="19"/>
        <v>38</v>
      </c>
      <c r="K224" s="430">
        <f t="shared" si="20"/>
        <v>55</v>
      </c>
      <c r="L224" s="143">
        <f t="shared" si="21"/>
        <v>4944755.2</v>
      </c>
      <c r="M224" s="154"/>
      <c r="N224" s="154"/>
      <c r="O224" s="154"/>
      <c r="P224" s="154"/>
      <c r="Q224" s="154"/>
      <c r="R224" s="154"/>
      <c r="S224" s="154"/>
      <c r="T224" s="154"/>
      <c r="U224" s="154"/>
      <c r="V224" s="154"/>
      <c r="W224" s="154"/>
      <c r="X224" s="154"/>
    </row>
    <row r="225" spans="1:24">
      <c r="A225" s="23">
        <f t="shared" si="17"/>
        <v>216</v>
      </c>
      <c r="B225" s="115" t="s">
        <v>1063</v>
      </c>
      <c r="C225" s="115" t="s">
        <v>1050</v>
      </c>
      <c r="D225" s="132">
        <v>43014</v>
      </c>
      <c r="E225" s="121">
        <v>93825.33</v>
      </c>
      <c r="F225" s="132">
        <v>42981</v>
      </c>
      <c r="G225" s="132">
        <v>43008</v>
      </c>
      <c r="H225" s="234">
        <f t="shared" si="18"/>
        <v>13.5</v>
      </c>
      <c r="I225" s="132">
        <v>43045</v>
      </c>
      <c r="J225" s="245">
        <f t="shared" si="19"/>
        <v>37</v>
      </c>
      <c r="K225" s="430">
        <f t="shared" si="20"/>
        <v>50.5</v>
      </c>
      <c r="L225" s="143">
        <f t="shared" si="21"/>
        <v>4738179.17</v>
      </c>
      <c r="M225" s="154"/>
      <c r="N225" s="154"/>
      <c r="O225" s="154"/>
      <c r="P225" s="154"/>
      <c r="Q225" s="154"/>
      <c r="R225" s="154"/>
      <c r="S225" s="154"/>
      <c r="T225" s="154"/>
      <c r="U225" s="154"/>
      <c r="V225" s="154"/>
      <c r="W225" s="154"/>
      <c r="X225" s="154"/>
    </row>
    <row r="226" spans="1:24">
      <c r="A226" s="23">
        <f t="shared" si="17"/>
        <v>217</v>
      </c>
      <c r="B226" s="115" t="s">
        <v>1063</v>
      </c>
      <c r="C226" s="115" t="s">
        <v>1050</v>
      </c>
      <c r="D226" s="132">
        <v>43042</v>
      </c>
      <c r="E226" s="121">
        <v>177794.65</v>
      </c>
      <c r="F226" s="132">
        <v>43009</v>
      </c>
      <c r="G226" s="132">
        <v>43036</v>
      </c>
      <c r="H226" s="234">
        <f t="shared" si="18"/>
        <v>13.5</v>
      </c>
      <c r="I226" s="132">
        <v>43075</v>
      </c>
      <c r="J226" s="245">
        <f t="shared" si="19"/>
        <v>39</v>
      </c>
      <c r="K226" s="430">
        <f t="shared" si="20"/>
        <v>52.5</v>
      </c>
      <c r="L226" s="143">
        <f t="shared" si="21"/>
        <v>9334219.1300000008</v>
      </c>
      <c r="M226" s="154"/>
      <c r="N226" s="154"/>
      <c r="O226" s="154"/>
      <c r="P226" s="154"/>
      <c r="Q226" s="154"/>
      <c r="R226" s="154"/>
      <c r="S226" s="154"/>
      <c r="T226" s="154"/>
      <c r="U226" s="154"/>
      <c r="V226" s="154"/>
      <c r="W226" s="154"/>
      <c r="X226" s="154"/>
    </row>
    <row r="227" spans="1:24">
      <c r="A227" s="23">
        <f t="shared" si="17"/>
        <v>218</v>
      </c>
      <c r="B227" s="115" t="s">
        <v>1063</v>
      </c>
      <c r="C227" s="115" t="s">
        <v>1050</v>
      </c>
      <c r="D227" s="132">
        <v>43077</v>
      </c>
      <c r="E227" s="121">
        <v>305285.19</v>
      </c>
      <c r="F227" s="132">
        <v>43037</v>
      </c>
      <c r="G227" s="132">
        <v>43071</v>
      </c>
      <c r="H227" s="234">
        <f t="shared" si="18"/>
        <v>17</v>
      </c>
      <c r="I227" s="132">
        <v>43108</v>
      </c>
      <c r="J227" s="245">
        <f t="shared" si="19"/>
        <v>37</v>
      </c>
      <c r="K227" s="430">
        <f t="shared" si="20"/>
        <v>54</v>
      </c>
      <c r="L227" s="143">
        <f t="shared" si="21"/>
        <v>16485400.26</v>
      </c>
      <c r="M227" s="154"/>
      <c r="N227" s="154"/>
      <c r="O227" s="154"/>
      <c r="P227" s="154"/>
      <c r="Q227" s="154"/>
      <c r="R227" s="154"/>
      <c r="S227" s="154"/>
      <c r="T227" s="154"/>
      <c r="U227" s="154"/>
      <c r="V227" s="154"/>
      <c r="W227" s="154"/>
      <c r="X227" s="154"/>
    </row>
    <row r="228" spans="1:24">
      <c r="A228" s="23">
        <f t="shared" si="17"/>
        <v>219</v>
      </c>
      <c r="B228" s="115" t="s">
        <v>1058</v>
      </c>
      <c r="C228" s="115" t="s">
        <v>1050</v>
      </c>
      <c r="D228" s="132">
        <v>43071</v>
      </c>
      <c r="E228" s="121">
        <v>55724.31</v>
      </c>
      <c r="F228" s="132">
        <v>43037</v>
      </c>
      <c r="G228" s="132">
        <v>43071</v>
      </c>
      <c r="H228" s="234">
        <f t="shared" si="18"/>
        <v>17</v>
      </c>
      <c r="I228" s="132">
        <v>43103</v>
      </c>
      <c r="J228" s="245">
        <f t="shared" si="19"/>
        <v>32</v>
      </c>
      <c r="K228" s="430">
        <f t="shared" si="20"/>
        <v>49</v>
      </c>
      <c r="L228" s="143">
        <f t="shared" si="21"/>
        <v>2730491.19</v>
      </c>
      <c r="M228" s="154"/>
      <c r="N228" s="154"/>
      <c r="O228" s="154"/>
      <c r="P228" s="154"/>
      <c r="Q228" s="154"/>
      <c r="R228" s="154"/>
      <c r="S228" s="154"/>
      <c r="T228" s="154"/>
      <c r="U228" s="154"/>
      <c r="V228" s="154"/>
      <c r="W228" s="154"/>
      <c r="X228" s="154"/>
    </row>
    <row r="229" spans="1:24">
      <c r="A229" s="23">
        <f t="shared" si="17"/>
        <v>220</v>
      </c>
      <c r="B229" s="115" t="s">
        <v>1064</v>
      </c>
      <c r="C229" s="115" t="s">
        <v>1050</v>
      </c>
      <c r="D229" s="132">
        <v>42780</v>
      </c>
      <c r="E229" s="121">
        <v>90168.5</v>
      </c>
      <c r="F229" s="132">
        <v>42736</v>
      </c>
      <c r="G229" s="132">
        <v>42763</v>
      </c>
      <c r="H229" s="234">
        <f t="shared" si="18"/>
        <v>13.5</v>
      </c>
      <c r="I229" s="132">
        <v>42811</v>
      </c>
      <c r="J229" s="245">
        <f t="shared" si="19"/>
        <v>48</v>
      </c>
      <c r="K229" s="430">
        <f t="shared" si="20"/>
        <v>61.5</v>
      </c>
      <c r="L229" s="143">
        <f t="shared" si="21"/>
        <v>5545362.75</v>
      </c>
      <c r="M229" s="154"/>
      <c r="N229" s="154"/>
      <c r="O229" s="154"/>
      <c r="P229" s="154"/>
      <c r="Q229" s="154"/>
      <c r="R229" s="154"/>
      <c r="S229" s="154"/>
      <c r="T229" s="154"/>
      <c r="U229" s="154"/>
      <c r="V229" s="154"/>
      <c r="W229" s="154"/>
      <c r="X229" s="154"/>
    </row>
    <row r="230" spans="1:24">
      <c r="A230" s="23">
        <f t="shared" si="17"/>
        <v>221</v>
      </c>
      <c r="B230" s="115" t="s">
        <v>1064</v>
      </c>
      <c r="C230" s="115" t="s">
        <v>1050</v>
      </c>
      <c r="D230" s="132">
        <v>42803</v>
      </c>
      <c r="E230" s="121">
        <v>100326.75</v>
      </c>
      <c r="F230" s="132">
        <v>42764</v>
      </c>
      <c r="G230" s="132">
        <v>42791</v>
      </c>
      <c r="H230" s="234">
        <f t="shared" si="18"/>
        <v>13.5</v>
      </c>
      <c r="I230" s="132">
        <v>42835</v>
      </c>
      <c r="J230" s="245">
        <f t="shared" si="19"/>
        <v>44</v>
      </c>
      <c r="K230" s="430">
        <f t="shared" si="20"/>
        <v>57.5</v>
      </c>
      <c r="L230" s="143">
        <f t="shared" si="21"/>
        <v>5768788.1299999999</v>
      </c>
      <c r="M230" s="154"/>
      <c r="N230" s="154"/>
      <c r="O230" s="154"/>
      <c r="P230" s="154"/>
      <c r="Q230" s="154"/>
      <c r="R230" s="154"/>
      <c r="S230" s="154"/>
      <c r="T230" s="154"/>
      <c r="U230" s="154"/>
      <c r="V230" s="154"/>
      <c r="W230" s="154"/>
      <c r="X230" s="154"/>
    </row>
    <row r="231" spans="1:24">
      <c r="A231" s="23">
        <f t="shared" si="17"/>
        <v>222</v>
      </c>
      <c r="B231" s="115" t="s">
        <v>1064</v>
      </c>
      <c r="C231" s="115" t="s">
        <v>1050</v>
      </c>
      <c r="D231" s="132">
        <v>42837</v>
      </c>
      <c r="E231" s="121">
        <v>103397.38</v>
      </c>
      <c r="F231" s="132">
        <v>42792</v>
      </c>
      <c r="G231" s="132">
        <v>42826</v>
      </c>
      <c r="H231" s="234">
        <f t="shared" si="18"/>
        <v>17</v>
      </c>
      <c r="I231" s="132">
        <v>42870</v>
      </c>
      <c r="J231" s="245">
        <f t="shared" si="19"/>
        <v>44</v>
      </c>
      <c r="K231" s="430">
        <f t="shared" si="20"/>
        <v>61</v>
      </c>
      <c r="L231" s="143">
        <f t="shared" si="21"/>
        <v>6307240.1799999997</v>
      </c>
      <c r="M231" s="154"/>
      <c r="N231" s="154"/>
      <c r="O231" s="154"/>
      <c r="P231" s="154"/>
      <c r="Q231" s="154"/>
      <c r="R231" s="154"/>
      <c r="S231" s="154"/>
      <c r="T231" s="154"/>
      <c r="U231" s="154"/>
      <c r="V231" s="154"/>
      <c r="W231" s="154"/>
      <c r="X231" s="154"/>
    </row>
    <row r="232" spans="1:24">
      <c r="A232" s="23">
        <f t="shared" si="17"/>
        <v>223</v>
      </c>
      <c r="B232" s="115" t="s">
        <v>1064</v>
      </c>
      <c r="C232" s="115" t="s">
        <v>1050</v>
      </c>
      <c r="D232" s="132">
        <v>42852</v>
      </c>
      <c r="E232" s="121">
        <v>64704.08</v>
      </c>
      <c r="F232" s="132">
        <v>42736</v>
      </c>
      <c r="G232" s="132">
        <v>42826</v>
      </c>
      <c r="H232" s="234">
        <f t="shared" si="18"/>
        <v>45</v>
      </c>
      <c r="I232" s="132">
        <v>42885</v>
      </c>
      <c r="J232" s="245">
        <f t="shared" si="19"/>
        <v>59</v>
      </c>
      <c r="K232" s="430">
        <f t="shared" si="20"/>
        <v>104</v>
      </c>
      <c r="L232" s="143">
        <f t="shared" si="21"/>
        <v>6729224.3200000003</v>
      </c>
      <c r="M232" s="154"/>
      <c r="N232" s="154"/>
      <c r="O232" s="154"/>
      <c r="P232" s="154"/>
      <c r="Q232" s="154"/>
      <c r="R232" s="154"/>
      <c r="S232" s="154"/>
      <c r="T232" s="154"/>
      <c r="U232" s="154"/>
      <c r="V232" s="154"/>
      <c r="W232" s="154"/>
      <c r="X232" s="154"/>
    </row>
    <row r="233" spans="1:24">
      <c r="A233" s="23">
        <f t="shared" si="17"/>
        <v>224</v>
      </c>
      <c r="B233" s="115" t="s">
        <v>1064</v>
      </c>
      <c r="C233" s="115" t="s">
        <v>1050</v>
      </c>
      <c r="D233" s="132">
        <v>42864</v>
      </c>
      <c r="E233" s="121">
        <v>77109.88</v>
      </c>
      <c r="F233" s="132">
        <v>42827</v>
      </c>
      <c r="G233" s="132">
        <v>42854</v>
      </c>
      <c r="H233" s="234">
        <f t="shared" si="18"/>
        <v>13.5</v>
      </c>
      <c r="I233" s="132">
        <v>42906</v>
      </c>
      <c r="J233" s="245">
        <f t="shared" si="19"/>
        <v>52</v>
      </c>
      <c r="K233" s="430">
        <f t="shared" si="20"/>
        <v>65.5</v>
      </c>
      <c r="L233" s="143">
        <f t="shared" si="21"/>
        <v>5050697.1399999997</v>
      </c>
      <c r="M233" s="154"/>
      <c r="N233" s="154"/>
      <c r="O233" s="154"/>
      <c r="P233" s="154"/>
      <c r="Q233" s="154"/>
      <c r="R233" s="154"/>
      <c r="S233" s="154"/>
      <c r="T233" s="154"/>
      <c r="U233" s="154"/>
      <c r="V233" s="154"/>
      <c r="W233" s="154"/>
      <c r="X233" s="154"/>
    </row>
    <row r="234" spans="1:24">
      <c r="A234" s="23">
        <f t="shared" si="17"/>
        <v>225</v>
      </c>
      <c r="B234" s="115" t="s">
        <v>1064</v>
      </c>
      <c r="C234" s="115" t="s">
        <v>1050</v>
      </c>
      <c r="D234" s="132">
        <v>42895</v>
      </c>
      <c r="E234" s="121">
        <v>82240.41</v>
      </c>
      <c r="F234" s="132">
        <v>42855</v>
      </c>
      <c r="G234" s="132">
        <v>42882</v>
      </c>
      <c r="H234" s="234">
        <f t="shared" si="18"/>
        <v>13.5</v>
      </c>
      <c r="I234" s="132">
        <v>42926</v>
      </c>
      <c r="J234" s="245">
        <f t="shared" si="19"/>
        <v>44</v>
      </c>
      <c r="K234" s="430">
        <f t="shared" si="20"/>
        <v>57.5</v>
      </c>
      <c r="L234" s="143">
        <f t="shared" si="21"/>
        <v>4728823.58</v>
      </c>
      <c r="M234" s="154"/>
      <c r="N234" s="154"/>
      <c r="O234" s="154"/>
      <c r="P234" s="154"/>
      <c r="Q234" s="154"/>
      <c r="R234" s="154"/>
      <c r="S234" s="154"/>
      <c r="T234" s="154"/>
      <c r="U234" s="154"/>
      <c r="V234" s="154"/>
      <c r="W234" s="154"/>
      <c r="X234" s="154"/>
    </row>
    <row r="235" spans="1:24">
      <c r="A235" s="23">
        <f t="shared" si="17"/>
        <v>226</v>
      </c>
      <c r="B235" s="115" t="s">
        <v>1064</v>
      </c>
      <c r="C235" s="115" t="s">
        <v>1050</v>
      </c>
      <c r="D235" s="132">
        <v>42923</v>
      </c>
      <c r="E235" s="121">
        <v>85101.63</v>
      </c>
      <c r="F235" s="132">
        <v>42883</v>
      </c>
      <c r="G235" s="132">
        <v>42917</v>
      </c>
      <c r="H235" s="234">
        <f t="shared" si="18"/>
        <v>17</v>
      </c>
      <c r="I235" s="132">
        <v>42954</v>
      </c>
      <c r="J235" s="245">
        <f t="shared" si="19"/>
        <v>37</v>
      </c>
      <c r="K235" s="430">
        <f t="shared" si="20"/>
        <v>54</v>
      </c>
      <c r="L235" s="143">
        <f t="shared" si="21"/>
        <v>4595488.0199999996</v>
      </c>
      <c r="M235" s="154"/>
      <c r="N235" s="154"/>
      <c r="O235" s="154"/>
      <c r="P235" s="154"/>
      <c r="Q235" s="154"/>
      <c r="R235" s="154"/>
      <c r="S235" s="154"/>
      <c r="T235" s="154"/>
      <c r="U235" s="154"/>
      <c r="V235" s="154"/>
      <c r="W235" s="154"/>
      <c r="X235" s="154"/>
    </row>
    <row r="236" spans="1:24">
      <c r="A236" s="23">
        <f t="shared" si="17"/>
        <v>227</v>
      </c>
      <c r="B236" s="115" t="s">
        <v>1064</v>
      </c>
      <c r="C236" s="115" t="s">
        <v>1050</v>
      </c>
      <c r="D236" s="132">
        <v>42955</v>
      </c>
      <c r="E236" s="121">
        <v>85333.85</v>
      </c>
      <c r="F236" s="132">
        <v>42918</v>
      </c>
      <c r="G236" s="132">
        <v>42945</v>
      </c>
      <c r="H236" s="234">
        <f t="shared" si="18"/>
        <v>13.5</v>
      </c>
      <c r="I236" s="132">
        <v>42986</v>
      </c>
      <c r="J236" s="245">
        <f t="shared" si="19"/>
        <v>41</v>
      </c>
      <c r="K236" s="430">
        <f t="shared" si="20"/>
        <v>54.5</v>
      </c>
      <c r="L236" s="143">
        <f t="shared" si="21"/>
        <v>4650694.83</v>
      </c>
      <c r="M236" s="154"/>
      <c r="N236" s="154"/>
      <c r="O236" s="154"/>
      <c r="P236" s="154"/>
      <c r="Q236" s="154"/>
      <c r="R236" s="154"/>
      <c r="S236" s="154"/>
      <c r="T236" s="154"/>
      <c r="U236" s="154"/>
      <c r="V236" s="154"/>
      <c r="W236" s="154"/>
      <c r="X236" s="154"/>
    </row>
    <row r="237" spans="1:24">
      <c r="A237" s="23">
        <f t="shared" si="17"/>
        <v>228</v>
      </c>
      <c r="B237" s="115" t="s">
        <v>1064</v>
      </c>
      <c r="C237" s="115" t="s">
        <v>1050</v>
      </c>
      <c r="D237" s="132">
        <v>42990</v>
      </c>
      <c r="E237" s="121">
        <v>109301</v>
      </c>
      <c r="F237" s="132">
        <v>42946</v>
      </c>
      <c r="G237" s="132">
        <v>42980</v>
      </c>
      <c r="H237" s="234">
        <f t="shared" si="18"/>
        <v>17</v>
      </c>
      <c r="I237" s="132">
        <v>43021</v>
      </c>
      <c r="J237" s="245">
        <f t="shared" si="19"/>
        <v>41</v>
      </c>
      <c r="K237" s="430">
        <f t="shared" si="20"/>
        <v>58</v>
      </c>
      <c r="L237" s="143">
        <f t="shared" si="21"/>
        <v>6339458</v>
      </c>
      <c r="M237" s="154"/>
      <c r="N237" s="154"/>
      <c r="O237" s="154"/>
      <c r="P237" s="154"/>
      <c r="Q237" s="154"/>
      <c r="R237" s="154"/>
      <c r="S237" s="154"/>
      <c r="T237" s="154"/>
      <c r="U237" s="154"/>
      <c r="V237" s="154"/>
      <c r="W237" s="154"/>
      <c r="X237" s="154"/>
    </row>
    <row r="238" spans="1:24">
      <c r="A238" s="23">
        <f t="shared" si="17"/>
        <v>229</v>
      </c>
      <c r="B238" s="115" t="s">
        <v>1064</v>
      </c>
      <c r="C238" s="115" t="s">
        <v>1050</v>
      </c>
      <c r="D238" s="132">
        <v>43018</v>
      </c>
      <c r="E238" s="121">
        <v>90396.31</v>
      </c>
      <c r="F238" s="132">
        <v>42981</v>
      </c>
      <c r="G238" s="132">
        <v>43008</v>
      </c>
      <c r="H238" s="234">
        <f t="shared" si="18"/>
        <v>13.5</v>
      </c>
      <c r="I238" s="132">
        <v>43049</v>
      </c>
      <c r="J238" s="245">
        <f t="shared" si="19"/>
        <v>41</v>
      </c>
      <c r="K238" s="430">
        <f t="shared" si="20"/>
        <v>54.5</v>
      </c>
      <c r="L238" s="143">
        <f t="shared" si="21"/>
        <v>4926598.9000000004</v>
      </c>
      <c r="M238" s="154"/>
      <c r="N238" s="154"/>
      <c r="O238" s="154"/>
      <c r="P238" s="154"/>
      <c r="Q238" s="154"/>
      <c r="R238" s="154"/>
      <c r="S238" s="154"/>
      <c r="T238" s="154"/>
      <c r="U238" s="154"/>
      <c r="V238" s="154"/>
      <c r="W238" s="154"/>
      <c r="X238" s="154"/>
    </row>
    <row r="239" spans="1:24">
      <c r="A239" s="23">
        <f t="shared" si="17"/>
        <v>230</v>
      </c>
      <c r="B239" s="115" t="s">
        <v>1064</v>
      </c>
      <c r="C239" s="115" t="s">
        <v>1050</v>
      </c>
      <c r="D239" s="132">
        <v>43049</v>
      </c>
      <c r="E239" s="121">
        <v>105533</v>
      </c>
      <c r="F239" s="132">
        <v>43009</v>
      </c>
      <c r="G239" s="132">
        <v>43036</v>
      </c>
      <c r="H239" s="234">
        <f t="shared" si="18"/>
        <v>13.5</v>
      </c>
      <c r="I239" s="132">
        <v>43080</v>
      </c>
      <c r="J239" s="245">
        <f t="shared" si="19"/>
        <v>44</v>
      </c>
      <c r="K239" s="430">
        <f t="shared" si="20"/>
        <v>57.5</v>
      </c>
      <c r="L239" s="143">
        <f t="shared" si="21"/>
        <v>6068147.5</v>
      </c>
      <c r="M239" s="154"/>
      <c r="N239" s="154"/>
      <c r="O239" s="154"/>
      <c r="P239" s="154"/>
      <c r="Q239" s="154"/>
      <c r="R239" s="154"/>
      <c r="S239" s="154"/>
      <c r="T239" s="154"/>
      <c r="U239" s="154"/>
      <c r="V239" s="154"/>
      <c r="W239" s="154"/>
      <c r="X239" s="154"/>
    </row>
    <row r="240" spans="1:24">
      <c r="A240" s="23">
        <f t="shared" si="17"/>
        <v>231</v>
      </c>
      <c r="B240" s="115" t="s">
        <v>1064</v>
      </c>
      <c r="C240" s="115" t="s">
        <v>1050</v>
      </c>
      <c r="D240" s="132">
        <v>43076</v>
      </c>
      <c r="E240" s="121">
        <v>119231.47</v>
      </c>
      <c r="F240" s="132">
        <v>43037</v>
      </c>
      <c r="G240" s="132">
        <v>43071</v>
      </c>
      <c r="H240" s="234">
        <f t="shared" si="18"/>
        <v>17</v>
      </c>
      <c r="I240" s="132">
        <v>43108</v>
      </c>
      <c r="J240" s="245">
        <f t="shared" si="19"/>
        <v>37</v>
      </c>
      <c r="K240" s="430">
        <f t="shared" si="20"/>
        <v>54</v>
      </c>
      <c r="L240" s="143">
        <f t="shared" si="21"/>
        <v>6438499.3799999999</v>
      </c>
      <c r="M240" s="154"/>
      <c r="N240" s="154"/>
      <c r="O240" s="154"/>
      <c r="P240" s="154"/>
      <c r="Q240" s="154"/>
      <c r="R240" s="154"/>
      <c r="S240" s="154"/>
      <c r="T240" s="154"/>
      <c r="U240" s="154"/>
      <c r="V240" s="154"/>
      <c r="W240" s="154"/>
      <c r="X240" s="154"/>
    </row>
    <row r="241" spans="1:24">
      <c r="A241" s="23">
        <f t="shared" si="17"/>
        <v>232</v>
      </c>
      <c r="B241" s="115" t="s">
        <v>1069</v>
      </c>
      <c r="C241" s="115" t="s">
        <v>1050</v>
      </c>
      <c r="D241" s="132">
        <v>42755</v>
      </c>
      <c r="E241" s="121">
        <v>6473.78</v>
      </c>
      <c r="F241" s="132">
        <v>42737</v>
      </c>
      <c r="G241" s="132">
        <v>42750</v>
      </c>
      <c r="H241" s="234">
        <f t="shared" si="18"/>
        <v>6.5</v>
      </c>
      <c r="I241" s="132">
        <v>42787</v>
      </c>
      <c r="J241" s="245">
        <f t="shared" si="19"/>
        <v>37</v>
      </c>
      <c r="K241" s="430">
        <f t="shared" si="20"/>
        <v>43.5</v>
      </c>
      <c r="L241" s="143">
        <f t="shared" si="21"/>
        <v>281609.43</v>
      </c>
      <c r="M241" s="154"/>
      <c r="N241" s="154"/>
      <c r="O241" s="154"/>
      <c r="P241" s="154"/>
      <c r="Q241" s="154"/>
      <c r="R241" s="154"/>
      <c r="S241" s="154"/>
      <c r="T241" s="154"/>
      <c r="U241" s="154"/>
      <c r="V241" s="154"/>
      <c r="W241" s="154"/>
      <c r="X241" s="154"/>
    </row>
    <row r="242" spans="1:24">
      <c r="A242" s="23">
        <f t="shared" si="17"/>
        <v>233</v>
      </c>
      <c r="B242" s="115" t="s">
        <v>1069</v>
      </c>
      <c r="C242" s="115" t="s">
        <v>1050</v>
      </c>
      <c r="D242" s="132">
        <v>43054</v>
      </c>
      <c r="E242" s="121">
        <v>687.92</v>
      </c>
      <c r="F242" s="132">
        <v>43031</v>
      </c>
      <c r="G242" s="132">
        <v>43044</v>
      </c>
      <c r="H242" s="234">
        <f t="shared" si="18"/>
        <v>6.5</v>
      </c>
      <c r="I242" s="132">
        <v>43087</v>
      </c>
      <c r="J242" s="245">
        <f t="shared" si="19"/>
        <v>43</v>
      </c>
      <c r="K242" s="430">
        <f t="shared" si="20"/>
        <v>49.5</v>
      </c>
      <c r="L242" s="143">
        <f t="shared" si="21"/>
        <v>34052.04</v>
      </c>
      <c r="M242" s="154"/>
      <c r="N242" s="154"/>
      <c r="O242" s="154"/>
      <c r="P242" s="154"/>
      <c r="Q242" s="154"/>
      <c r="R242" s="154"/>
      <c r="S242" s="154"/>
      <c r="T242" s="154"/>
      <c r="U242" s="154"/>
      <c r="V242" s="154"/>
      <c r="W242" s="154"/>
      <c r="X242" s="154"/>
    </row>
    <row r="243" spans="1:24">
      <c r="A243" s="23">
        <f t="shared" si="17"/>
        <v>234</v>
      </c>
      <c r="B243" s="115" t="s">
        <v>1186</v>
      </c>
      <c r="C243" s="115" t="s">
        <v>1050</v>
      </c>
      <c r="D243" s="132">
        <v>42943</v>
      </c>
      <c r="E243" s="121">
        <v>4433.0600000000004</v>
      </c>
      <c r="F243" s="132">
        <v>42921</v>
      </c>
      <c r="G243" s="132">
        <v>42941</v>
      </c>
      <c r="H243" s="234">
        <f t="shared" si="18"/>
        <v>10</v>
      </c>
      <c r="I243" s="132">
        <v>42975</v>
      </c>
      <c r="J243" s="245">
        <f t="shared" si="19"/>
        <v>34</v>
      </c>
      <c r="K243" s="430">
        <f t="shared" si="20"/>
        <v>44</v>
      </c>
      <c r="L243" s="143">
        <f t="shared" si="21"/>
        <v>195054.64</v>
      </c>
      <c r="M243" s="154"/>
      <c r="N243" s="154"/>
      <c r="O243" s="154"/>
      <c r="P243" s="154"/>
      <c r="Q243" s="154"/>
      <c r="R243" s="154"/>
      <c r="S243" s="154"/>
      <c r="T243" s="154"/>
      <c r="U243" s="154"/>
      <c r="V243" s="154"/>
      <c r="W243" s="154"/>
      <c r="X243" s="154"/>
    </row>
    <row r="244" spans="1:24">
      <c r="A244" s="23">
        <f t="shared" si="17"/>
        <v>235</v>
      </c>
      <c r="B244" s="115" t="s">
        <v>1187</v>
      </c>
      <c r="C244" s="115" t="s">
        <v>1050</v>
      </c>
      <c r="D244" s="132">
        <v>42887</v>
      </c>
      <c r="E244" s="121">
        <v>62822.41</v>
      </c>
      <c r="F244" s="132">
        <v>42856</v>
      </c>
      <c r="G244" s="132">
        <v>42885</v>
      </c>
      <c r="H244" s="234">
        <f t="shared" si="18"/>
        <v>14.5</v>
      </c>
      <c r="I244" s="132">
        <v>42919</v>
      </c>
      <c r="J244" s="245">
        <f t="shared" si="19"/>
        <v>34</v>
      </c>
      <c r="K244" s="430">
        <f t="shared" si="20"/>
        <v>48.5</v>
      </c>
      <c r="L244" s="143">
        <f t="shared" si="21"/>
        <v>3046886.89</v>
      </c>
      <c r="M244" s="154"/>
      <c r="N244" s="154"/>
      <c r="O244" s="154"/>
      <c r="P244" s="154"/>
      <c r="Q244" s="154"/>
      <c r="R244" s="154"/>
      <c r="S244" s="154"/>
      <c r="T244" s="154"/>
      <c r="U244" s="154"/>
      <c r="V244" s="154"/>
      <c r="W244" s="154"/>
      <c r="X244" s="154"/>
    </row>
    <row r="245" spans="1:24">
      <c r="A245" s="23">
        <f t="shared" si="17"/>
        <v>236</v>
      </c>
      <c r="B245" s="115" t="s">
        <v>1187</v>
      </c>
      <c r="C245" s="115" t="s">
        <v>1050</v>
      </c>
      <c r="D245" s="132">
        <v>42921</v>
      </c>
      <c r="E245" s="121">
        <v>65412.66</v>
      </c>
      <c r="F245" s="132">
        <v>42884</v>
      </c>
      <c r="G245" s="132">
        <v>42918</v>
      </c>
      <c r="H245" s="234">
        <f t="shared" si="18"/>
        <v>17</v>
      </c>
      <c r="I245" s="132">
        <v>42954</v>
      </c>
      <c r="J245" s="245">
        <f t="shared" si="19"/>
        <v>36</v>
      </c>
      <c r="K245" s="430">
        <f t="shared" si="20"/>
        <v>53</v>
      </c>
      <c r="L245" s="143">
        <f t="shared" si="21"/>
        <v>3466870.98</v>
      </c>
      <c r="M245" s="154"/>
      <c r="N245" s="154"/>
      <c r="O245" s="154"/>
      <c r="P245" s="154"/>
      <c r="Q245" s="154"/>
      <c r="R245" s="154"/>
      <c r="S245" s="154"/>
      <c r="T245" s="154"/>
      <c r="U245" s="154"/>
      <c r="V245" s="154"/>
      <c r="W245" s="154"/>
      <c r="X245" s="154"/>
    </row>
    <row r="246" spans="1:24">
      <c r="A246" s="23">
        <f t="shared" si="17"/>
        <v>237</v>
      </c>
      <c r="B246" s="115" t="s">
        <v>1187</v>
      </c>
      <c r="C246" s="115" t="s">
        <v>1050</v>
      </c>
      <c r="D246" s="132">
        <v>42951</v>
      </c>
      <c r="E246" s="121">
        <v>56877.52</v>
      </c>
      <c r="F246" s="132">
        <v>42919</v>
      </c>
      <c r="G246" s="132">
        <v>42946</v>
      </c>
      <c r="H246" s="234">
        <f t="shared" si="18"/>
        <v>13.5</v>
      </c>
      <c r="I246" s="132">
        <v>42979</v>
      </c>
      <c r="J246" s="245">
        <f t="shared" si="19"/>
        <v>33</v>
      </c>
      <c r="K246" s="430">
        <f t="shared" si="20"/>
        <v>46.5</v>
      </c>
      <c r="L246" s="143">
        <f t="shared" si="21"/>
        <v>2644804.6800000002</v>
      </c>
      <c r="M246" s="154"/>
      <c r="N246" s="154"/>
      <c r="O246" s="154"/>
      <c r="P246" s="154"/>
      <c r="Q246" s="154"/>
      <c r="R246" s="154"/>
      <c r="S246" s="154"/>
      <c r="T246" s="154"/>
      <c r="U246" s="154"/>
      <c r="V246" s="154"/>
      <c r="W246" s="154"/>
      <c r="X246" s="154"/>
    </row>
    <row r="247" spans="1:24">
      <c r="A247" s="23">
        <f t="shared" si="17"/>
        <v>238</v>
      </c>
      <c r="B247" s="115" t="s">
        <v>1069</v>
      </c>
      <c r="C247" s="115" t="s">
        <v>1050</v>
      </c>
      <c r="D247" s="132">
        <v>43043</v>
      </c>
      <c r="E247" s="121">
        <v>156.6</v>
      </c>
      <c r="F247" s="132">
        <v>43017</v>
      </c>
      <c r="G247" s="132">
        <v>43030</v>
      </c>
      <c r="H247" s="234">
        <f t="shared" si="18"/>
        <v>6.5</v>
      </c>
      <c r="I247" s="132">
        <v>43074</v>
      </c>
      <c r="J247" s="245">
        <f t="shared" si="19"/>
        <v>44</v>
      </c>
      <c r="K247" s="430">
        <f t="shared" si="20"/>
        <v>50.5</v>
      </c>
      <c r="L247" s="143">
        <f t="shared" si="21"/>
        <v>7908.3</v>
      </c>
      <c r="M247" s="154"/>
      <c r="N247" s="154"/>
      <c r="O247" s="154"/>
      <c r="P247" s="154"/>
      <c r="Q247" s="154"/>
      <c r="R247" s="154"/>
      <c r="S247" s="154"/>
      <c r="T247" s="154"/>
      <c r="U247" s="154"/>
      <c r="V247" s="154"/>
      <c r="W247" s="154"/>
      <c r="X247" s="154"/>
    </row>
    <row r="248" spans="1:24">
      <c r="A248" s="23">
        <f t="shared" si="17"/>
        <v>239</v>
      </c>
      <c r="B248" s="115" t="s">
        <v>1187</v>
      </c>
      <c r="C248" s="115" t="s">
        <v>1050</v>
      </c>
      <c r="D248" s="132">
        <v>42861</v>
      </c>
      <c r="E248" s="121">
        <v>67218.75</v>
      </c>
      <c r="F248" s="132">
        <v>42828</v>
      </c>
      <c r="G248" s="132">
        <v>42855</v>
      </c>
      <c r="H248" s="234">
        <f t="shared" si="18"/>
        <v>13.5</v>
      </c>
      <c r="I248" s="132">
        <v>42923</v>
      </c>
      <c r="J248" s="245">
        <f t="shared" si="19"/>
        <v>68</v>
      </c>
      <c r="K248" s="430">
        <f t="shared" si="20"/>
        <v>81.5</v>
      </c>
      <c r="L248" s="143">
        <f t="shared" si="21"/>
        <v>5478328.1299999999</v>
      </c>
      <c r="M248" s="154"/>
      <c r="N248" s="154"/>
      <c r="O248" s="154"/>
      <c r="P248" s="154"/>
      <c r="Q248" s="154"/>
      <c r="R248" s="154"/>
      <c r="S248" s="154"/>
      <c r="T248" s="154"/>
      <c r="U248" s="154"/>
      <c r="V248" s="154"/>
      <c r="W248" s="154"/>
      <c r="X248" s="154"/>
    </row>
    <row r="249" spans="1:24">
      <c r="A249" s="23">
        <f t="shared" si="17"/>
        <v>240</v>
      </c>
      <c r="B249" s="115" t="s">
        <v>1187</v>
      </c>
      <c r="C249" s="115" t="s">
        <v>1050</v>
      </c>
      <c r="D249" s="132">
        <v>42887</v>
      </c>
      <c r="E249" s="121">
        <v>60247.06</v>
      </c>
      <c r="F249" s="132">
        <v>42856</v>
      </c>
      <c r="G249" s="132">
        <v>42883</v>
      </c>
      <c r="H249" s="234">
        <f t="shared" si="18"/>
        <v>13.5</v>
      </c>
      <c r="I249" s="132">
        <v>42923</v>
      </c>
      <c r="J249" s="245">
        <f t="shared" si="19"/>
        <v>40</v>
      </c>
      <c r="K249" s="430">
        <f t="shared" si="20"/>
        <v>53.5</v>
      </c>
      <c r="L249" s="143">
        <f t="shared" si="21"/>
        <v>3223217.71</v>
      </c>
      <c r="M249" s="154"/>
      <c r="N249" s="154"/>
      <c r="O249" s="154"/>
      <c r="P249" s="154"/>
      <c r="Q249" s="154"/>
      <c r="R249" s="154"/>
      <c r="S249" s="154"/>
      <c r="T249" s="154"/>
      <c r="U249" s="154"/>
      <c r="V249" s="154"/>
      <c r="W249" s="154"/>
      <c r="X249" s="154"/>
    </row>
    <row r="250" spans="1:24">
      <c r="A250" s="23">
        <f t="shared" si="17"/>
        <v>241</v>
      </c>
      <c r="B250" s="115" t="s">
        <v>1188</v>
      </c>
      <c r="C250" s="115" t="s">
        <v>1050</v>
      </c>
      <c r="D250" s="132">
        <v>43042</v>
      </c>
      <c r="E250" s="121">
        <v>56140</v>
      </c>
      <c r="F250" s="132">
        <v>43042</v>
      </c>
      <c r="G250" s="132"/>
      <c r="H250" s="234">
        <f t="shared" si="18"/>
        <v>0</v>
      </c>
      <c r="I250" s="132">
        <v>43076</v>
      </c>
      <c r="J250" s="245">
        <f t="shared" si="19"/>
        <v>34</v>
      </c>
      <c r="K250" s="430">
        <f t="shared" si="20"/>
        <v>34</v>
      </c>
      <c r="L250" s="143">
        <f t="shared" si="21"/>
        <v>1908760</v>
      </c>
      <c r="M250" s="154"/>
      <c r="N250" s="154"/>
      <c r="O250" s="154"/>
      <c r="P250" s="154"/>
      <c r="Q250" s="154"/>
      <c r="R250" s="154"/>
      <c r="S250" s="154"/>
      <c r="T250" s="154"/>
      <c r="U250" s="154"/>
      <c r="V250" s="154"/>
      <c r="W250" s="154"/>
      <c r="X250" s="154"/>
    </row>
    <row r="251" spans="1:24">
      <c r="A251" s="23">
        <f t="shared" si="17"/>
        <v>242</v>
      </c>
      <c r="B251" s="115" t="s">
        <v>1189</v>
      </c>
      <c r="C251" s="115" t="s">
        <v>1050</v>
      </c>
      <c r="D251" s="132">
        <v>42704</v>
      </c>
      <c r="E251" s="121">
        <v>276868.78999999998</v>
      </c>
      <c r="F251" s="132">
        <v>42675</v>
      </c>
      <c r="G251" s="132">
        <v>42704</v>
      </c>
      <c r="H251" s="234">
        <f t="shared" si="18"/>
        <v>14.5</v>
      </c>
      <c r="I251" s="132">
        <v>42753</v>
      </c>
      <c r="J251" s="245">
        <f t="shared" si="19"/>
        <v>49</v>
      </c>
      <c r="K251" s="430">
        <f t="shared" si="20"/>
        <v>63.5</v>
      </c>
      <c r="L251" s="143">
        <f t="shared" si="21"/>
        <v>17581168.170000002</v>
      </c>
      <c r="M251" s="154"/>
      <c r="N251" s="154"/>
      <c r="O251" s="154"/>
      <c r="P251" s="154"/>
      <c r="Q251" s="154"/>
      <c r="R251" s="154"/>
      <c r="S251" s="154"/>
      <c r="T251" s="154"/>
      <c r="U251" s="154"/>
      <c r="V251" s="154"/>
      <c r="W251" s="154"/>
      <c r="X251" s="154"/>
    </row>
    <row r="252" spans="1:24">
      <c r="A252" s="23">
        <f t="shared" si="17"/>
        <v>243</v>
      </c>
      <c r="B252" s="115" t="s">
        <v>1189</v>
      </c>
      <c r="C252" s="115" t="s">
        <v>1050</v>
      </c>
      <c r="D252" s="132">
        <v>42735</v>
      </c>
      <c r="E252" s="121">
        <v>282733</v>
      </c>
      <c r="F252" s="132">
        <v>42705</v>
      </c>
      <c r="G252" s="132">
        <v>42735</v>
      </c>
      <c r="H252" s="234">
        <f t="shared" si="18"/>
        <v>15</v>
      </c>
      <c r="I252" s="132">
        <v>42767</v>
      </c>
      <c r="J252" s="245">
        <f t="shared" si="19"/>
        <v>32</v>
      </c>
      <c r="K252" s="430">
        <f t="shared" si="20"/>
        <v>47</v>
      </c>
      <c r="L252" s="143">
        <f t="shared" si="21"/>
        <v>13288451</v>
      </c>
      <c r="M252" s="154"/>
      <c r="N252" s="154"/>
      <c r="O252" s="154"/>
      <c r="P252" s="154"/>
      <c r="Q252" s="154"/>
      <c r="R252" s="154"/>
      <c r="S252" s="154"/>
      <c r="T252" s="154"/>
      <c r="U252" s="154"/>
      <c r="V252" s="154"/>
      <c r="W252" s="154"/>
      <c r="X252" s="154"/>
    </row>
    <row r="253" spans="1:24">
      <c r="A253" s="23">
        <f t="shared" si="17"/>
        <v>244</v>
      </c>
      <c r="B253" s="115" t="s">
        <v>1189</v>
      </c>
      <c r="C253" s="115" t="s">
        <v>1050</v>
      </c>
      <c r="D253" s="132">
        <v>42766</v>
      </c>
      <c r="E253" s="121">
        <v>284363.11</v>
      </c>
      <c r="F253" s="132">
        <v>42736</v>
      </c>
      <c r="G253" s="132">
        <v>42766</v>
      </c>
      <c r="H253" s="234">
        <f t="shared" si="18"/>
        <v>15</v>
      </c>
      <c r="I253" s="132">
        <v>42802</v>
      </c>
      <c r="J253" s="245">
        <f t="shared" si="19"/>
        <v>36</v>
      </c>
      <c r="K253" s="430">
        <f t="shared" si="20"/>
        <v>51</v>
      </c>
      <c r="L253" s="143">
        <f t="shared" si="21"/>
        <v>14502518.609999999</v>
      </c>
      <c r="M253" s="154"/>
      <c r="N253" s="154"/>
      <c r="O253" s="154"/>
      <c r="P253" s="154"/>
      <c r="Q253" s="154"/>
      <c r="R253" s="154"/>
      <c r="S253" s="154"/>
      <c r="T253" s="154"/>
      <c r="U253" s="154"/>
      <c r="V253" s="154"/>
      <c r="W253" s="154"/>
      <c r="X253" s="154"/>
    </row>
    <row r="254" spans="1:24">
      <c r="A254" s="23">
        <f t="shared" si="17"/>
        <v>245</v>
      </c>
      <c r="B254" s="115" t="s">
        <v>1189</v>
      </c>
      <c r="C254" s="115" t="s">
        <v>1050</v>
      </c>
      <c r="D254" s="132">
        <v>42794</v>
      </c>
      <c r="E254" s="121">
        <v>289080.57</v>
      </c>
      <c r="F254" s="132">
        <v>42767</v>
      </c>
      <c r="G254" s="132">
        <v>42794</v>
      </c>
      <c r="H254" s="234">
        <f t="shared" si="18"/>
        <v>13.5</v>
      </c>
      <c r="I254" s="132">
        <v>42825</v>
      </c>
      <c r="J254" s="245">
        <f t="shared" si="19"/>
        <v>31</v>
      </c>
      <c r="K254" s="430">
        <f t="shared" si="20"/>
        <v>44.5</v>
      </c>
      <c r="L254" s="143">
        <f t="shared" si="21"/>
        <v>12864085.369999999</v>
      </c>
      <c r="M254" s="154"/>
      <c r="N254" s="154"/>
      <c r="O254" s="154"/>
      <c r="P254" s="154"/>
      <c r="Q254" s="154"/>
      <c r="R254" s="154"/>
      <c r="S254" s="154"/>
      <c r="T254" s="154"/>
      <c r="U254" s="154"/>
      <c r="V254" s="154"/>
      <c r="W254" s="154"/>
      <c r="X254" s="154"/>
    </row>
    <row r="255" spans="1:24">
      <c r="A255" s="23">
        <f t="shared" si="17"/>
        <v>246</v>
      </c>
      <c r="B255" s="115" t="s">
        <v>1189</v>
      </c>
      <c r="C255" s="115" t="s">
        <v>1050</v>
      </c>
      <c r="D255" s="132">
        <v>42825</v>
      </c>
      <c r="E255" s="121">
        <v>280888.05</v>
      </c>
      <c r="F255" s="132">
        <v>42795</v>
      </c>
      <c r="G255" s="132">
        <v>42825</v>
      </c>
      <c r="H255" s="234">
        <f t="shared" si="18"/>
        <v>15</v>
      </c>
      <c r="I255" s="132">
        <v>42863</v>
      </c>
      <c r="J255" s="245">
        <f t="shared" si="19"/>
        <v>38</v>
      </c>
      <c r="K255" s="430">
        <f t="shared" si="20"/>
        <v>53</v>
      </c>
      <c r="L255" s="143">
        <f t="shared" si="21"/>
        <v>14887066.65</v>
      </c>
      <c r="M255" s="154"/>
      <c r="N255" s="154"/>
      <c r="O255" s="154"/>
      <c r="P255" s="154"/>
      <c r="Q255" s="154"/>
      <c r="R255" s="154"/>
      <c r="S255" s="154"/>
      <c r="T255" s="154"/>
      <c r="U255" s="154"/>
      <c r="V255" s="154"/>
      <c r="W255" s="154"/>
      <c r="X255" s="154"/>
    </row>
    <row r="256" spans="1:24">
      <c r="A256" s="23">
        <f t="shared" si="17"/>
        <v>247</v>
      </c>
      <c r="B256" s="115" t="s">
        <v>1189</v>
      </c>
      <c r="C256" s="115" t="s">
        <v>1050</v>
      </c>
      <c r="D256" s="132">
        <v>42855</v>
      </c>
      <c r="E256" s="121">
        <v>298239.90000000002</v>
      </c>
      <c r="F256" s="132">
        <v>42826</v>
      </c>
      <c r="G256" s="132">
        <v>42855</v>
      </c>
      <c r="H256" s="234">
        <f t="shared" si="18"/>
        <v>14.5</v>
      </c>
      <c r="I256" s="132">
        <v>42887</v>
      </c>
      <c r="J256" s="245">
        <f t="shared" si="19"/>
        <v>32</v>
      </c>
      <c r="K256" s="430">
        <f t="shared" si="20"/>
        <v>46.5</v>
      </c>
      <c r="L256" s="143">
        <f t="shared" si="21"/>
        <v>13868155.35</v>
      </c>
      <c r="M256" s="154"/>
      <c r="N256" s="154"/>
      <c r="O256" s="154"/>
      <c r="P256" s="154"/>
      <c r="Q256" s="154"/>
      <c r="R256" s="154"/>
      <c r="S256" s="154"/>
      <c r="T256" s="154"/>
      <c r="U256" s="154"/>
      <c r="V256" s="154"/>
      <c r="W256" s="154"/>
      <c r="X256" s="154"/>
    </row>
    <row r="257" spans="1:24">
      <c r="A257" s="23">
        <f t="shared" si="17"/>
        <v>248</v>
      </c>
      <c r="B257" s="115" t="s">
        <v>1189</v>
      </c>
      <c r="C257" s="115" t="s">
        <v>1050</v>
      </c>
      <c r="D257" s="132">
        <v>42886</v>
      </c>
      <c r="E257" s="121">
        <v>274914.34000000003</v>
      </c>
      <c r="F257" s="132">
        <v>42856</v>
      </c>
      <c r="G257" s="132">
        <v>42886</v>
      </c>
      <c r="H257" s="234">
        <f t="shared" si="18"/>
        <v>15</v>
      </c>
      <c r="I257" s="132">
        <v>42919</v>
      </c>
      <c r="J257" s="245">
        <f t="shared" si="19"/>
        <v>33</v>
      </c>
      <c r="K257" s="430">
        <f t="shared" si="20"/>
        <v>48</v>
      </c>
      <c r="L257" s="143">
        <f t="shared" si="21"/>
        <v>13195888.32</v>
      </c>
      <c r="M257" s="154"/>
      <c r="N257" s="154"/>
      <c r="O257" s="154"/>
      <c r="P257" s="154"/>
      <c r="Q257" s="154"/>
      <c r="R257" s="154"/>
      <c r="S257" s="154"/>
      <c r="T257" s="154"/>
      <c r="U257" s="154"/>
      <c r="V257" s="154"/>
      <c r="W257" s="154"/>
      <c r="X257" s="154"/>
    </row>
    <row r="258" spans="1:24">
      <c r="A258" s="23">
        <f t="shared" si="17"/>
        <v>249</v>
      </c>
      <c r="B258" s="115" t="s">
        <v>1189</v>
      </c>
      <c r="C258" s="115" t="s">
        <v>1050</v>
      </c>
      <c r="D258" s="132">
        <v>42916</v>
      </c>
      <c r="E258" s="121">
        <v>281940.96000000002</v>
      </c>
      <c r="F258" s="132">
        <v>42887</v>
      </c>
      <c r="G258" s="132">
        <v>42916</v>
      </c>
      <c r="H258" s="234">
        <f t="shared" si="18"/>
        <v>14.5</v>
      </c>
      <c r="I258" s="132">
        <v>42951</v>
      </c>
      <c r="J258" s="245">
        <f t="shared" si="19"/>
        <v>35</v>
      </c>
      <c r="K258" s="430">
        <f t="shared" si="20"/>
        <v>49.5</v>
      </c>
      <c r="L258" s="143">
        <f t="shared" si="21"/>
        <v>13956077.52</v>
      </c>
      <c r="M258" s="154"/>
      <c r="N258" s="154"/>
      <c r="O258" s="154"/>
      <c r="P258" s="154"/>
      <c r="Q258" s="154"/>
      <c r="R258" s="154"/>
      <c r="S258" s="154"/>
      <c r="T258" s="154"/>
      <c r="U258" s="154"/>
      <c r="V258" s="154"/>
      <c r="W258" s="154"/>
      <c r="X258" s="154"/>
    </row>
    <row r="259" spans="1:24">
      <c r="A259" s="23">
        <f t="shared" si="17"/>
        <v>250</v>
      </c>
      <c r="B259" s="115" t="s">
        <v>1189</v>
      </c>
      <c r="C259" s="115" t="s">
        <v>1050</v>
      </c>
      <c r="D259" s="132">
        <v>42947</v>
      </c>
      <c r="E259" s="121">
        <v>269217.44</v>
      </c>
      <c r="F259" s="132">
        <v>42917</v>
      </c>
      <c r="G259" s="132">
        <v>42947</v>
      </c>
      <c r="H259" s="234">
        <f t="shared" si="18"/>
        <v>15</v>
      </c>
      <c r="I259" s="132">
        <v>42983</v>
      </c>
      <c r="J259" s="245">
        <f t="shared" si="19"/>
        <v>36</v>
      </c>
      <c r="K259" s="430">
        <f t="shared" si="20"/>
        <v>51</v>
      </c>
      <c r="L259" s="143">
        <f t="shared" si="21"/>
        <v>13730089.439999999</v>
      </c>
      <c r="M259" s="154"/>
      <c r="N259" s="154"/>
      <c r="O259" s="154"/>
      <c r="P259" s="154"/>
      <c r="Q259" s="154"/>
      <c r="R259" s="154"/>
      <c r="S259" s="154"/>
      <c r="T259" s="154"/>
      <c r="U259" s="154"/>
      <c r="V259" s="154"/>
      <c r="W259" s="154"/>
      <c r="X259" s="154"/>
    </row>
    <row r="260" spans="1:24">
      <c r="A260" s="23">
        <f t="shared" si="17"/>
        <v>251</v>
      </c>
      <c r="B260" s="115" t="s">
        <v>1189</v>
      </c>
      <c r="C260" s="115" t="s">
        <v>1050</v>
      </c>
      <c r="D260" s="132">
        <v>42978</v>
      </c>
      <c r="E260" s="121">
        <v>284892.83</v>
      </c>
      <c r="F260" s="132">
        <v>42948</v>
      </c>
      <c r="G260" s="132">
        <v>42978</v>
      </c>
      <c r="H260" s="234">
        <f t="shared" si="18"/>
        <v>15</v>
      </c>
      <c r="I260" s="132">
        <v>43010</v>
      </c>
      <c r="J260" s="245">
        <f t="shared" si="19"/>
        <v>32</v>
      </c>
      <c r="K260" s="430">
        <f t="shared" si="20"/>
        <v>47</v>
      </c>
      <c r="L260" s="143">
        <f t="shared" si="21"/>
        <v>13389963.01</v>
      </c>
      <c r="M260" s="154"/>
      <c r="N260" s="154"/>
      <c r="O260" s="154"/>
      <c r="P260" s="154"/>
      <c r="Q260" s="154"/>
      <c r="R260" s="154"/>
      <c r="S260" s="154"/>
      <c r="T260" s="154"/>
      <c r="U260" s="154"/>
      <c r="V260" s="154"/>
      <c r="W260" s="154"/>
      <c r="X260" s="154"/>
    </row>
    <row r="261" spans="1:24">
      <c r="A261" s="23">
        <f t="shared" si="17"/>
        <v>252</v>
      </c>
      <c r="B261" s="115" t="s">
        <v>1189</v>
      </c>
      <c r="C261" s="115" t="s">
        <v>1050</v>
      </c>
      <c r="D261" s="132">
        <v>43008</v>
      </c>
      <c r="E261" s="121">
        <v>287524.27</v>
      </c>
      <c r="F261" s="132">
        <v>42979</v>
      </c>
      <c r="G261" s="132">
        <v>43008</v>
      </c>
      <c r="H261" s="234">
        <f t="shared" si="18"/>
        <v>14.5</v>
      </c>
      <c r="I261" s="132">
        <v>43039</v>
      </c>
      <c r="J261" s="245">
        <f t="shared" si="19"/>
        <v>31</v>
      </c>
      <c r="K261" s="430">
        <f t="shared" si="20"/>
        <v>45.5</v>
      </c>
      <c r="L261" s="143">
        <f t="shared" si="21"/>
        <v>13082354.289999999</v>
      </c>
      <c r="M261" s="154"/>
      <c r="N261" s="154"/>
      <c r="O261" s="154"/>
      <c r="P261" s="154"/>
      <c r="Q261" s="154"/>
      <c r="R261" s="154"/>
      <c r="S261" s="154"/>
      <c r="T261" s="154"/>
      <c r="U261" s="154"/>
      <c r="V261" s="154"/>
      <c r="W261" s="154"/>
      <c r="X261" s="154"/>
    </row>
    <row r="262" spans="1:24">
      <c r="A262" s="23">
        <f t="shared" si="17"/>
        <v>253</v>
      </c>
      <c r="B262" s="115" t="s">
        <v>1189</v>
      </c>
      <c r="C262" s="115" t="s">
        <v>1050</v>
      </c>
      <c r="D262" s="132">
        <v>43039</v>
      </c>
      <c r="E262" s="121">
        <v>286913.14</v>
      </c>
      <c r="F262" s="132">
        <v>43009</v>
      </c>
      <c r="G262" s="132">
        <v>43039</v>
      </c>
      <c r="H262" s="234">
        <f t="shared" si="18"/>
        <v>15</v>
      </c>
      <c r="I262" s="132">
        <v>43082</v>
      </c>
      <c r="J262" s="245">
        <f t="shared" si="19"/>
        <v>43</v>
      </c>
      <c r="K262" s="430">
        <f t="shared" si="20"/>
        <v>58</v>
      </c>
      <c r="L262" s="143">
        <f t="shared" si="21"/>
        <v>16640962.119999999</v>
      </c>
      <c r="M262" s="154"/>
      <c r="N262" s="154"/>
      <c r="O262" s="154"/>
      <c r="P262" s="154"/>
      <c r="Q262" s="154"/>
      <c r="R262" s="154"/>
      <c r="S262" s="154"/>
      <c r="T262" s="154"/>
      <c r="U262" s="154"/>
      <c r="V262" s="154"/>
      <c r="W262" s="154"/>
      <c r="X262" s="154"/>
    </row>
    <row r="263" spans="1:24">
      <c r="A263" s="23">
        <f t="shared" si="17"/>
        <v>254</v>
      </c>
      <c r="B263" s="115" t="s">
        <v>1189</v>
      </c>
      <c r="C263" s="115" t="s">
        <v>1050</v>
      </c>
      <c r="D263" s="132">
        <v>43069</v>
      </c>
      <c r="E263" s="121">
        <v>275564.61</v>
      </c>
      <c r="F263" s="132">
        <v>43040</v>
      </c>
      <c r="G263" s="132">
        <v>43069</v>
      </c>
      <c r="H263" s="234">
        <f t="shared" si="18"/>
        <v>14.5</v>
      </c>
      <c r="I263" s="132">
        <v>43102</v>
      </c>
      <c r="J263" s="245">
        <f t="shared" si="19"/>
        <v>33</v>
      </c>
      <c r="K263" s="430">
        <f t="shared" si="20"/>
        <v>47.5</v>
      </c>
      <c r="L263" s="143">
        <f t="shared" si="21"/>
        <v>13089318.98</v>
      </c>
      <c r="M263" s="154"/>
      <c r="N263" s="154"/>
      <c r="O263" s="154"/>
      <c r="P263" s="154"/>
      <c r="Q263" s="154"/>
      <c r="R263" s="154"/>
      <c r="S263" s="154"/>
      <c r="T263" s="154"/>
      <c r="U263" s="154"/>
      <c r="V263" s="154"/>
      <c r="W263" s="154"/>
      <c r="X263" s="154"/>
    </row>
    <row r="264" spans="1:24">
      <c r="A264" s="23">
        <f t="shared" si="17"/>
        <v>255</v>
      </c>
      <c r="B264" s="115" t="s">
        <v>1190</v>
      </c>
      <c r="C264" s="115" t="s">
        <v>1050</v>
      </c>
      <c r="D264" s="132">
        <v>42769</v>
      </c>
      <c r="E264" s="121">
        <v>121308.26</v>
      </c>
      <c r="F264" s="132">
        <v>42736</v>
      </c>
      <c r="G264" s="132">
        <v>42766</v>
      </c>
      <c r="H264" s="234">
        <f t="shared" si="18"/>
        <v>15</v>
      </c>
      <c r="I264" s="132">
        <v>42800</v>
      </c>
      <c r="J264" s="245">
        <f t="shared" si="19"/>
        <v>34</v>
      </c>
      <c r="K264" s="430">
        <f t="shared" si="20"/>
        <v>49</v>
      </c>
      <c r="L264" s="143">
        <f t="shared" si="21"/>
        <v>5944104.7400000002</v>
      </c>
      <c r="M264" s="154"/>
      <c r="N264" s="154"/>
      <c r="O264" s="154"/>
      <c r="P264" s="154"/>
      <c r="Q264" s="154"/>
      <c r="R264" s="154"/>
      <c r="S264" s="154"/>
      <c r="T264" s="154"/>
      <c r="U264" s="154"/>
      <c r="V264" s="154"/>
      <c r="W264" s="154"/>
      <c r="X264" s="154"/>
    </row>
    <row r="265" spans="1:24">
      <c r="A265" s="23">
        <f t="shared" si="17"/>
        <v>256</v>
      </c>
      <c r="B265" s="115" t="s">
        <v>1190</v>
      </c>
      <c r="C265" s="115" t="s">
        <v>1050</v>
      </c>
      <c r="D265" s="132">
        <v>42801</v>
      </c>
      <c r="E265" s="121">
        <v>109865.09</v>
      </c>
      <c r="F265" s="132">
        <v>42767</v>
      </c>
      <c r="G265" s="132">
        <v>42794</v>
      </c>
      <c r="H265" s="234">
        <f t="shared" si="18"/>
        <v>13.5</v>
      </c>
      <c r="I265" s="132">
        <v>42832</v>
      </c>
      <c r="J265" s="245">
        <f t="shared" si="19"/>
        <v>38</v>
      </c>
      <c r="K265" s="430">
        <f t="shared" si="20"/>
        <v>51.5</v>
      </c>
      <c r="L265" s="143">
        <f t="shared" si="21"/>
        <v>5658052.1399999997</v>
      </c>
      <c r="M265" s="154"/>
      <c r="N265" s="154"/>
      <c r="O265" s="154"/>
      <c r="P265" s="154"/>
      <c r="Q265" s="154"/>
      <c r="R265" s="154"/>
      <c r="S265" s="154"/>
      <c r="T265" s="154"/>
      <c r="U265" s="154"/>
      <c r="V265" s="154"/>
      <c r="W265" s="154"/>
      <c r="X265" s="154"/>
    </row>
    <row r="266" spans="1:24">
      <c r="A266" s="23">
        <f t="shared" si="17"/>
        <v>257</v>
      </c>
      <c r="B266" s="115" t="s">
        <v>1190</v>
      </c>
      <c r="C266" s="115" t="s">
        <v>1050</v>
      </c>
      <c r="D266" s="132">
        <v>42832</v>
      </c>
      <c r="E266" s="121">
        <v>115176.83</v>
      </c>
      <c r="F266" s="132">
        <v>42795</v>
      </c>
      <c r="G266" s="132">
        <v>42825</v>
      </c>
      <c r="H266" s="234">
        <f t="shared" si="18"/>
        <v>15</v>
      </c>
      <c r="I266" s="132">
        <v>42863</v>
      </c>
      <c r="J266" s="245">
        <f t="shared" si="19"/>
        <v>38</v>
      </c>
      <c r="K266" s="430">
        <f t="shared" si="20"/>
        <v>53</v>
      </c>
      <c r="L266" s="143">
        <f t="shared" si="21"/>
        <v>6104371.9900000002</v>
      </c>
      <c r="M266" s="154"/>
      <c r="N266" s="154"/>
      <c r="O266" s="154"/>
      <c r="P266" s="154"/>
      <c r="Q266" s="154"/>
      <c r="R266" s="154"/>
      <c r="S266" s="154"/>
      <c r="T266" s="154"/>
      <c r="U266" s="154"/>
      <c r="V266" s="154"/>
      <c r="W266" s="154"/>
      <c r="X266" s="154"/>
    </row>
    <row r="267" spans="1:24">
      <c r="A267" s="23">
        <f t="shared" ref="A267:A330" si="22">A266+1</f>
        <v>258</v>
      </c>
      <c r="B267" s="115" t="s">
        <v>1190</v>
      </c>
      <c r="C267" s="115" t="s">
        <v>1050</v>
      </c>
      <c r="D267" s="132">
        <v>42858</v>
      </c>
      <c r="E267" s="121">
        <v>107430.96</v>
      </c>
      <c r="F267" s="132">
        <v>42826</v>
      </c>
      <c r="G267" s="132">
        <v>42855</v>
      </c>
      <c r="H267" s="234">
        <f t="shared" ref="H267:H330" si="23">IF(G267="",0,(G267-F267)/2)</f>
        <v>14.5</v>
      </c>
      <c r="I267" s="132">
        <v>42891</v>
      </c>
      <c r="J267" s="245">
        <f t="shared" ref="J267:J330" si="24">IF(G267="",I267-F267,I267-G267)</f>
        <v>36</v>
      </c>
      <c r="K267" s="430">
        <f t="shared" ref="K267:K317" si="25">H267+J267</f>
        <v>50.5</v>
      </c>
      <c r="L267" s="143">
        <f t="shared" ref="L267:L317" si="26">ROUND(E267*K267,2)</f>
        <v>5425263.4800000004</v>
      </c>
      <c r="M267" s="154"/>
      <c r="N267" s="154"/>
      <c r="O267" s="154"/>
      <c r="P267" s="154"/>
      <c r="Q267" s="154"/>
      <c r="R267" s="154"/>
      <c r="S267" s="154"/>
      <c r="T267" s="154"/>
      <c r="U267" s="154"/>
      <c r="V267" s="154"/>
      <c r="W267" s="154"/>
      <c r="X267" s="154"/>
    </row>
    <row r="268" spans="1:24">
      <c r="A268" s="23">
        <f t="shared" si="22"/>
        <v>259</v>
      </c>
      <c r="B268" s="115" t="s">
        <v>1190</v>
      </c>
      <c r="C268" s="115" t="s">
        <v>1050</v>
      </c>
      <c r="D268" s="132">
        <v>42892</v>
      </c>
      <c r="E268" s="121">
        <v>111263.44</v>
      </c>
      <c r="F268" s="132">
        <v>42856</v>
      </c>
      <c r="G268" s="132">
        <v>42886</v>
      </c>
      <c r="H268" s="234">
        <f t="shared" si="23"/>
        <v>15</v>
      </c>
      <c r="I268" s="132">
        <v>42923</v>
      </c>
      <c r="J268" s="245">
        <f t="shared" si="24"/>
        <v>37</v>
      </c>
      <c r="K268" s="430">
        <f t="shared" si="25"/>
        <v>52</v>
      </c>
      <c r="L268" s="143">
        <f t="shared" si="26"/>
        <v>5785698.8799999999</v>
      </c>
      <c r="M268" s="154"/>
      <c r="N268" s="154"/>
      <c r="O268" s="154"/>
      <c r="P268" s="154"/>
      <c r="Q268" s="154"/>
      <c r="R268" s="154"/>
      <c r="S268" s="154"/>
      <c r="T268" s="154"/>
      <c r="U268" s="154"/>
      <c r="V268" s="154"/>
      <c r="W268" s="154"/>
      <c r="X268" s="154"/>
    </row>
    <row r="269" spans="1:24">
      <c r="A269" s="23">
        <f t="shared" si="22"/>
        <v>260</v>
      </c>
      <c r="B269" s="115" t="s">
        <v>1190</v>
      </c>
      <c r="C269" s="115" t="s">
        <v>1050</v>
      </c>
      <c r="D269" s="132">
        <v>42926</v>
      </c>
      <c r="E269" s="121">
        <v>103627.9</v>
      </c>
      <c r="F269" s="132">
        <v>42887</v>
      </c>
      <c r="G269" s="132">
        <v>42916</v>
      </c>
      <c r="H269" s="234">
        <f t="shared" si="23"/>
        <v>14.5</v>
      </c>
      <c r="I269" s="132">
        <v>42957</v>
      </c>
      <c r="J269" s="245">
        <f t="shared" si="24"/>
        <v>41</v>
      </c>
      <c r="K269" s="430">
        <f t="shared" si="25"/>
        <v>55.5</v>
      </c>
      <c r="L269" s="143">
        <f t="shared" si="26"/>
        <v>5751348.4500000002</v>
      </c>
      <c r="M269" s="154"/>
      <c r="N269" s="154"/>
      <c r="O269" s="154"/>
      <c r="P269" s="154"/>
      <c r="Q269" s="154"/>
      <c r="R269" s="154"/>
      <c r="S269" s="154"/>
      <c r="T269" s="154"/>
      <c r="U269" s="154"/>
      <c r="V269" s="154"/>
      <c r="W269" s="154"/>
      <c r="X269" s="154"/>
    </row>
    <row r="270" spans="1:24">
      <c r="A270" s="23">
        <f t="shared" si="22"/>
        <v>261</v>
      </c>
      <c r="B270" s="115" t="s">
        <v>1190</v>
      </c>
      <c r="C270" s="115" t="s">
        <v>1050</v>
      </c>
      <c r="D270" s="132">
        <v>42951</v>
      </c>
      <c r="E270" s="121">
        <v>89312.18</v>
      </c>
      <c r="F270" s="132">
        <v>42917</v>
      </c>
      <c r="G270" s="132">
        <v>42947</v>
      </c>
      <c r="H270" s="234">
        <f t="shared" si="23"/>
        <v>15</v>
      </c>
      <c r="I270" s="132">
        <v>42979</v>
      </c>
      <c r="J270" s="245">
        <f t="shared" si="24"/>
        <v>32</v>
      </c>
      <c r="K270" s="430">
        <f t="shared" si="25"/>
        <v>47</v>
      </c>
      <c r="L270" s="143">
        <f t="shared" si="26"/>
        <v>4197672.46</v>
      </c>
      <c r="M270" s="154"/>
      <c r="N270" s="154"/>
      <c r="O270" s="154"/>
      <c r="P270" s="154"/>
      <c r="Q270" s="154"/>
      <c r="R270" s="154"/>
      <c r="S270" s="154"/>
      <c r="T270" s="154"/>
      <c r="U270" s="154"/>
      <c r="V270" s="154"/>
      <c r="W270" s="154"/>
      <c r="X270" s="154"/>
    </row>
    <row r="271" spans="1:24">
      <c r="A271" s="23">
        <f t="shared" si="22"/>
        <v>262</v>
      </c>
      <c r="B271" s="115" t="s">
        <v>1190</v>
      </c>
      <c r="C271" s="115" t="s">
        <v>1050</v>
      </c>
      <c r="D271" s="132">
        <v>42983</v>
      </c>
      <c r="E271" s="121">
        <v>97865.89</v>
      </c>
      <c r="F271" s="132">
        <v>42948</v>
      </c>
      <c r="G271" s="132">
        <v>42978</v>
      </c>
      <c r="H271" s="234">
        <f t="shared" si="23"/>
        <v>15</v>
      </c>
      <c r="I271" s="132">
        <v>43014</v>
      </c>
      <c r="J271" s="245">
        <f t="shared" si="24"/>
        <v>36</v>
      </c>
      <c r="K271" s="430">
        <f t="shared" si="25"/>
        <v>51</v>
      </c>
      <c r="L271" s="143">
        <f t="shared" si="26"/>
        <v>4991160.3899999997</v>
      </c>
      <c r="M271" s="154"/>
      <c r="N271" s="154"/>
      <c r="O271" s="154"/>
      <c r="P271" s="154"/>
      <c r="Q271" s="154"/>
      <c r="R271" s="154"/>
      <c r="S271" s="154"/>
      <c r="T271" s="154"/>
      <c r="U271" s="154"/>
      <c r="V271" s="154"/>
      <c r="W271" s="154"/>
      <c r="X271" s="154"/>
    </row>
    <row r="272" spans="1:24">
      <c r="A272" s="23">
        <f t="shared" si="22"/>
        <v>263</v>
      </c>
      <c r="B272" s="115" t="s">
        <v>1190</v>
      </c>
      <c r="C272" s="115" t="s">
        <v>1050</v>
      </c>
      <c r="D272" s="132">
        <v>43013</v>
      </c>
      <c r="E272" s="121">
        <v>84255.01</v>
      </c>
      <c r="F272" s="132">
        <v>42979</v>
      </c>
      <c r="G272" s="132">
        <v>43008</v>
      </c>
      <c r="H272" s="234">
        <f t="shared" si="23"/>
        <v>14.5</v>
      </c>
      <c r="I272" s="132">
        <v>43045</v>
      </c>
      <c r="J272" s="245">
        <f t="shared" si="24"/>
        <v>37</v>
      </c>
      <c r="K272" s="430">
        <f t="shared" si="25"/>
        <v>51.5</v>
      </c>
      <c r="L272" s="143">
        <f t="shared" si="26"/>
        <v>4339133.0199999996</v>
      </c>
      <c r="M272" s="154"/>
      <c r="N272" s="154"/>
      <c r="O272" s="154"/>
      <c r="P272" s="154"/>
      <c r="Q272" s="154"/>
      <c r="R272" s="154"/>
      <c r="S272" s="154"/>
      <c r="T272" s="154"/>
      <c r="U272" s="154"/>
      <c r="V272" s="154"/>
      <c r="W272" s="154"/>
      <c r="X272" s="154"/>
    </row>
    <row r="273" spans="1:24">
      <c r="A273" s="23">
        <f t="shared" si="22"/>
        <v>264</v>
      </c>
      <c r="B273" s="115" t="s">
        <v>1190</v>
      </c>
      <c r="C273" s="115" t="s">
        <v>1050</v>
      </c>
      <c r="D273" s="132">
        <v>43045</v>
      </c>
      <c r="E273" s="121">
        <v>89970.87</v>
      </c>
      <c r="F273" s="132">
        <v>43009</v>
      </c>
      <c r="G273" s="132">
        <v>43039</v>
      </c>
      <c r="H273" s="234">
        <f t="shared" si="23"/>
        <v>15</v>
      </c>
      <c r="I273" s="132">
        <v>43076</v>
      </c>
      <c r="J273" s="245">
        <f t="shared" si="24"/>
        <v>37</v>
      </c>
      <c r="K273" s="430">
        <f t="shared" si="25"/>
        <v>52</v>
      </c>
      <c r="L273" s="143">
        <f t="shared" si="26"/>
        <v>4678485.24</v>
      </c>
      <c r="M273" s="154"/>
      <c r="N273" s="154"/>
      <c r="O273" s="154"/>
      <c r="P273" s="154"/>
      <c r="Q273" s="154"/>
      <c r="R273" s="154"/>
      <c r="S273" s="154"/>
      <c r="T273" s="154"/>
      <c r="U273" s="154"/>
      <c r="V273" s="154"/>
      <c r="W273" s="154"/>
      <c r="X273" s="154"/>
    </row>
    <row r="274" spans="1:24">
      <c r="A274" s="23">
        <f t="shared" si="22"/>
        <v>265</v>
      </c>
      <c r="B274" s="115" t="s">
        <v>1190</v>
      </c>
      <c r="C274" s="115" t="s">
        <v>1050</v>
      </c>
      <c r="D274" s="132">
        <v>43075</v>
      </c>
      <c r="E274" s="121">
        <v>92265.02</v>
      </c>
      <c r="F274" s="132">
        <v>43040</v>
      </c>
      <c r="G274" s="132">
        <v>43069</v>
      </c>
      <c r="H274" s="234">
        <f t="shared" si="23"/>
        <v>14.5</v>
      </c>
      <c r="I274" s="132">
        <v>43108</v>
      </c>
      <c r="J274" s="245">
        <f t="shared" si="24"/>
        <v>39</v>
      </c>
      <c r="K274" s="430">
        <f t="shared" si="25"/>
        <v>53.5</v>
      </c>
      <c r="L274" s="143">
        <f t="shared" si="26"/>
        <v>4936178.57</v>
      </c>
      <c r="M274" s="154"/>
      <c r="N274" s="154"/>
      <c r="O274" s="154"/>
      <c r="P274" s="154"/>
      <c r="Q274" s="154"/>
      <c r="R274" s="154"/>
      <c r="S274" s="154"/>
      <c r="T274" s="154"/>
      <c r="U274" s="154"/>
      <c r="V274" s="154"/>
      <c r="W274" s="154"/>
      <c r="X274" s="154"/>
    </row>
    <row r="275" spans="1:24">
      <c r="A275" s="23">
        <f t="shared" si="22"/>
        <v>266</v>
      </c>
      <c r="B275" s="115" t="s">
        <v>1190</v>
      </c>
      <c r="C275" s="115" t="s">
        <v>1050</v>
      </c>
      <c r="D275" s="132">
        <v>42739</v>
      </c>
      <c r="E275" s="121">
        <v>116035.14</v>
      </c>
      <c r="F275" s="132">
        <v>42705</v>
      </c>
      <c r="G275" s="132">
        <v>42735</v>
      </c>
      <c r="H275" s="234">
        <f t="shared" si="23"/>
        <v>15</v>
      </c>
      <c r="I275" s="132">
        <v>42772</v>
      </c>
      <c r="J275" s="245">
        <f t="shared" si="24"/>
        <v>37</v>
      </c>
      <c r="K275" s="430">
        <f t="shared" si="25"/>
        <v>52</v>
      </c>
      <c r="L275" s="143">
        <f t="shared" si="26"/>
        <v>6033827.2800000003</v>
      </c>
      <c r="M275" s="154"/>
      <c r="N275" s="154"/>
      <c r="O275" s="154"/>
      <c r="P275" s="154"/>
      <c r="Q275" s="154"/>
      <c r="R275" s="154"/>
      <c r="S275" s="154"/>
      <c r="T275" s="154"/>
      <c r="U275" s="154"/>
      <c r="V275" s="154"/>
      <c r="W275" s="154"/>
      <c r="X275" s="154"/>
    </row>
    <row r="276" spans="1:24">
      <c r="A276" s="23">
        <f t="shared" si="22"/>
        <v>267</v>
      </c>
      <c r="B276" s="115" t="s">
        <v>1187</v>
      </c>
      <c r="C276" s="115" t="s">
        <v>1050</v>
      </c>
      <c r="D276" s="132">
        <v>42769</v>
      </c>
      <c r="E276" s="121">
        <v>74966.259999999995</v>
      </c>
      <c r="F276" s="132">
        <v>42736</v>
      </c>
      <c r="G276" s="132">
        <v>42764</v>
      </c>
      <c r="H276" s="234">
        <f t="shared" si="23"/>
        <v>14</v>
      </c>
      <c r="I276" s="132">
        <v>42800</v>
      </c>
      <c r="J276" s="245">
        <f t="shared" si="24"/>
        <v>36</v>
      </c>
      <c r="K276" s="430">
        <f t="shared" si="25"/>
        <v>50</v>
      </c>
      <c r="L276" s="143">
        <f t="shared" si="26"/>
        <v>3748313</v>
      </c>
      <c r="M276" s="154"/>
      <c r="N276" s="154"/>
      <c r="O276" s="154"/>
      <c r="P276" s="154"/>
      <c r="Q276" s="154"/>
      <c r="R276" s="154"/>
      <c r="S276" s="154"/>
      <c r="T276" s="154"/>
      <c r="U276" s="154"/>
      <c r="V276" s="154"/>
      <c r="W276" s="154"/>
      <c r="X276" s="154"/>
    </row>
    <row r="277" spans="1:24">
      <c r="A277" s="23">
        <f t="shared" si="22"/>
        <v>268</v>
      </c>
      <c r="B277" s="115" t="s">
        <v>1187</v>
      </c>
      <c r="C277" s="115" t="s">
        <v>1050</v>
      </c>
      <c r="D277" s="132">
        <v>42797</v>
      </c>
      <c r="E277" s="121">
        <v>59703.14</v>
      </c>
      <c r="F277" s="132">
        <v>42765</v>
      </c>
      <c r="G277" s="132">
        <v>42792</v>
      </c>
      <c r="H277" s="234">
        <f t="shared" si="23"/>
        <v>13.5</v>
      </c>
      <c r="I277" s="132">
        <v>42828</v>
      </c>
      <c r="J277" s="245">
        <f t="shared" si="24"/>
        <v>36</v>
      </c>
      <c r="K277" s="430">
        <f t="shared" si="25"/>
        <v>49.5</v>
      </c>
      <c r="L277" s="143">
        <f t="shared" si="26"/>
        <v>2955305.43</v>
      </c>
      <c r="M277" s="154"/>
      <c r="N277" s="154"/>
      <c r="O277" s="154"/>
      <c r="P277" s="154"/>
      <c r="Q277" s="154"/>
      <c r="R277" s="154"/>
      <c r="S277" s="154"/>
      <c r="T277" s="154"/>
      <c r="U277" s="154"/>
      <c r="V277" s="154"/>
      <c r="W277" s="154"/>
      <c r="X277" s="154"/>
    </row>
    <row r="278" spans="1:24">
      <c r="A278" s="23">
        <f t="shared" si="22"/>
        <v>269</v>
      </c>
      <c r="B278" s="115" t="s">
        <v>1187</v>
      </c>
      <c r="C278" s="115" t="s">
        <v>1050</v>
      </c>
      <c r="D278" s="132">
        <v>42978</v>
      </c>
      <c r="E278" s="121">
        <v>54427</v>
      </c>
      <c r="F278" s="132">
        <v>42947</v>
      </c>
      <c r="G278" s="132">
        <v>42974</v>
      </c>
      <c r="H278" s="234">
        <f t="shared" si="23"/>
        <v>13.5</v>
      </c>
      <c r="I278" s="132">
        <v>43010</v>
      </c>
      <c r="J278" s="245">
        <f t="shared" si="24"/>
        <v>36</v>
      </c>
      <c r="K278" s="430">
        <f t="shared" si="25"/>
        <v>49.5</v>
      </c>
      <c r="L278" s="143">
        <f t="shared" si="26"/>
        <v>2694136.5</v>
      </c>
      <c r="M278" s="154"/>
      <c r="N278" s="154"/>
      <c r="O278" s="154"/>
      <c r="P278" s="154"/>
      <c r="Q278" s="154"/>
      <c r="R278" s="154"/>
      <c r="S278" s="154"/>
      <c r="T278" s="154"/>
      <c r="U278" s="154"/>
      <c r="V278" s="154"/>
      <c r="W278" s="154"/>
      <c r="X278" s="154"/>
    </row>
    <row r="279" spans="1:24">
      <c r="A279" s="23">
        <f t="shared" si="22"/>
        <v>270</v>
      </c>
      <c r="B279" s="115" t="s">
        <v>1057</v>
      </c>
      <c r="C279" s="115" t="s">
        <v>1050</v>
      </c>
      <c r="D279" s="132">
        <v>42993</v>
      </c>
      <c r="E279" s="121">
        <v>58.61</v>
      </c>
      <c r="F279" s="132">
        <v>42988</v>
      </c>
      <c r="G279" s="132"/>
      <c r="H279" s="234">
        <f t="shared" si="23"/>
        <v>0</v>
      </c>
      <c r="I279" s="132">
        <v>43031</v>
      </c>
      <c r="J279" s="245">
        <f t="shared" si="24"/>
        <v>43</v>
      </c>
      <c r="K279" s="430">
        <f t="shared" si="25"/>
        <v>43</v>
      </c>
      <c r="L279" s="143">
        <f t="shared" si="26"/>
        <v>2520.23</v>
      </c>
      <c r="M279" s="154"/>
      <c r="N279" s="154"/>
      <c r="O279" s="154"/>
      <c r="P279" s="154"/>
      <c r="Q279" s="154"/>
      <c r="R279" s="154"/>
      <c r="S279" s="154"/>
      <c r="T279" s="154"/>
      <c r="U279" s="154"/>
      <c r="V279" s="154"/>
      <c r="W279" s="154"/>
      <c r="X279" s="154"/>
    </row>
    <row r="280" spans="1:24">
      <c r="A280" s="23">
        <f t="shared" si="22"/>
        <v>271</v>
      </c>
      <c r="B280" s="115" t="s">
        <v>1057</v>
      </c>
      <c r="C280" s="115" t="s">
        <v>1050</v>
      </c>
      <c r="D280" s="132">
        <v>42838</v>
      </c>
      <c r="E280" s="121">
        <v>21.67</v>
      </c>
      <c r="F280" s="132">
        <v>42820</v>
      </c>
      <c r="G280" s="132"/>
      <c r="H280" s="234">
        <f t="shared" si="23"/>
        <v>0</v>
      </c>
      <c r="I280" s="132">
        <v>42949</v>
      </c>
      <c r="J280" s="245">
        <f t="shared" si="24"/>
        <v>129</v>
      </c>
      <c r="K280" s="430">
        <f t="shared" si="25"/>
        <v>129</v>
      </c>
      <c r="L280" s="143">
        <f t="shared" si="26"/>
        <v>2795.43</v>
      </c>
      <c r="M280" s="154"/>
      <c r="N280" s="154"/>
      <c r="O280" s="154"/>
      <c r="P280" s="154"/>
      <c r="Q280" s="154"/>
      <c r="R280" s="154"/>
      <c r="S280" s="154"/>
      <c r="T280" s="154"/>
      <c r="U280" s="154"/>
      <c r="V280" s="154"/>
      <c r="W280" s="154"/>
      <c r="X280" s="154"/>
    </row>
    <row r="281" spans="1:24">
      <c r="A281" s="23">
        <f t="shared" si="22"/>
        <v>272</v>
      </c>
      <c r="B281" s="115" t="s">
        <v>1174</v>
      </c>
      <c r="C281" s="115" t="s">
        <v>1050</v>
      </c>
      <c r="D281" s="132">
        <v>43039</v>
      </c>
      <c r="E281" s="121">
        <v>112866.35999999999</v>
      </c>
      <c r="F281" s="132">
        <v>43039</v>
      </c>
      <c r="G281" s="132"/>
      <c r="H281" s="234">
        <f t="shared" si="23"/>
        <v>0</v>
      </c>
      <c r="I281" s="132">
        <v>43070</v>
      </c>
      <c r="J281" s="245">
        <f t="shared" si="24"/>
        <v>31</v>
      </c>
      <c r="K281" s="430">
        <f t="shared" si="25"/>
        <v>31</v>
      </c>
      <c r="L281" s="143">
        <f t="shared" si="26"/>
        <v>3498857.16</v>
      </c>
      <c r="M281" s="154"/>
      <c r="N281" s="154"/>
      <c r="O281" s="154"/>
      <c r="P281" s="154"/>
      <c r="Q281" s="154"/>
      <c r="R281" s="154"/>
      <c r="S281" s="154"/>
      <c r="T281" s="154"/>
      <c r="U281" s="154"/>
      <c r="V281" s="154"/>
      <c r="W281" s="154"/>
      <c r="X281" s="154"/>
    </row>
    <row r="282" spans="1:24">
      <c r="A282" s="23">
        <f t="shared" si="22"/>
        <v>273</v>
      </c>
      <c r="B282" s="115" t="s">
        <v>1149</v>
      </c>
      <c r="C282" s="115" t="s">
        <v>1050</v>
      </c>
      <c r="D282" s="132">
        <v>42859</v>
      </c>
      <c r="E282" s="121">
        <v>84985</v>
      </c>
      <c r="F282" s="132">
        <v>42859</v>
      </c>
      <c r="G282" s="132"/>
      <c r="H282" s="234">
        <f t="shared" si="23"/>
        <v>0</v>
      </c>
      <c r="I282" s="132">
        <v>42891</v>
      </c>
      <c r="J282" s="245">
        <f t="shared" si="24"/>
        <v>32</v>
      </c>
      <c r="K282" s="430">
        <f t="shared" si="25"/>
        <v>32</v>
      </c>
      <c r="L282" s="143">
        <f t="shared" si="26"/>
        <v>2719520</v>
      </c>
      <c r="M282" s="154"/>
      <c r="N282" s="154"/>
      <c r="O282" s="154"/>
      <c r="P282" s="154"/>
      <c r="Q282" s="154"/>
      <c r="R282" s="154"/>
      <c r="S282" s="154"/>
      <c r="T282" s="154"/>
      <c r="U282" s="154"/>
      <c r="V282" s="154"/>
      <c r="W282" s="154"/>
      <c r="X282" s="154"/>
    </row>
    <row r="283" spans="1:24">
      <c r="A283" s="23">
        <f t="shared" si="22"/>
        <v>274</v>
      </c>
      <c r="B283" s="115" t="s">
        <v>1063</v>
      </c>
      <c r="C283" s="115" t="s">
        <v>1050</v>
      </c>
      <c r="D283" s="132">
        <v>42773</v>
      </c>
      <c r="E283" s="121">
        <v>70889.97</v>
      </c>
      <c r="F283" s="132">
        <v>42736</v>
      </c>
      <c r="G283" s="132">
        <v>42763</v>
      </c>
      <c r="H283" s="234">
        <f t="shared" si="23"/>
        <v>13.5</v>
      </c>
      <c r="I283" s="132">
        <v>42804</v>
      </c>
      <c r="J283" s="245">
        <f t="shared" si="24"/>
        <v>41</v>
      </c>
      <c r="K283" s="430">
        <f t="shared" si="25"/>
        <v>54.5</v>
      </c>
      <c r="L283" s="143">
        <f t="shared" si="26"/>
        <v>3863503.37</v>
      </c>
      <c r="M283" s="154"/>
      <c r="N283" s="154"/>
      <c r="O283" s="154"/>
      <c r="P283" s="154"/>
      <c r="Q283" s="154"/>
      <c r="R283" s="154"/>
      <c r="S283" s="154"/>
      <c r="T283" s="154"/>
      <c r="U283" s="154"/>
      <c r="V283" s="154"/>
      <c r="W283" s="154"/>
      <c r="X283" s="154"/>
    </row>
    <row r="284" spans="1:24">
      <c r="A284" s="23">
        <f t="shared" si="22"/>
        <v>275</v>
      </c>
      <c r="B284" s="115" t="s">
        <v>1063</v>
      </c>
      <c r="C284" s="115" t="s">
        <v>1050</v>
      </c>
      <c r="D284" s="132">
        <v>42773</v>
      </c>
      <c r="E284" s="121">
        <v>53516.46</v>
      </c>
      <c r="F284" s="132">
        <v>42736</v>
      </c>
      <c r="G284" s="132">
        <v>42763</v>
      </c>
      <c r="H284" s="234">
        <f t="shared" si="23"/>
        <v>13.5</v>
      </c>
      <c r="I284" s="132">
        <v>42804</v>
      </c>
      <c r="J284" s="245">
        <f t="shared" si="24"/>
        <v>41</v>
      </c>
      <c r="K284" s="430">
        <f t="shared" si="25"/>
        <v>54.5</v>
      </c>
      <c r="L284" s="143">
        <f t="shared" si="26"/>
        <v>2916647.07</v>
      </c>
      <c r="M284" s="154"/>
      <c r="N284" s="154"/>
      <c r="O284" s="154"/>
      <c r="P284" s="154"/>
      <c r="Q284" s="154"/>
      <c r="R284" s="154"/>
      <c r="S284" s="154"/>
      <c r="T284" s="154"/>
      <c r="U284" s="154"/>
      <c r="V284" s="154"/>
      <c r="W284" s="154"/>
      <c r="X284" s="154"/>
    </row>
    <row r="285" spans="1:24">
      <c r="A285" s="23">
        <f t="shared" si="22"/>
        <v>276</v>
      </c>
      <c r="B285" s="115" t="s">
        <v>1063</v>
      </c>
      <c r="C285" s="115" t="s">
        <v>1050</v>
      </c>
      <c r="D285" s="132">
        <v>42797</v>
      </c>
      <c r="E285" s="121">
        <v>71392.350000000006</v>
      </c>
      <c r="F285" s="132">
        <v>42764</v>
      </c>
      <c r="G285" s="132">
        <v>42791</v>
      </c>
      <c r="H285" s="234">
        <f t="shared" si="23"/>
        <v>13.5</v>
      </c>
      <c r="I285" s="132">
        <v>42829</v>
      </c>
      <c r="J285" s="245">
        <f t="shared" si="24"/>
        <v>38</v>
      </c>
      <c r="K285" s="430">
        <f t="shared" si="25"/>
        <v>51.5</v>
      </c>
      <c r="L285" s="143">
        <f t="shared" si="26"/>
        <v>3676706.03</v>
      </c>
      <c r="M285" s="154"/>
      <c r="N285" s="154"/>
      <c r="O285" s="154"/>
      <c r="P285" s="154"/>
      <c r="Q285" s="154"/>
      <c r="R285" s="154"/>
      <c r="S285" s="154"/>
      <c r="T285" s="154"/>
      <c r="U285" s="154"/>
      <c r="V285" s="154"/>
      <c r="W285" s="154"/>
      <c r="X285" s="154"/>
    </row>
    <row r="286" spans="1:24">
      <c r="A286" s="23">
        <f t="shared" si="22"/>
        <v>277</v>
      </c>
      <c r="B286" s="115" t="s">
        <v>1063</v>
      </c>
      <c r="C286" s="115" t="s">
        <v>1050</v>
      </c>
      <c r="D286" s="132">
        <v>42832</v>
      </c>
      <c r="E286" s="121">
        <v>126459.82</v>
      </c>
      <c r="F286" s="132">
        <v>42792</v>
      </c>
      <c r="G286" s="132">
        <v>42826</v>
      </c>
      <c r="H286" s="234">
        <f t="shared" si="23"/>
        <v>17</v>
      </c>
      <c r="I286" s="132">
        <v>42863</v>
      </c>
      <c r="J286" s="245">
        <f t="shared" si="24"/>
        <v>37</v>
      </c>
      <c r="K286" s="430">
        <f t="shared" si="25"/>
        <v>54</v>
      </c>
      <c r="L286" s="143">
        <f t="shared" si="26"/>
        <v>6828830.2800000003</v>
      </c>
      <c r="M286" s="154"/>
      <c r="N286" s="154"/>
      <c r="O286" s="154"/>
      <c r="P286" s="154"/>
      <c r="Q286" s="154"/>
      <c r="R286" s="154"/>
      <c r="S286" s="154"/>
      <c r="T286" s="154"/>
      <c r="U286" s="154"/>
      <c r="V286" s="154"/>
      <c r="W286" s="154"/>
      <c r="X286" s="154"/>
    </row>
    <row r="287" spans="1:24">
      <c r="A287" s="23">
        <f t="shared" si="22"/>
        <v>278</v>
      </c>
      <c r="B287" s="115" t="s">
        <v>1063</v>
      </c>
      <c r="C287" s="115" t="s">
        <v>1050</v>
      </c>
      <c r="D287" s="132">
        <v>42860</v>
      </c>
      <c r="E287" s="121">
        <v>107671.26</v>
      </c>
      <c r="F287" s="132">
        <v>42827</v>
      </c>
      <c r="G287" s="132">
        <v>42854</v>
      </c>
      <c r="H287" s="234">
        <f t="shared" si="23"/>
        <v>13.5</v>
      </c>
      <c r="I287" s="132">
        <v>42892</v>
      </c>
      <c r="J287" s="245">
        <f t="shared" si="24"/>
        <v>38</v>
      </c>
      <c r="K287" s="430">
        <f t="shared" si="25"/>
        <v>51.5</v>
      </c>
      <c r="L287" s="143">
        <f t="shared" si="26"/>
        <v>5545069.8899999997</v>
      </c>
      <c r="M287" s="154"/>
      <c r="N287" s="154"/>
      <c r="O287" s="154"/>
      <c r="P287" s="154"/>
      <c r="Q287" s="154"/>
      <c r="R287" s="154"/>
      <c r="S287" s="154"/>
      <c r="T287" s="154"/>
      <c r="U287" s="154"/>
      <c r="V287" s="154"/>
      <c r="W287" s="154"/>
      <c r="X287" s="154"/>
    </row>
    <row r="288" spans="1:24">
      <c r="A288" s="23">
        <f t="shared" si="22"/>
        <v>279</v>
      </c>
      <c r="B288" s="115" t="s">
        <v>1063</v>
      </c>
      <c r="C288" s="115" t="s">
        <v>1050</v>
      </c>
      <c r="D288" s="132">
        <v>42894</v>
      </c>
      <c r="E288" s="121">
        <v>130243.31</v>
      </c>
      <c r="F288" s="132">
        <v>42855</v>
      </c>
      <c r="G288" s="132">
        <v>42889</v>
      </c>
      <c r="H288" s="234">
        <f t="shared" si="23"/>
        <v>17</v>
      </c>
      <c r="I288" s="132">
        <v>42949</v>
      </c>
      <c r="J288" s="245">
        <f t="shared" si="24"/>
        <v>60</v>
      </c>
      <c r="K288" s="430">
        <f t="shared" si="25"/>
        <v>77</v>
      </c>
      <c r="L288" s="143">
        <f t="shared" si="26"/>
        <v>10028734.869999999</v>
      </c>
      <c r="M288" s="154"/>
      <c r="N288" s="154"/>
      <c r="O288" s="154"/>
      <c r="P288" s="154"/>
      <c r="Q288" s="154"/>
      <c r="R288" s="154"/>
      <c r="S288" s="154"/>
      <c r="T288" s="154"/>
      <c r="U288" s="154"/>
      <c r="V288" s="154"/>
      <c r="W288" s="154"/>
      <c r="X288" s="154"/>
    </row>
    <row r="289" spans="1:24">
      <c r="A289" s="23">
        <f t="shared" si="22"/>
        <v>280</v>
      </c>
      <c r="B289" s="115" t="s">
        <v>1063</v>
      </c>
      <c r="C289" s="115" t="s">
        <v>1050</v>
      </c>
      <c r="D289" s="132">
        <v>42923</v>
      </c>
      <c r="E289" s="121">
        <v>100365.67</v>
      </c>
      <c r="F289" s="132">
        <v>42890</v>
      </c>
      <c r="G289" s="132">
        <v>42917</v>
      </c>
      <c r="H289" s="234">
        <f t="shared" si="23"/>
        <v>13.5</v>
      </c>
      <c r="I289" s="132">
        <v>42954</v>
      </c>
      <c r="J289" s="245">
        <f t="shared" si="24"/>
        <v>37</v>
      </c>
      <c r="K289" s="430">
        <f t="shared" si="25"/>
        <v>50.5</v>
      </c>
      <c r="L289" s="143">
        <f t="shared" si="26"/>
        <v>5068466.34</v>
      </c>
      <c r="M289" s="154"/>
      <c r="N289" s="154"/>
      <c r="O289" s="154"/>
      <c r="P289" s="154"/>
      <c r="Q289" s="154"/>
      <c r="R289" s="154"/>
      <c r="S289" s="154"/>
      <c r="T289" s="154"/>
      <c r="U289" s="154"/>
      <c r="V289" s="154"/>
      <c r="W289" s="154"/>
      <c r="X289" s="154"/>
    </row>
    <row r="290" spans="1:24">
      <c r="A290" s="23">
        <f t="shared" si="22"/>
        <v>281</v>
      </c>
      <c r="B290" s="115" t="s">
        <v>1063</v>
      </c>
      <c r="C290" s="115" t="s">
        <v>1050</v>
      </c>
      <c r="D290" s="132">
        <v>42951</v>
      </c>
      <c r="E290" s="121">
        <v>65166.97</v>
      </c>
      <c r="F290" s="132">
        <v>42918</v>
      </c>
      <c r="G290" s="132">
        <v>42945</v>
      </c>
      <c r="H290" s="234">
        <f t="shared" si="23"/>
        <v>13.5</v>
      </c>
      <c r="I290" s="132">
        <v>42986</v>
      </c>
      <c r="J290" s="245">
        <f t="shared" si="24"/>
        <v>41</v>
      </c>
      <c r="K290" s="430">
        <f t="shared" si="25"/>
        <v>54.5</v>
      </c>
      <c r="L290" s="143">
        <f t="shared" si="26"/>
        <v>3551599.87</v>
      </c>
      <c r="M290" s="154"/>
      <c r="N290" s="154"/>
      <c r="O290" s="154"/>
      <c r="P290" s="154"/>
      <c r="Q290" s="154"/>
      <c r="R290" s="154"/>
      <c r="S290" s="154"/>
      <c r="T290" s="154"/>
      <c r="U290" s="154"/>
      <c r="V290" s="154"/>
      <c r="W290" s="154"/>
      <c r="X290" s="154"/>
    </row>
    <row r="291" spans="1:24">
      <c r="A291" s="23">
        <f t="shared" si="22"/>
        <v>282</v>
      </c>
      <c r="B291" s="115" t="s">
        <v>1137</v>
      </c>
      <c r="C291" s="115" t="s">
        <v>1050</v>
      </c>
      <c r="D291" s="132">
        <v>42748</v>
      </c>
      <c r="E291" s="121">
        <v>589.2299999999999</v>
      </c>
      <c r="F291" s="132">
        <v>42748</v>
      </c>
      <c r="G291" s="132"/>
      <c r="H291" s="234">
        <f t="shared" si="23"/>
        <v>0</v>
      </c>
      <c r="I291" s="132">
        <v>42765</v>
      </c>
      <c r="J291" s="245">
        <f t="shared" si="24"/>
        <v>17</v>
      </c>
      <c r="K291" s="430">
        <f t="shared" si="25"/>
        <v>17</v>
      </c>
      <c r="L291" s="143">
        <f t="shared" si="26"/>
        <v>10016.91</v>
      </c>
      <c r="M291" s="154"/>
      <c r="N291" s="154"/>
      <c r="O291" s="154"/>
      <c r="P291" s="154"/>
      <c r="Q291" s="154"/>
      <c r="R291" s="154"/>
      <c r="S291" s="154"/>
      <c r="T291" s="154"/>
      <c r="U291" s="154"/>
      <c r="V291" s="154"/>
      <c r="W291" s="154"/>
      <c r="X291" s="154"/>
    </row>
    <row r="292" spans="1:24">
      <c r="A292" s="23">
        <f t="shared" si="22"/>
        <v>283</v>
      </c>
      <c r="B292" s="115" t="s">
        <v>1137</v>
      </c>
      <c r="C292" s="115" t="s">
        <v>1050</v>
      </c>
      <c r="D292" s="132">
        <v>42965</v>
      </c>
      <c r="E292" s="121">
        <v>3023.1099999999997</v>
      </c>
      <c r="F292" s="132">
        <v>42965</v>
      </c>
      <c r="G292" s="132"/>
      <c r="H292" s="234">
        <f t="shared" si="23"/>
        <v>0</v>
      </c>
      <c r="I292" s="132">
        <v>42979</v>
      </c>
      <c r="J292" s="245">
        <f t="shared" si="24"/>
        <v>14</v>
      </c>
      <c r="K292" s="430">
        <f t="shared" si="25"/>
        <v>14</v>
      </c>
      <c r="L292" s="143">
        <f t="shared" si="26"/>
        <v>42323.54</v>
      </c>
      <c r="M292" s="154"/>
      <c r="N292" s="154"/>
      <c r="O292" s="154"/>
      <c r="P292" s="154"/>
      <c r="Q292" s="154"/>
      <c r="R292" s="154"/>
      <c r="S292" s="154"/>
      <c r="T292" s="154"/>
      <c r="U292" s="154"/>
      <c r="V292" s="154"/>
      <c r="W292" s="154"/>
      <c r="X292" s="154"/>
    </row>
    <row r="293" spans="1:24">
      <c r="A293" s="23">
        <f t="shared" si="22"/>
        <v>284</v>
      </c>
      <c r="B293" s="115" t="s">
        <v>1191</v>
      </c>
      <c r="C293" s="115" t="s">
        <v>1050</v>
      </c>
      <c r="D293" s="132">
        <v>42711</v>
      </c>
      <c r="E293" s="121">
        <v>78067.25</v>
      </c>
      <c r="F293" s="132">
        <v>42675</v>
      </c>
      <c r="G293" s="132">
        <v>42704</v>
      </c>
      <c r="H293" s="234">
        <f t="shared" si="23"/>
        <v>14.5</v>
      </c>
      <c r="I293" s="132">
        <v>42759</v>
      </c>
      <c r="J293" s="245">
        <f t="shared" si="24"/>
        <v>55</v>
      </c>
      <c r="K293" s="430">
        <f t="shared" si="25"/>
        <v>69.5</v>
      </c>
      <c r="L293" s="143">
        <f t="shared" si="26"/>
        <v>5425673.8799999999</v>
      </c>
      <c r="M293" s="154"/>
      <c r="N293" s="154"/>
      <c r="O293" s="154"/>
      <c r="P293" s="154"/>
      <c r="Q293" s="154"/>
      <c r="R293" s="154"/>
      <c r="S293" s="154"/>
      <c r="T293" s="154"/>
      <c r="U293" s="154"/>
      <c r="V293" s="154"/>
      <c r="W293" s="154"/>
      <c r="X293" s="154"/>
    </row>
    <row r="294" spans="1:24">
      <c r="A294" s="23">
        <f t="shared" si="22"/>
        <v>285</v>
      </c>
      <c r="B294" s="115" t="s">
        <v>1191</v>
      </c>
      <c r="C294" s="115" t="s">
        <v>1050</v>
      </c>
      <c r="D294" s="132">
        <v>42711</v>
      </c>
      <c r="E294" s="121">
        <v>124341.5</v>
      </c>
      <c r="F294" s="132">
        <v>42675</v>
      </c>
      <c r="G294" s="132">
        <v>42704</v>
      </c>
      <c r="H294" s="234">
        <f t="shared" si="23"/>
        <v>14.5</v>
      </c>
      <c r="I294" s="132">
        <v>42759</v>
      </c>
      <c r="J294" s="245">
        <f t="shared" si="24"/>
        <v>55</v>
      </c>
      <c r="K294" s="430">
        <f t="shared" si="25"/>
        <v>69.5</v>
      </c>
      <c r="L294" s="143">
        <f t="shared" si="26"/>
        <v>8641734.25</v>
      </c>
      <c r="M294" s="154"/>
      <c r="N294" s="154"/>
      <c r="O294" s="154"/>
      <c r="P294" s="154"/>
      <c r="Q294" s="154"/>
      <c r="R294" s="154"/>
      <c r="S294" s="154"/>
      <c r="T294" s="154"/>
      <c r="U294" s="154"/>
      <c r="V294" s="154"/>
      <c r="W294" s="154"/>
      <c r="X294" s="154"/>
    </row>
    <row r="295" spans="1:24">
      <c r="A295" s="23">
        <f t="shared" si="22"/>
        <v>286</v>
      </c>
      <c r="B295" s="115" t="s">
        <v>1191</v>
      </c>
      <c r="C295" s="115" t="s">
        <v>1050</v>
      </c>
      <c r="D295" s="132">
        <v>42740</v>
      </c>
      <c r="E295" s="121">
        <v>73761.25</v>
      </c>
      <c r="F295" s="132">
        <v>42705</v>
      </c>
      <c r="G295" s="132">
        <v>42734</v>
      </c>
      <c r="H295" s="234">
        <f t="shared" si="23"/>
        <v>14.5</v>
      </c>
      <c r="I295" s="132">
        <v>42781</v>
      </c>
      <c r="J295" s="245">
        <f t="shared" si="24"/>
        <v>47</v>
      </c>
      <c r="K295" s="430">
        <f t="shared" si="25"/>
        <v>61.5</v>
      </c>
      <c r="L295" s="143">
        <f t="shared" si="26"/>
        <v>4536316.88</v>
      </c>
      <c r="M295" s="154"/>
      <c r="N295" s="154"/>
      <c r="O295" s="154"/>
      <c r="P295" s="154"/>
      <c r="Q295" s="154"/>
      <c r="R295" s="154"/>
      <c r="S295" s="154"/>
      <c r="T295" s="154"/>
      <c r="U295" s="154"/>
      <c r="V295" s="154"/>
      <c r="W295" s="154"/>
      <c r="X295" s="154"/>
    </row>
    <row r="296" spans="1:24">
      <c r="A296" s="23">
        <f t="shared" si="22"/>
        <v>287</v>
      </c>
      <c r="B296" s="115" t="s">
        <v>1191</v>
      </c>
      <c r="C296" s="115" t="s">
        <v>1050</v>
      </c>
      <c r="D296" s="132">
        <v>42740</v>
      </c>
      <c r="E296" s="121">
        <v>116975.95</v>
      </c>
      <c r="F296" s="132">
        <v>42705</v>
      </c>
      <c r="G296" s="132">
        <v>42734</v>
      </c>
      <c r="H296" s="234">
        <f t="shared" si="23"/>
        <v>14.5</v>
      </c>
      <c r="I296" s="132">
        <v>42781</v>
      </c>
      <c r="J296" s="245">
        <f t="shared" si="24"/>
        <v>47</v>
      </c>
      <c r="K296" s="430">
        <f t="shared" si="25"/>
        <v>61.5</v>
      </c>
      <c r="L296" s="143">
        <f t="shared" si="26"/>
        <v>7194020.9299999997</v>
      </c>
      <c r="M296" s="154"/>
      <c r="N296" s="154"/>
      <c r="O296" s="154"/>
      <c r="P296" s="154"/>
      <c r="Q296" s="154"/>
      <c r="R296" s="154"/>
      <c r="S296" s="154"/>
      <c r="T296" s="154"/>
      <c r="U296" s="154"/>
      <c r="V296" s="154"/>
      <c r="W296" s="154"/>
      <c r="X296" s="154"/>
    </row>
    <row r="297" spans="1:24">
      <c r="A297" s="23">
        <f t="shared" si="22"/>
        <v>288</v>
      </c>
      <c r="B297" s="115" t="s">
        <v>1191</v>
      </c>
      <c r="C297" s="115" t="s">
        <v>1050</v>
      </c>
      <c r="D297" s="132">
        <v>42773</v>
      </c>
      <c r="E297" s="121">
        <v>65267</v>
      </c>
      <c r="F297" s="132">
        <v>42736</v>
      </c>
      <c r="G297" s="132">
        <v>42766</v>
      </c>
      <c r="H297" s="234">
        <f t="shared" si="23"/>
        <v>15</v>
      </c>
      <c r="I297" s="132">
        <v>42809</v>
      </c>
      <c r="J297" s="245">
        <f t="shared" si="24"/>
        <v>43</v>
      </c>
      <c r="K297" s="430">
        <f t="shared" si="25"/>
        <v>58</v>
      </c>
      <c r="L297" s="143">
        <f t="shared" si="26"/>
        <v>3785486</v>
      </c>
      <c r="M297" s="154"/>
      <c r="N297" s="154"/>
      <c r="O297" s="154"/>
      <c r="P297" s="154"/>
      <c r="Q297" s="154"/>
      <c r="R297" s="154"/>
      <c r="S297" s="154"/>
      <c r="T297" s="154"/>
      <c r="U297" s="154"/>
      <c r="V297" s="154"/>
      <c r="W297" s="154"/>
      <c r="X297" s="154"/>
    </row>
    <row r="298" spans="1:24">
      <c r="A298" s="23">
        <f t="shared" si="22"/>
        <v>289</v>
      </c>
      <c r="B298" s="115" t="s">
        <v>1191</v>
      </c>
      <c r="C298" s="115" t="s">
        <v>1050</v>
      </c>
      <c r="D298" s="132">
        <v>42773</v>
      </c>
      <c r="E298" s="121">
        <v>103435.05</v>
      </c>
      <c r="F298" s="132">
        <v>42736</v>
      </c>
      <c r="G298" s="132">
        <v>42766</v>
      </c>
      <c r="H298" s="234">
        <f t="shared" si="23"/>
        <v>15</v>
      </c>
      <c r="I298" s="132">
        <v>42809</v>
      </c>
      <c r="J298" s="245">
        <f t="shared" si="24"/>
        <v>43</v>
      </c>
      <c r="K298" s="430">
        <f t="shared" si="25"/>
        <v>58</v>
      </c>
      <c r="L298" s="143">
        <f t="shared" si="26"/>
        <v>5999232.9000000004</v>
      </c>
      <c r="M298" s="154"/>
      <c r="N298" s="154"/>
      <c r="O298" s="154"/>
      <c r="P298" s="154"/>
      <c r="Q298" s="154"/>
      <c r="R298" s="154"/>
      <c r="S298" s="154"/>
      <c r="T298" s="154"/>
      <c r="U298" s="154"/>
      <c r="V298" s="154"/>
      <c r="W298" s="154"/>
      <c r="X298" s="154"/>
    </row>
    <row r="299" spans="1:24">
      <c r="A299" s="23">
        <f t="shared" si="22"/>
        <v>290</v>
      </c>
      <c r="B299" s="115" t="s">
        <v>1191</v>
      </c>
      <c r="C299" s="115" t="s">
        <v>1050</v>
      </c>
      <c r="D299" s="132">
        <v>42797</v>
      </c>
      <c r="E299" s="121">
        <v>111160.9</v>
      </c>
      <c r="F299" s="132">
        <v>42767</v>
      </c>
      <c r="G299" s="132">
        <v>42794</v>
      </c>
      <c r="H299" s="234">
        <f t="shared" si="23"/>
        <v>13.5</v>
      </c>
      <c r="I299" s="132">
        <v>42859</v>
      </c>
      <c r="J299" s="245">
        <f t="shared" si="24"/>
        <v>65</v>
      </c>
      <c r="K299" s="430">
        <f t="shared" si="25"/>
        <v>78.5</v>
      </c>
      <c r="L299" s="143">
        <f t="shared" si="26"/>
        <v>8726130.6500000004</v>
      </c>
      <c r="M299" s="154"/>
      <c r="N299" s="154"/>
      <c r="O299" s="154"/>
      <c r="P299" s="154"/>
      <c r="Q299" s="154"/>
      <c r="R299" s="154"/>
      <c r="S299" s="154"/>
      <c r="T299" s="154"/>
      <c r="U299" s="154"/>
      <c r="V299" s="154"/>
      <c r="W299" s="154"/>
      <c r="X299" s="154"/>
    </row>
    <row r="300" spans="1:24">
      <c r="A300" s="23">
        <f t="shared" si="22"/>
        <v>291</v>
      </c>
      <c r="B300" s="115" t="s">
        <v>1191</v>
      </c>
      <c r="C300" s="115" t="s">
        <v>1050</v>
      </c>
      <c r="D300" s="132">
        <v>42797</v>
      </c>
      <c r="E300" s="121">
        <v>68430.5</v>
      </c>
      <c r="F300" s="132">
        <v>42767</v>
      </c>
      <c r="G300" s="132">
        <v>42794</v>
      </c>
      <c r="H300" s="234">
        <f t="shared" si="23"/>
        <v>13.5</v>
      </c>
      <c r="I300" s="132">
        <v>42859</v>
      </c>
      <c r="J300" s="245">
        <f t="shared" si="24"/>
        <v>65</v>
      </c>
      <c r="K300" s="430">
        <f t="shared" si="25"/>
        <v>78.5</v>
      </c>
      <c r="L300" s="143">
        <f t="shared" si="26"/>
        <v>5371794.25</v>
      </c>
      <c r="M300" s="154"/>
      <c r="N300" s="154"/>
      <c r="O300" s="154"/>
      <c r="P300" s="154"/>
      <c r="Q300" s="154"/>
      <c r="R300" s="154"/>
      <c r="S300" s="154"/>
      <c r="T300" s="154"/>
      <c r="U300" s="154"/>
      <c r="V300" s="154"/>
      <c r="W300" s="154"/>
      <c r="X300" s="154"/>
    </row>
    <row r="301" spans="1:24">
      <c r="A301" s="23">
        <f t="shared" si="22"/>
        <v>292</v>
      </c>
      <c r="B301" s="115" t="s">
        <v>1191</v>
      </c>
      <c r="C301" s="115" t="s">
        <v>1050</v>
      </c>
      <c r="D301" s="132">
        <v>42846</v>
      </c>
      <c r="E301" s="121">
        <v>79418.5</v>
      </c>
      <c r="F301" s="132">
        <v>42795</v>
      </c>
      <c r="G301" s="132">
        <v>42825</v>
      </c>
      <c r="H301" s="234">
        <f t="shared" si="23"/>
        <v>15</v>
      </c>
      <c r="I301" s="132">
        <v>42878</v>
      </c>
      <c r="J301" s="245">
        <f t="shared" si="24"/>
        <v>53</v>
      </c>
      <c r="K301" s="430">
        <f t="shared" si="25"/>
        <v>68</v>
      </c>
      <c r="L301" s="143">
        <f t="shared" si="26"/>
        <v>5400458</v>
      </c>
      <c r="M301" s="154"/>
      <c r="N301" s="154"/>
      <c r="O301" s="154"/>
      <c r="P301" s="154"/>
      <c r="Q301" s="154"/>
      <c r="R301" s="154"/>
      <c r="S301" s="154"/>
      <c r="T301" s="154"/>
      <c r="U301" s="154"/>
      <c r="V301" s="154"/>
      <c r="W301" s="154"/>
      <c r="X301" s="154"/>
    </row>
    <row r="302" spans="1:24">
      <c r="A302" s="23">
        <f t="shared" si="22"/>
        <v>293</v>
      </c>
      <c r="B302" s="115" t="s">
        <v>1191</v>
      </c>
      <c r="C302" s="115" t="s">
        <v>1050</v>
      </c>
      <c r="D302" s="132">
        <v>42846</v>
      </c>
      <c r="E302" s="121">
        <v>130180.65</v>
      </c>
      <c r="F302" s="132">
        <v>42795</v>
      </c>
      <c r="G302" s="132">
        <v>42825</v>
      </c>
      <c r="H302" s="234">
        <f t="shared" si="23"/>
        <v>15</v>
      </c>
      <c r="I302" s="132">
        <v>42878</v>
      </c>
      <c r="J302" s="245">
        <f t="shared" si="24"/>
        <v>53</v>
      </c>
      <c r="K302" s="430">
        <f t="shared" si="25"/>
        <v>68</v>
      </c>
      <c r="L302" s="143">
        <f t="shared" si="26"/>
        <v>8852284.1999999993</v>
      </c>
      <c r="M302" s="154"/>
      <c r="N302" s="154"/>
      <c r="O302" s="154"/>
      <c r="P302" s="154"/>
      <c r="Q302" s="154"/>
      <c r="R302" s="154"/>
      <c r="S302" s="154"/>
      <c r="T302" s="154"/>
      <c r="U302" s="154"/>
      <c r="V302" s="154"/>
      <c r="W302" s="154"/>
      <c r="X302" s="154"/>
    </row>
    <row r="303" spans="1:24">
      <c r="A303" s="23">
        <f t="shared" si="22"/>
        <v>294</v>
      </c>
      <c r="B303" s="115" t="s">
        <v>1191</v>
      </c>
      <c r="C303" s="115" t="s">
        <v>1050</v>
      </c>
      <c r="D303" s="132">
        <v>42867</v>
      </c>
      <c r="E303" s="121">
        <v>57094.25</v>
      </c>
      <c r="F303" s="132">
        <v>42826</v>
      </c>
      <c r="G303" s="132">
        <v>42855</v>
      </c>
      <c r="H303" s="234">
        <f t="shared" si="23"/>
        <v>14.5</v>
      </c>
      <c r="I303" s="132">
        <v>42898</v>
      </c>
      <c r="J303" s="245">
        <f t="shared" si="24"/>
        <v>43</v>
      </c>
      <c r="K303" s="430">
        <f t="shared" si="25"/>
        <v>57.5</v>
      </c>
      <c r="L303" s="143">
        <f t="shared" si="26"/>
        <v>3282919.38</v>
      </c>
      <c r="M303" s="154"/>
      <c r="N303" s="154"/>
      <c r="O303" s="154"/>
      <c r="P303" s="154"/>
      <c r="Q303" s="154"/>
      <c r="R303" s="154"/>
      <c r="S303" s="154"/>
      <c r="T303" s="154"/>
      <c r="U303" s="154"/>
      <c r="V303" s="154"/>
      <c r="W303" s="154"/>
      <c r="X303" s="154"/>
    </row>
    <row r="304" spans="1:24">
      <c r="A304" s="23">
        <f t="shared" si="22"/>
        <v>295</v>
      </c>
      <c r="B304" s="115" t="s">
        <v>1191</v>
      </c>
      <c r="C304" s="115" t="s">
        <v>1050</v>
      </c>
      <c r="D304" s="132">
        <v>42867</v>
      </c>
      <c r="E304" s="121">
        <v>91930.05</v>
      </c>
      <c r="F304" s="132">
        <v>42826</v>
      </c>
      <c r="G304" s="132">
        <v>42855</v>
      </c>
      <c r="H304" s="234">
        <f t="shared" si="23"/>
        <v>14.5</v>
      </c>
      <c r="I304" s="132">
        <v>42898</v>
      </c>
      <c r="J304" s="245">
        <f t="shared" si="24"/>
        <v>43</v>
      </c>
      <c r="K304" s="430">
        <f t="shared" si="25"/>
        <v>57.5</v>
      </c>
      <c r="L304" s="143">
        <f t="shared" si="26"/>
        <v>5285977.88</v>
      </c>
      <c r="M304" s="154"/>
      <c r="N304" s="154"/>
      <c r="O304" s="154"/>
      <c r="P304" s="154"/>
      <c r="Q304" s="154"/>
      <c r="R304" s="154"/>
      <c r="S304" s="154"/>
      <c r="T304" s="154"/>
      <c r="U304" s="154"/>
      <c r="V304" s="154"/>
      <c r="W304" s="154"/>
      <c r="X304" s="154"/>
    </row>
    <row r="305" spans="1:24">
      <c r="A305" s="23">
        <f t="shared" si="22"/>
        <v>296</v>
      </c>
      <c r="B305" s="115" t="s">
        <v>1191</v>
      </c>
      <c r="C305" s="115" t="s">
        <v>1050</v>
      </c>
      <c r="D305" s="132">
        <v>42902</v>
      </c>
      <c r="E305" s="121">
        <v>62517.25</v>
      </c>
      <c r="F305" s="132">
        <v>42856</v>
      </c>
      <c r="G305" s="132">
        <v>42886</v>
      </c>
      <c r="H305" s="234">
        <f t="shared" si="23"/>
        <v>15</v>
      </c>
      <c r="I305" s="132">
        <v>42933</v>
      </c>
      <c r="J305" s="245">
        <f t="shared" si="24"/>
        <v>47</v>
      </c>
      <c r="K305" s="430">
        <f t="shared" si="25"/>
        <v>62</v>
      </c>
      <c r="L305" s="143">
        <f t="shared" si="26"/>
        <v>3876069.5</v>
      </c>
      <c r="M305" s="154"/>
      <c r="N305" s="154"/>
      <c r="O305" s="154"/>
      <c r="P305" s="154"/>
      <c r="Q305" s="154"/>
      <c r="R305" s="154"/>
      <c r="S305" s="154"/>
      <c r="T305" s="154"/>
      <c r="U305" s="154"/>
      <c r="V305" s="154"/>
      <c r="W305" s="154"/>
      <c r="X305" s="154"/>
    </row>
    <row r="306" spans="1:24">
      <c r="A306" s="23">
        <f t="shared" si="22"/>
        <v>297</v>
      </c>
      <c r="B306" s="115" t="s">
        <v>1191</v>
      </c>
      <c r="C306" s="115" t="s">
        <v>1050</v>
      </c>
      <c r="D306" s="132">
        <v>42902</v>
      </c>
      <c r="E306" s="121">
        <v>103267.1</v>
      </c>
      <c r="F306" s="132">
        <v>42856</v>
      </c>
      <c r="G306" s="132">
        <v>42886</v>
      </c>
      <c r="H306" s="234">
        <f t="shared" si="23"/>
        <v>15</v>
      </c>
      <c r="I306" s="132">
        <v>42933</v>
      </c>
      <c r="J306" s="245">
        <f t="shared" si="24"/>
        <v>47</v>
      </c>
      <c r="K306" s="430">
        <f t="shared" si="25"/>
        <v>62</v>
      </c>
      <c r="L306" s="143">
        <f t="shared" si="26"/>
        <v>6402560.2000000002</v>
      </c>
      <c r="M306" s="154"/>
      <c r="N306" s="154"/>
      <c r="O306" s="154"/>
      <c r="P306" s="154"/>
      <c r="Q306" s="154"/>
      <c r="R306" s="154"/>
      <c r="S306" s="154"/>
      <c r="T306" s="154"/>
      <c r="U306" s="154"/>
      <c r="V306" s="154"/>
      <c r="W306" s="154"/>
      <c r="X306" s="154"/>
    </row>
    <row r="307" spans="1:24">
      <c r="A307" s="23">
        <f t="shared" si="22"/>
        <v>298</v>
      </c>
      <c r="B307" s="115" t="s">
        <v>1191</v>
      </c>
      <c r="C307" s="115" t="s">
        <v>1050</v>
      </c>
      <c r="D307" s="132">
        <v>42926</v>
      </c>
      <c r="E307" s="121">
        <v>106306.25</v>
      </c>
      <c r="F307" s="132">
        <v>42887</v>
      </c>
      <c r="G307" s="132">
        <v>42916</v>
      </c>
      <c r="H307" s="234">
        <f t="shared" si="23"/>
        <v>14.5</v>
      </c>
      <c r="I307" s="132">
        <v>42957</v>
      </c>
      <c r="J307" s="245">
        <f t="shared" si="24"/>
        <v>41</v>
      </c>
      <c r="K307" s="430">
        <f t="shared" si="25"/>
        <v>55.5</v>
      </c>
      <c r="L307" s="143">
        <f t="shared" si="26"/>
        <v>5899996.8799999999</v>
      </c>
      <c r="M307" s="154"/>
      <c r="N307" s="154"/>
      <c r="O307" s="154"/>
      <c r="P307" s="154"/>
      <c r="Q307" s="154"/>
      <c r="R307" s="154"/>
      <c r="S307" s="154"/>
      <c r="T307" s="154"/>
      <c r="U307" s="154"/>
      <c r="V307" s="154"/>
      <c r="W307" s="154"/>
      <c r="X307" s="154"/>
    </row>
    <row r="308" spans="1:24">
      <c r="A308" s="23">
        <f t="shared" si="22"/>
        <v>299</v>
      </c>
      <c r="B308" s="115" t="s">
        <v>1191</v>
      </c>
      <c r="C308" s="115" t="s">
        <v>1050</v>
      </c>
      <c r="D308" s="132">
        <v>42926</v>
      </c>
      <c r="E308" s="121">
        <v>71050.5</v>
      </c>
      <c r="F308" s="132">
        <v>42887</v>
      </c>
      <c r="G308" s="132">
        <v>42916</v>
      </c>
      <c r="H308" s="234">
        <f t="shared" si="23"/>
        <v>14.5</v>
      </c>
      <c r="I308" s="132">
        <v>42957</v>
      </c>
      <c r="J308" s="245">
        <f t="shared" si="24"/>
        <v>41</v>
      </c>
      <c r="K308" s="430">
        <f t="shared" si="25"/>
        <v>55.5</v>
      </c>
      <c r="L308" s="143">
        <f t="shared" si="26"/>
        <v>3943302.75</v>
      </c>
      <c r="M308" s="154"/>
      <c r="N308" s="154"/>
      <c r="O308" s="154"/>
      <c r="P308" s="154"/>
      <c r="Q308" s="154"/>
      <c r="R308" s="154"/>
      <c r="S308" s="154"/>
      <c r="T308" s="154"/>
      <c r="U308" s="154"/>
      <c r="V308" s="154"/>
      <c r="W308" s="154"/>
      <c r="X308" s="154"/>
    </row>
    <row r="309" spans="1:24">
      <c r="A309" s="23">
        <f t="shared" si="22"/>
        <v>300</v>
      </c>
      <c r="B309" s="115" t="s">
        <v>1191</v>
      </c>
      <c r="C309" s="115" t="s">
        <v>1050</v>
      </c>
      <c r="D309" s="132">
        <v>42950</v>
      </c>
      <c r="E309" s="121">
        <v>63671.25</v>
      </c>
      <c r="F309" s="132">
        <v>42917</v>
      </c>
      <c r="G309" s="132">
        <v>42947</v>
      </c>
      <c r="H309" s="234">
        <f t="shared" si="23"/>
        <v>15</v>
      </c>
      <c r="I309" s="132">
        <v>42983</v>
      </c>
      <c r="J309" s="245">
        <f t="shared" si="24"/>
        <v>36</v>
      </c>
      <c r="K309" s="430">
        <f t="shared" si="25"/>
        <v>51</v>
      </c>
      <c r="L309" s="143">
        <f t="shared" si="26"/>
        <v>3247233.75</v>
      </c>
      <c r="M309" s="154"/>
      <c r="N309" s="154"/>
      <c r="O309" s="154"/>
      <c r="P309" s="154"/>
      <c r="Q309" s="154"/>
      <c r="R309" s="154"/>
      <c r="S309" s="154"/>
      <c r="T309" s="154"/>
      <c r="U309" s="154"/>
      <c r="V309" s="154"/>
      <c r="W309" s="154"/>
      <c r="X309" s="154"/>
    </row>
    <row r="310" spans="1:24">
      <c r="A310" s="23">
        <f t="shared" si="22"/>
        <v>301</v>
      </c>
      <c r="B310" s="115" t="s">
        <v>1191</v>
      </c>
      <c r="C310" s="115" t="s">
        <v>1050</v>
      </c>
      <c r="D310" s="132">
        <v>42950</v>
      </c>
      <c r="E310" s="121">
        <v>102184</v>
      </c>
      <c r="F310" s="132">
        <v>42917</v>
      </c>
      <c r="G310" s="132">
        <v>42947</v>
      </c>
      <c r="H310" s="234">
        <f t="shared" si="23"/>
        <v>15</v>
      </c>
      <c r="I310" s="132">
        <v>42983</v>
      </c>
      <c r="J310" s="245">
        <f t="shared" si="24"/>
        <v>36</v>
      </c>
      <c r="K310" s="430">
        <f t="shared" si="25"/>
        <v>51</v>
      </c>
      <c r="L310" s="143">
        <f t="shared" si="26"/>
        <v>5211384</v>
      </c>
      <c r="M310" s="154"/>
      <c r="N310" s="154"/>
      <c r="O310" s="154"/>
      <c r="P310" s="154"/>
      <c r="Q310" s="154"/>
      <c r="R310" s="154"/>
      <c r="S310" s="154"/>
      <c r="T310" s="154"/>
      <c r="U310" s="154"/>
      <c r="V310" s="154"/>
      <c r="W310" s="154"/>
      <c r="X310" s="154"/>
    </row>
    <row r="311" spans="1:24">
      <c r="A311" s="23">
        <f t="shared" si="22"/>
        <v>302</v>
      </c>
      <c r="B311" s="115" t="s">
        <v>1191</v>
      </c>
      <c r="C311" s="115" t="s">
        <v>1050</v>
      </c>
      <c r="D311" s="132">
        <v>42989</v>
      </c>
      <c r="E311" s="121">
        <v>125109.25</v>
      </c>
      <c r="F311" s="132">
        <v>42948</v>
      </c>
      <c r="G311" s="132">
        <v>42978</v>
      </c>
      <c r="H311" s="234">
        <f t="shared" si="23"/>
        <v>15</v>
      </c>
      <c r="I311" s="132">
        <v>43020</v>
      </c>
      <c r="J311" s="245">
        <f t="shared" si="24"/>
        <v>42</v>
      </c>
      <c r="K311" s="430">
        <f t="shared" si="25"/>
        <v>57</v>
      </c>
      <c r="L311" s="143">
        <f t="shared" si="26"/>
        <v>7131227.25</v>
      </c>
      <c r="M311" s="154"/>
      <c r="N311" s="154"/>
      <c r="O311" s="154"/>
      <c r="P311" s="154"/>
      <c r="Q311" s="154"/>
      <c r="R311" s="154"/>
      <c r="S311" s="154"/>
      <c r="T311" s="154"/>
      <c r="U311" s="154"/>
      <c r="V311" s="154"/>
      <c r="W311" s="154"/>
      <c r="X311" s="154"/>
    </row>
    <row r="312" spans="1:24">
      <c r="A312" s="23">
        <f t="shared" si="22"/>
        <v>303</v>
      </c>
      <c r="B312" s="115" t="s">
        <v>1191</v>
      </c>
      <c r="C312" s="115" t="s">
        <v>1050</v>
      </c>
      <c r="D312" s="132">
        <v>42989</v>
      </c>
      <c r="E312" s="121">
        <v>77300.25</v>
      </c>
      <c r="F312" s="132">
        <v>42948</v>
      </c>
      <c r="G312" s="132">
        <v>42978</v>
      </c>
      <c r="H312" s="234">
        <f t="shared" si="23"/>
        <v>15</v>
      </c>
      <c r="I312" s="132">
        <v>43020</v>
      </c>
      <c r="J312" s="245">
        <f t="shared" si="24"/>
        <v>42</v>
      </c>
      <c r="K312" s="430">
        <f t="shared" si="25"/>
        <v>57</v>
      </c>
      <c r="L312" s="143">
        <f t="shared" si="26"/>
        <v>4406114.25</v>
      </c>
      <c r="M312" s="154"/>
      <c r="N312" s="154"/>
      <c r="O312" s="154"/>
      <c r="P312" s="154"/>
      <c r="Q312" s="154"/>
      <c r="R312" s="154"/>
      <c r="S312" s="154"/>
      <c r="T312" s="154"/>
      <c r="U312" s="154"/>
      <c r="V312" s="154"/>
      <c r="W312" s="154"/>
      <c r="X312" s="154"/>
    </row>
    <row r="313" spans="1:24">
      <c r="A313" s="23">
        <f t="shared" si="22"/>
        <v>304</v>
      </c>
      <c r="B313" s="115" t="s">
        <v>1191</v>
      </c>
      <c r="C313" s="115" t="s">
        <v>1050</v>
      </c>
      <c r="D313" s="132">
        <v>43013</v>
      </c>
      <c r="E313" s="121">
        <v>105376.05</v>
      </c>
      <c r="F313" s="132">
        <v>42979</v>
      </c>
      <c r="G313" s="132">
        <v>43008</v>
      </c>
      <c r="H313" s="234">
        <f t="shared" si="23"/>
        <v>14.5</v>
      </c>
      <c r="I313" s="132">
        <v>43045</v>
      </c>
      <c r="J313" s="245">
        <f t="shared" si="24"/>
        <v>37</v>
      </c>
      <c r="K313" s="430">
        <f t="shared" si="25"/>
        <v>51.5</v>
      </c>
      <c r="L313" s="143">
        <f t="shared" si="26"/>
        <v>5426866.5800000001</v>
      </c>
      <c r="M313" s="154"/>
      <c r="N313" s="154"/>
      <c r="O313" s="154"/>
      <c r="P313" s="154"/>
      <c r="Q313" s="154"/>
      <c r="R313" s="154"/>
      <c r="S313" s="154"/>
      <c r="T313" s="154"/>
      <c r="U313" s="154"/>
      <c r="V313" s="154"/>
      <c r="W313" s="154"/>
      <c r="X313" s="154"/>
    </row>
    <row r="314" spans="1:24">
      <c r="A314" s="23">
        <f t="shared" si="22"/>
        <v>305</v>
      </c>
      <c r="B314" s="115" t="s">
        <v>1191</v>
      </c>
      <c r="C314" s="115" t="s">
        <v>1050</v>
      </c>
      <c r="D314" s="132">
        <v>43048</v>
      </c>
      <c r="E314" s="121">
        <v>79636</v>
      </c>
      <c r="F314" s="132">
        <v>43009</v>
      </c>
      <c r="G314" s="132">
        <v>43039</v>
      </c>
      <c r="H314" s="234">
        <f t="shared" si="23"/>
        <v>15</v>
      </c>
      <c r="I314" s="132">
        <v>43080</v>
      </c>
      <c r="J314" s="245">
        <f t="shared" si="24"/>
        <v>41</v>
      </c>
      <c r="K314" s="430">
        <f t="shared" si="25"/>
        <v>56</v>
      </c>
      <c r="L314" s="143">
        <f t="shared" si="26"/>
        <v>4459616</v>
      </c>
    </row>
    <row r="315" spans="1:24">
      <c r="A315" s="23">
        <f t="shared" si="22"/>
        <v>306</v>
      </c>
      <c r="B315" s="115" t="s">
        <v>1191</v>
      </c>
      <c r="C315" s="115" t="s">
        <v>1050</v>
      </c>
      <c r="D315" s="132">
        <v>43048</v>
      </c>
      <c r="E315" s="121">
        <v>132419.15</v>
      </c>
      <c r="F315" s="132">
        <v>43009</v>
      </c>
      <c r="G315" s="132">
        <v>43039</v>
      </c>
      <c r="H315" s="234">
        <f t="shared" si="23"/>
        <v>15</v>
      </c>
      <c r="I315" s="132">
        <v>43080</v>
      </c>
      <c r="J315" s="245">
        <f t="shared" si="24"/>
        <v>41</v>
      </c>
      <c r="K315" s="430">
        <f t="shared" si="25"/>
        <v>56</v>
      </c>
      <c r="L315" s="143">
        <f t="shared" si="26"/>
        <v>7415472.4000000004</v>
      </c>
    </row>
    <row r="316" spans="1:24">
      <c r="A316" s="23">
        <f t="shared" si="22"/>
        <v>307</v>
      </c>
      <c r="B316" s="115" t="s">
        <v>1191</v>
      </c>
      <c r="C316" s="115" t="s">
        <v>1050</v>
      </c>
      <c r="D316" s="132">
        <v>43069</v>
      </c>
      <c r="E316" s="121">
        <v>64951.5</v>
      </c>
      <c r="F316" s="132">
        <v>43040</v>
      </c>
      <c r="G316" s="132">
        <v>43069</v>
      </c>
      <c r="H316" s="234">
        <f t="shared" si="23"/>
        <v>14.5</v>
      </c>
      <c r="I316" s="132">
        <v>43102</v>
      </c>
      <c r="J316" s="245">
        <f t="shared" si="24"/>
        <v>33</v>
      </c>
      <c r="K316" s="430">
        <f t="shared" si="25"/>
        <v>47.5</v>
      </c>
      <c r="L316" s="143">
        <f t="shared" si="26"/>
        <v>3085196.25</v>
      </c>
    </row>
    <row r="317" spans="1:24">
      <c r="A317" s="23">
        <f t="shared" si="22"/>
        <v>308</v>
      </c>
      <c r="B317" s="115" t="s">
        <v>1191</v>
      </c>
      <c r="C317" s="115" t="s">
        <v>1050</v>
      </c>
      <c r="D317" s="132">
        <v>43069</v>
      </c>
      <c r="E317" s="121">
        <v>108738.95</v>
      </c>
      <c r="F317" s="132">
        <v>43040</v>
      </c>
      <c r="G317" s="132">
        <v>43069</v>
      </c>
      <c r="H317" s="234">
        <f t="shared" si="23"/>
        <v>14.5</v>
      </c>
      <c r="I317" s="132">
        <v>43102</v>
      </c>
      <c r="J317" s="245">
        <f t="shared" si="24"/>
        <v>33</v>
      </c>
      <c r="K317" s="430">
        <f t="shared" si="25"/>
        <v>47.5</v>
      </c>
      <c r="L317" s="143">
        <f t="shared" si="26"/>
        <v>5165100.13</v>
      </c>
    </row>
    <row r="318" spans="1:24">
      <c r="A318" s="23">
        <f t="shared" si="22"/>
        <v>309</v>
      </c>
      <c r="B318" s="115" t="s">
        <v>1187</v>
      </c>
      <c r="C318" s="115" t="s">
        <v>1050</v>
      </c>
      <c r="D318" s="132">
        <v>42843</v>
      </c>
      <c r="E318" s="121">
        <v>56536.87</v>
      </c>
      <c r="F318" s="132">
        <v>42795</v>
      </c>
      <c r="G318" s="132">
        <v>42826</v>
      </c>
      <c r="H318" s="234">
        <f t="shared" si="23"/>
        <v>15.5</v>
      </c>
      <c r="I318" s="132">
        <v>42874</v>
      </c>
      <c r="J318" s="245">
        <f t="shared" si="24"/>
        <v>48</v>
      </c>
      <c r="K318" s="430">
        <f t="shared" ref="K318:K381" si="27">H318+J318</f>
        <v>63.5</v>
      </c>
      <c r="L318" s="143">
        <f t="shared" ref="L318:L381" si="28">ROUND(E318*K318,2)</f>
        <v>3590091.25</v>
      </c>
    </row>
    <row r="319" spans="1:24">
      <c r="A319" s="23">
        <f t="shared" si="22"/>
        <v>310</v>
      </c>
      <c r="B319" s="115" t="s">
        <v>1187</v>
      </c>
      <c r="C319" s="115" t="s">
        <v>1050</v>
      </c>
      <c r="D319" s="132">
        <v>42921</v>
      </c>
      <c r="E319" s="121">
        <v>64291.42</v>
      </c>
      <c r="F319" s="132">
        <v>42891</v>
      </c>
      <c r="G319" s="132">
        <v>42918</v>
      </c>
      <c r="H319" s="234">
        <f t="shared" si="23"/>
        <v>13.5</v>
      </c>
      <c r="I319" s="132">
        <v>42954</v>
      </c>
      <c r="J319" s="245">
        <f t="shared" si="24"/>
        <v>36</v>
      </c>
      <c r="K319" s="430">
        <f t="shared" si="27"/>
        <v>49.5</v>
      </c>
      <c r="L319" s="143">
        <f t="shared" si="28"/>
        <v>3182425.29</v>
      </c>
    </row>
    <row r="320" spans="1:24">
      <c r="A320" s="23">
        <f t="shared" si="22"/>
        <v>311</v>
      </c>
      <c r="B320" s="115" t="s">
        <v>1187</v>
      </c>
      <c r="C320" s="115" t="s">
        <v>1050</v>
      </c>
      <c r="D320" s="132">
        <v>43012</v>
      </c>
      <c r="E320" s="121">
        <v>55455.38</v>
      </c>
      <c r="F320" s="132">
        <v>42975</v>
      </c>
      <c r="G320" s="132">
        <v>43009</v>
      </c>
      <c r="H320" s="234">
        <f t="shared" si="23"/>
        <v>17</v>
      </c>
      <c r="I320" s="132">
        <v>43045</v>
      </c>
      <c r="J320" s="245">
        <f t="shared" si="24"/>
        <v>36</v>
      </c>
      <c r="K320" s="430">
        <f t="shared" si="27"/>
        <v>53</v>
      </c>
      <c r="L320" s="143">
        <f t="shared" si="28"/>
        <v>2939135.14</v>
      </c>
    </row>
    <row r="321" spans="1:12">
      <c r="A321" s="23">
        <f t="shared" si="22"/>
        <v>312</v>
      </c>
      <c r="B321" s="115" t="s">
        <v>1187</v>
      </c>
      <c r="C321" s="115" t="s">
        <v>1050</v>
      </c>
      <c r="D321" s="132">
        <v>43010</v>
      </c>
      <c r="E321" s="121">
        <v>56137.64</v>
      </c>
      <c r="F321" s="132">
        <v>42947</v>
      </c>
      <c r="G321" s="132">
        <v>42955</v>
      </c>
      <c r="H321" s="234">
        <f t="shared" si="23"/>
        <v>4</v>
      </c>
      <c r="I321" s="132">
        <v>43041</v>
      </c>
      <c r="J321" s="245">
        <f t="shared" si="24"/>
        <v>86</v>
      </c>
      <c r="K321" s="430">
        <f t="shared" si="27"/>
        <v>90</v>
      </c>
      <c r="L321" s="143">
        <f t="shared" si="28"/>
        <v>5052387.5999999996</v>
      </c>
    </row>
    <row r="322" spans="1:12">
      <c r="A322" s="23">
        <f t="shared" si="22"/>
        <v>313</v>
      </c>
      <c r="B322" s="115" t="s">
        <v>1137</v>
      </c>
      <c r="C322" s="115" t="s">
        <v>1050</v>
      </c>
      <c r="D322" s="132">
        <v>42775</v>
      </c>
      <c r="E322" s="121">
        <v>939.51</v>
      </c>
      <c r="F322" s="132">
        <v>42775</v>
      </c>
      <c r="G322" s="132"/>
      <c r="H322" s="234">
        <f t="shared" si="23"/>
        <v>0</v>
      </c>
      <c r="I322" s="132">
        <v>42793</v>
      </c>
      <c r="J322" s="245">
        <f t="shared" si="24"/>
        <v>18</v>
      </c>
      <c r="K322" s="430">
        <f t="shared" si="27"/>
        <v>18</v>
      </c>
      <c r="L322" s="143">
        <f t="shared" si="28"/>
        <v>16911.18</v>
      </c>
    </row>
    <row r="323" spans="1:12">
      <c r="A323" s="23">
        <f t="shared" si="22"/>
        <v>314</v>
      </c>
      <c r="B323" s="115" t="s">
        <v>1137</v>
      </c>
      <c r="C323" s="115" t="s">
        <v>1050</v>
      </c>
      <c r="D323" s="132">
        <v>42783</v>
      </c>
      <c r="E323" s="121">
        <v>1064.1400000000001</v>
      </c>
      <c r="F323" s="132">
        <v>42783</v>
      </c>
      <c r="G323" s="132"/>
      <c r="H323" s="234">
        <f t="shared" si="23"/>
        <v>0</v>
      </c>
      <c r="I323" s="132">
        <v>42800</v>
      </c>
      <c r="J323" s="245">
        <f t="shared" si="24"/>
        <v>17</v>
      </c>
      <c r="K323" s="430">
        <f t="shared" si="27"/>
        <v>17</v>
      </c>
      <c r="L323" s="143">
        <f t="shared" si="28"/>
        <v>18090.38</v>
      </c>
    </row>
    <row r="324" spans="1:12">
      <c r="A324" s="23">
        <f t="shared" si="22"/>
        <v>315</v>
      </c>
      <c r="B324" s="115" t="s">
        <v>1137</v>
      </c>
      <c r="C324" s="115" t="s">
        <v>1050</v>
      </c>
      <c r="D324" s="132">
        <v>42856</v>
      </c>
      <c r="E324" s="121">
        <v>5396.52</v>
      </c>
      <c r="F324" s="132">
        <v>42856</v>
      </c>
      <c r="G324" s="132"/>
      <c r="H324" s="234">
        <f t="shared" si="23"/>
        <v>0</v>
      </c>
      <c r="I324" s="132">
        <v>42872</v>
      </c>
      <c r="J324" s="245">
        <f t="shared" si="24"/>
        <v>16</v>
      </c>
      <c r="K324" s="430">
        <f t="shared" si="27"/>
        <v>16</v>
      </c>
      <c r="L324" s="143">
        <f t="shared" si="28"/>
        <v>86344.320000000007</v>
      </c>
    </row>
    <row r="325" spans="1:12">
      <c r="A325" s="23">
        <f t="shared" si="22"/>
        <v>316</v>
      </c>
      <c r="B325" s="115" t="s">
        <v>1137</v>
      </c>
      <c r="C325" s="115" t="s">
        <v>1050</v>
      </c>
      <c r="D325" s="132">
        <v>42811</v>
      </c>
      <c r="E325" s="121">
        <v>333.43</v>
      </c>
      <c r="F325" s="132">
        <v>42811</v>
      </c>
      <c r="G325" s="132"/>
      <c r="H325" s="234">
        <f t="shared" si="23"/>
        <v>0</v>
      </c>
      <c r="I325" s="132">
        <v>42828</v>
      </c>
      <c r="J325" s="245">
        <f t="shared" si="24"/>
        <v>17</v>
      </c>
      <c r="K325" s="430">
        <f t="shared" si="27"/>
        <v>17</v>
      </c>
      <c r="L325" s="143">
        <f t="shared" si="28"/>
        <v>5668.31</v>
      </c>
    </row>
    <row r="326" spans="1:12">
      <c r="A326" s="23">
        <f t="shared" si="22"/>
        <v>317</v>
      </c>
      <c r="B326" s="115" t="s">
        <v>1149</v>
      </c>
      <c r="C326" s="115" t="s">
        <v>1050</v>
      </c>
      <c r="D326" s="132">
        <v>43082</v>
      </c>
      <c r="E326" s="121">
        <v>161.19</v>
      </c>
      <c r="F326" s="132">
        <v>43082</v>
      </c>
      <c r="G326" s="132"/>
      <c r="H326" s="234">
        <f t="shared" si="23"/>
        <v>0</v>
      </c>
      <c r="I326" s="132">
        <v>43091</v>
      </c>
      <c r="J326" s="245">
        <f t="shared" si="24"/>
        <v>9</v>
      </c>
      <c r="K326" s="430">
        <f t="shared" si="27"/>
        <v>9</v>
      </c>
      <c r="L326" s="143">
        <f t="shared" si="28"/>
        <v>1450.71</v>
      </c>
    </row>
    <row r="327" spans="1:12">
      <c r="A327" s="23">
        <f t="shared" si="22"/>
        <v>318</v>
      </c>
      <c r="B327" s="115" t="s">
        <v>1137</v>
      </c>
      <c r="C327" s="115" t="s">
        <v>1050</v>
      </c>
      <c r="D327" s="132">
        <v>42761</v>
      </c>
      <c r="E327" s="121">
        <v>669.68000000000006</v>
      </c>
      <c r="F327" s="132">
        <v>42761</v>
      </c>
      <c r="G327" s="132"/>
      <c r="H327" s="234">
        <f t="shared" si="23"/>
        <v>0</v>
      </c>
      <c r="I327" s="132">
        <v>42779</v>
      </c>
      <c r="J327" s="245">
        <f t="shared" si="24"/>
        <v>18</v>
      </c>
      <c r="K327" s="430">
        <f t="shared" si="27"/>
        <v>18</v>
      </c>
      <c r="L327" s="143">
        <f t="shared" si="28"/>
        <v>12054.24</v>
      </c>
    </row>
    <row r="328" spans="1:12">
      <c r="A328" s="23">
        <f t="shared" si="22"/>
        <v>319</v>
      </c>
      <c r="B328" s="115" t="s">
        <v>1137</v>
      </c>
      <c r="C328" s="115" t="s">
        <v>1050</v>
      </c>
      <c r="D328" s="132">
        <v>42916</v>
      </c>
      <c r="E328" s="121">
        <v>1056.53</v>
      </c>
      <c r="F328" s="132">
        <v>42916</v>
      </c>
      <c r="G328" s="132"/>
      <c r="H328" s="234">
        <f t="shared" si="23"/>
        <v>0</v>
      </c>
      <c r="I328" s="132">
        <v>42933</v>
      </c>
      <c r="J328" s="245">
        <f t="shared" si="24"/>
        <v>17</v>
      </c>
      <c r="K328" s="430">
        <f t="shared" si="27"/>
        <v>17</v>
      </c>
      <c r="L328" s="143">
        <f t="shared" si="28"/>
        <v>17961.009999999998</v>
      </c>
    </row>
    <row r="329" spans="1:12">
      <c r="A329" s="23">
        <f t="shared" si="22"/>
        <v>320</v>
      </c>
      <c r="B329" s="115" t="s">
        <v>1192</v>
      </c>
      <c r="C329" s="115" t="s">
        <v>1050</v>
      </c>
      <c r="D329" s="132">
        <v>42916</v>
      </c>
      <c r="E329" s="121">
        <v>777.24</v>
      </c>
      <c r="F329" s="132">
        <v>42887</v>
      </c>
      <c r="G329" s="132">
        <v>42914</v>
      </c>
      <c r="H329" s="234">
        <f t="shared" si="23"/>
        <v>13.5</v>
      </c>
      <c r="I329" s="132">
        <v>42986</v>
      </c>
      <c r="J329" s="245">
        <f t="shared" si="24"/>
        <v>72</v>
      </c>
      <c r="K329" s="430">
        <f t="shared" si="27"/>
        <v>85.5</v>
      </c>
      <c r="L329" s="143">
        <f t="shared" si="28"/>
        <v>66454.02</v>
      </c>
    </row>
    <row r="330" spans="1:12">
      <c r="A330" s="23">
        <f t="shared" si="22"/>
        <v>321</v>
      </c>
      <c r="B330" s="115" t="s">
        <v>1137</v>
      </c>
      <c r="C330" s="115" t="s">
        <v>1050</v>
      </c>
      <c r="D330" s="132">
        <v>43055</v>
      </c>
      <c r="E330" s="121">
        <v>85.94</v>
      </c>
      <c r="F330" s="132">
        <v>43055</v>
      </c>
      <c r="G330" s="132"/>
      <c r="H330" s="234">
        <f t="shared" si="23"/>
        <v>0</v>
      </c>
      <c r="I330" s="132">
        <v>43073</v>
      </c>
      <c r="J330" s="245">
        <f t="shared" si="24"/>
        <v>18</v>
      </c>
      <c r="K330" s="430">
        <f t="shared" si="27"/>
        <v>18</v>
      </c>
      <c r="L330" s="143">
        <f t="shared" si="28"/>
        <v>1546.92</v>
      </c>
    </row>
    <row r="331" spans="1:12">
      <c r="A331" s="23">
        <f t="shared" ref="A331:A389" si="29">A330+1</f>
        <v>322</v>
      </c>
      <c r="B331" s="115" t="s">
        <v>1193</v>
      </c>
      <c r="C331" s="115" t="s">
        <v>1050</v>
      </c>
      <c r="D331" s="132">
        <v>42881</v>
      </c>
      <c r="E331" s="121">
        <v>9081.07</v>
      </c>
      <c r="F331" s="132">
        <v>42881</v>
      </c>
      <c r="G331" s="132"/>
      <c r="H331" s="234">
        <f t="shared" ref="H331:H389" si="30">IF(G331="",0,(G331-F331)/2)</f>
        <v>0</v>
      </c>
      <c r="I331" s="132">
        <v>42927</v>
      </c>
      <c r="J331" s="245">
        <f t="shared" ref="J331:J389" si="31">IF(G331="",I331-F331,I331-G331)</f>
        <v>46</v>
      </c>
      <c r="K331" s="430">
        <f t="shared" si="27"/>
        <v>46</v>
      </c>
      <c r="L331" s="143">
        <f t="shared" si="28"/>
        <v>417729.22</v>
      </c>
    </row>
    <row r="332" spans="1:12">
      <c r="A332" s="23">
        <f t="shared" si="29"/>
        <v>323</v>
      </c>
      <c r="B332" s="115" t="s">
        <v>1193</v>
      </c>
      <c r="C332" s="115" t="s">
        <v>1050</v>
      </c>
      <c r="D332" s="132">
        <v>42893</v>
      </c>
      <c r="E332" s="121">
        <v>10118.02</v>
      </c>
      <c r="F332" s="132">
        <v>42893</v>
      </c>
      <c r="G332" s="132"/>
      <c r="H332" s="234">
        <f t="shared" si="30"/>
        <v>0</v>
      </c>
      <c r="I332" s="132">
        <v>42940</v>
      </c>
      <c r="J332" s="245">
        <f t="shared" si="31"/>
        <v>47</v>
      </c>
      <c r="K332" s="430">
        <f t="shared" si="27"/>
        <v>47</v>
      </c>
      <c r="L332" s="143">
        <f t="shared" si="28"/>
        <v>475546.94</v>
      </c>
    </row>
    <row r="333" spans="1:12">
      <c r="A333" s="23">
        <f t="shared" si="29"/>
        <v>324</v>
      </c>
      <c r="B333" s="115" t="s">
        <v>1137</v>
      </c>
      <c r="C333" s="115" t="s">
        <v>1050</v>
      </c>
      <c r="D333" s="132">
        <v>42944</v>
      </c>
      <c r="E333" s="121">
        <v>5813.68</v>
      </c>
      <c r="F333" s="132">
        <v>42944</v>
      </c>
      <c r="G333" s="132"/>
      <c r="H333" s="234">
        <f t="shared" si="30"/>
        <v>0</v>
      </c>
      <c r="I333" s="132">
        <v>42961</v>
      </c>
      <c r="J333" s="245">
        <f t="shared" si="31"/>
        <v>17</v>
      </c>
      <c r="K333" s="430">
        <f t="shared" si="27"/>
        <v>17</v>
      </c>
      <c r="L333" s="143">
        <f t="shared" si="28"/>
        <v>98832.56</v>
      </c>
    </row>
    <row r="334" spans="1:12">
      <c r="A334" s="23">
        <f t="shared" si="29"/>
        <v>325</v>
      </c>
      <c r="B334" s="115" t="s">
        <v>1137</v>
      </c>
      <c r="C334" s="115" t="s">
        <v>1050</v>
      </c>
      <c r="D334" s="132">
        <v>42951</v>
      </c>
      <c r="E334" s="121">
        <v>2774.1</v>
      </c>
      <c r="F334" s="132">
        <v>42951</v>
      </c>
      <c r="G334" s="132"/>
      <c r="H334" s="234">
        <f t="shared" si="30"/>
        <v>0</v>
      </c>
      <c r="I334" s="132">
        <v>42968</v>
      </c>
      <c r="J334" s="245">
        <f t="shared" si="31"/>
        <v>17</v>
      </c>
      <c r="K334" s="430">
        <f t="shared" si="27"/>
        <v>17</v>
      </c>
      <c r="L334" s="143">
        <f t="shared" si="28"/>
        <v>47159.7</v>
      </c>
    </row>
    <row r="335" spans="1:12">
      <c r="A335" s="23">
        <f t="shared" si="29"/>
        <v>326</v>
      </c>
      <c r="B335" s="115" t="s">
        <v>1137</v>
      </c>
      <c r="C335" s="115" t="s">
        <v>1050</v>
      </c>
      <c r="D335" s="132">
        <v>42972</v>
      </c>
      <c r="E335" s="121">
        <v>5424.1799999999994</v>
      </c>
      <c r="F335" s="132">
        <v>42972</v>
      </c>
      <c r="G335" s="132"/>
      <c r="H335" s="234">
        <f t="shared" si="30"/>
        <v>0</v>
      </c>
      <c r="I335" s="132">
        <v>42989</v>
      </c>
      <c r="J335" s="245">
        <f t="shared" si="31"/>
        <v>17</v>
      </c>
      <c r="K335" s="430">
        <f t="shared" si="27"/>
        <v>17</v>
      </c>
      <c r="L335" s="143">
        <f t="shared" si="28"/>
        <v>92211.06</v>
      </c>
    </row>
    <row r="336" spans="1:12">
      <c r="A336" s="23">
        <f t="shared" si="29"/>
        <v>327</v>
      </c>
      <c r="B336" s="115" t="s">
        <v>1137</v>
      </c>
      <c r="C336" s="115" t="s">
        <v>1050</v>
      </c>
      <c r="D336" s="132">
        <v>43042</v>
      </c>
      <c r="E336" s="121">
        <v>1593.1100000000001</v>
      </c>
      <c r="F336" s="132">
        <v>43042</v>
      </c>
      <c r="G336" s="132"/>
      <c r="H336" s="234">
        <f t="shared" si="30"/>
        <v>0</v>
      </c>
      <c r="I336" s="132">
        <v>43059</v>
      </c>
      <c r="J336" s="245">
        <f t="shared" si="31"/>
        <v>17</v>
      </c>
      <c r="K336" s="430">
        <f t="shared" si="27"/>
        <v>17</v>
      </c>
      <c r="L336" s="143">
        <f t="shared" si="28"/>
        <v>27082.87</v>
      </c>
    </row>
    <row r="337" spans="1:12">
      <c r="A337" s="23">
        <f t="shared" si="29"/>
        <v>328</v>
      </c>
      <c r="B337" s="115" t="s">
        <v>1137</v>
      </c>
      <c r="C337" s="115" t="s">
        <v>1050</v>
      </c>
      <c r="D337" s="132">
        <v>42790</v>
      </c>
      <c r="E337" s="121">
        <v>673.31000000000006</v>
      </c>
      <c r="F337" s="132">
        <v>42790</v>
      </c>
      <c r="G337" s="132"/>
      <c r="H337" s="234">
        <f t="shared" si="30"/>
        <v>0</v>
      </c>
      <c r="I337" s="132">
        <v>42807</v>
      </c>
      <c r="J337" s="245">
        <f t="shared" si="31"/>
        <v>17</v>
      </c>
      <c r="K337" s="430">
        <f t="shared" si="27"/>
        <v>17</v>
      </c>
      <c r="L337" s="143">
        <f t="shared" si="28"/>
        <v>11446.27</v>
      </c>
    </row>
    <row r="338" spans="1:12">
      <c r="A338" s="23">
        <f t="shared" si="29"/>
        <v>329</v>
      </c>
      <c r="B338" s="115" t="s">
        <v>1193</v>
      </c>
      <c r="C338" s="115" t="s">
        <v>1050</v>
      </c>
      <c r="D338" s="132">
        <v>42922</v>
      </c>
      <c r="E338" s="121">
        <v>438.25</v>
      </c>
      <c r="F338" s="132">
        <v>42922</v>
      </c>
      <c r="G338" s="132"/>
      <c r="H338" s="234">
        <f t="shared" si="30"/>
        <v>0</v>
      </c>
      <c r="I338" s="132">
        <v>42968</v>
      </c>
      <c r="J338" s="245">
        <f t="shared" si="31"/>
        <v>46</v>
      </c>
      <c r="K338" s="430">
        <f t="shared" si="27"/>
        <v>46</v>
      </c>
      <c r="L338" s="143">
        <f t="shared" si="28"/>
        <v>20159.5</v>
      </c>
    </row>
    <row r="339" spans="1:12">
      <c r="A339" s="23">
        <f t="shared" si="29"/>
        <v>330</v>
      </c>
      <c r="B339" s="115" t="s">
        <v>1187</v>
      </c>
      <c r="C339" s="115" t="s">
        <v>1050</v>
      </c>
      <c r="D339" s="132">
        <v>42951</v>
      </c>
      <c r="E339" s="121">
        <v>1864.8</v>
      </c>
      <c r="F339" s="132">
        <v>42919</v>
      </c>
      <c r="G339" s="132">
        <v>42946</v>
      </c>
      <c r="H339" s="234">
        <f t="shared" si="30"/>
        <v>13.5</v>
      </c>
      <c r="I339" s="132">
        <v>42979</v>
      </c>
      <c r="J339" s="245">
        <f t="shared" si="31"/>
        <v>33</v>
      </c>
      <c r="K339" s="430">
        <f t="shared" si="27"/>
        <v>46.5</v>
      </c>
      <c r="L339" s="143">
        <f t="shared" si="28"/>
        <v>86713.2</v>
      </c>
    </row>
    <row r="340" spans="1:12">
      <c r="A340" s="23">
        <f t="shared" si="29"/>
        <v>331</v>
      </c>
      <c r="B340" s="115" t="s">
        <v>1057</v>
      </c>
      <c r="C340" s="115" t="s">
        <v>1050</v>
      </c>
      <c r="D340" s="132">
        <v>42797</v>
      </c>
      <c r="E340" s="121">
        <v>1965.31</v>
      </c>
      <c r="F340" s="132">
        <v>42792</v>
      </c>
      <c r="G340" s="132"/>
      <c r="H340" s="234">
        <f t="shared" si="30"/>
        <v>0</v>
      </c>
      <c r="I340" s="132">
        <v>42828</v>
      </c>
      <c r="J340" s="245">
        <f t="shared" si="31"/>
        <v>36</v>
      </c>
      <c r="K340" s="430">
        <f t="shared" si="27"/>
        <v>36</v>
      </c>
      <c r="L340" s="143">
        <f t="shared" si="28"/>
        <v>70751.16</v>
      </c>
    </row>
    <row r="341" spans="1:12">
      <c r="A341" s="23">
        <f t="shared" si="29"/>
        <v>332</v>
      </c>
      <c r="B341" s="115" t="s">
        <v>1057</v>
      </c>
      <c r="C341" s="115" t="s">
        <v>1050</v>
      </c>
      <c r="D341" s="132">
        <v>42930</v>
      </c>
      <c r="E341" s="121">
        <v>375.72</v>
      </c>
      <c r="F341" s="132">
        <v>42897</v>
      </c>
      <c r="G341" s="132"/>
      <c r="H341" s="234">
        <f t="shared" si="30"/>
        <v>0</v>
      </c>
      <c r="I341" s="132">
        <v>42964</v>
      </c>
      <c r="J341" s="245">
        <f t="shared" si="31"/>
        <v>67</v>
      </c>
      <c r="K341" s="430">
        <f t="shared" si="27"/>
        <v>67</v>
      </c>
      <c r="L341" s="143">
        <f t="shared" si="28"/>
        <v>25173.24</v>
      </c>
    </row>
    <row r="342" spans="1:12">
      <c r="A342" s="23">
        <f t="shared" si="29"/>
        <v>333</v>
      </c>
      <c r="B342" s="115" t="s">
        <v>1057</v>
      </c>
      <c r="C342" s="115" t="s">
        <v>1050</v>
      </c>
      <c r="D342" s="132">
        <v>42951</v>
      </c>
      <c r="E342" s="121">
        <v>2536.12</v>
      </c>
      <c r="F342" s="132">
        <v>42939</v>
      </c>
      <c r="G342" s="132"/>
      <c r="H342" s="234">
        <f t="shared" si="30"/>
        <v>0</v>
      </c>
      <c r="I342" s="132">
        <v>42979</v>
      </c>
      <c r="J342" s="245">
        <f t="shared" si="31"/>
        <v>40</v>
      </c>
      <c r="K342" s="430">
        <f t="shared" si="27"/>
        <v>40</v>
      </c>
      <c r="L342" s="143">
        <f t="shared" si="28"/>
        <v>101444.8</v>
      </c>
    </row>
    <row r="343" spans="1:12">
      <c r="A343" s="23">
        <f t="shared" si="29"/>
        <v>334</v>
      </c>
      <c r="B343" s="115" t="s">
        <v>1057</v>
      </c>
      <c r="C343" s="115" t="s">
        <v>1050</v>
      </c>
      <c r="D343" s="132">
        <v>42797</v>
      </c>
      <c r="E343" s="121">
        <v>7825.19</v>
      </c>
      <c r="F343" s="132">
        <v>42797</v>
      </c>
      <c r="G343" s="132"/>
      <c r="H343" s="234">
        <f t="shared" si="30"/>
        <v>0</v>
      </c>
      <c r="I343" s="132">
        <v>42828</v>
      </c>
      <c r="J343" s="245">
        <f t="shared" si="31"/>
        <v>31</v>
      </c>
      <c r="K343" s="430">
        <f t="shared" si="27"/>
        <v>31</v>
      </c>
      <c r="L343" s="143">
        <f t="shared" si="28"/>
        <v>242580.89</v>
      </c>
    </row>
    <row r="344" spans="1:12">
      <c r="A344" s="23">
        <f t="shared" si="29"/>
        <v>335</v>
      </c>
      <c r="B344" s="115" t="s">
        <v>1063</v>
      </c>
      <c r="C344" s="115" t="s">
        <v>1050</v>
      </c>
      <c r="D344" s="132">
        <v>42829</v>
      </c>
      <c r="E344" s="121">
        <v>1675.6</v>
      </c>
      <c r="F344" s="132">
        <v>42820</v>
      </c>
      <c r="G344" s="132">
        <v>42826</v>
      </c>
      <c r="H344" s="234">
        <f t="shared" si="30"/>
        <v>3</v>
      </c>
      <c r="I344" s="132">
        <v>42863</v>
      </c>
      <c r="J344" s="245">
        <f t="shared" si="31"/>
        <v>37</v>
      </c>
      <c r="K344" s="430">
        <f t="shared" si="27"/>
        <v>40</v>
      </c>
      <c r="L344" s="143">
        <f t="shared" si="28"/>
        <v>67024</v>
      </c>
    </row>
    <row r="345" spans="1:12">
      <c r="A345" s="23">
        <f t="shared" si="29"/>
        <v>336</v>
      </c>
      <c r="B345" s="115" t="s">
        <v>1060</v>
      </c>
      <c r="C345" s="115" t="s">
        <v>1050</v>
      </c>
      <c r="D345" s="132">
        <v>42906</v>
      </c>
      <c r="E345" s="121">
        <v>5327.07</v>
      </c>
      <c r="F345" s="132">
        <v>42891</v>
      </c>
      <c r="G345" s="132">
        <v>42892</v>
      </c>
      <c r="H345" s="234">
        <f t="shared" si="30"/>
        <v>0.5</v>
      </c>
      <c r="I345" s="132">
        <v>42937</v>
      </c>
      <c r="J345" s="245">
        <f t="shared" si="31"/>
        <v>45</v>
      </c>
      <c r="K345" s="430">
        <f t="shared" si="27"/>
        <v>45.5</v>
      </c>
      <c r="L345" s="143">
        <f t="shared" si="28"/>
        <v>242381.69</v>
      </c>
    </row>
    <row r="346" spans="1:12">
      <c r="A346" s="23">
        <f t="shared" si="29"/>
        <v>337</v>
      </c>
      <c r="B346" s="115" t="s">
        <v>1062</v>
      </c>
      <c r="C346" s="115" t="s">
        <v>1050</v>
      </c>
      <c r="D346" s="132">
        <v>42888</v>
      </c>
      <c r="E346" s="121">
        <v>986.61</v>
      </c>
      <c r="F346" s="132">
        <v>42888</v>
      </c>
      <c r="G346" s="132"/>
      <c r="H346" s="234">
        <f t="shared" si="30"/>
        <v>0</v>
      </c>
      <c r="I346" s="132">
        <v>42919</v>
      </c>
      <c r="J346" s="245">
        <f t="shared" si="31"/>
        <v>31</v>
      </c>
      <c r="K346" s="430">
        <f t="shared" si="27"/>
        <v>31</v>
      </c>
      <c r="L346" s="143">
        <f t="shared" si="28"/>
        <v>30584.91</v>
      </c>
    </row>
    <row r="347" spans="1:12">
      <c r="A347" s="23">
        <f t="shared" si="29"/>
        <v>338</v>
      </c>
      <c r="B347" s="115" t="s">
        <v>1057</v>
      </c>
      <c r="C347" s="115" t="s">
        <v>1050</v>
      </c>
      <c r="D347" s="132">
        <v>43063</v>
      </c>
      <c r="E347" s="121">
        <v>3663.35</v>
      </c>
      <c r="F347" s="132">
        <v>43058</v>
      </c>
      <c r="G347" s="132"/>
      <c r="H347" s="234">
        <f t="shared" si="30"/>
        <v>0</v>
      </c>
      <c r="I347" s="132">
        <v>43091</v>
      </c>
      <c r="J347" s="245">
        <f t="shared" si="31"/>
        <v>33</v>
      </c>
      <c r="K347" s="430">
        <f t="shared" si="27"/>
        <v>33</v>
      </c>
      <c r="L347" s="143">
        <f t="shared" si="28"/>
        <v>120890.55</v>
      </c>
    </row>
    <row r="348" spans="1:12">
      <c r="A348" s="23">
        <f t="shared" si="29"/>
        <v>339</v>
      </c>
      <c r="B348" s="115" t="s">
        <v>1057</v>
      </c>
      <c r="C348" s="115" t="s">
        <v>1050</v>
      </c>
      <c r="D348" s="132">
        <v>42733</v>
      </c>
      <c r="E348" s="121">
        <v>253.22</v>
      </c>
      <c r="F348" s="132">
        <v>42729</v>
      </c>
      <c r="G348" s="132"/>
      <c r="H348" s="234">
        <f t="shared" si="30"/>
        <v>0</v>
      </c>
      <c r="I348" s="132">
        <v>42765</v>
      </c>
      <c r="J348" s="245">
        <f t="shared" si="31"/>
        <v>36</v>
      </c>
      <c r="K348" s="430">
        <f t="shared" si="27"/>
        <v>36</v>
      </c>
      <c r="L348" s="143">
        <f t="shared" si="28"/>
        <v>9115.92</v>
      </c>
    </row>
    <row r="349" spans="1:12">
      <c r="A349" s="23">
        <f t="shared" si="29"/>
        <v>340</v>
      </c>
      <c r="B349" s="115" t="s">
        <v>1062</v>
      </c>
      <c r="C349" s="115" t="s">
        <v>1050</v>
      </c>
      <c r="D349" s="132">
        <v>42865</v>
      </c>
      <c r="E349" s="121">
        <v>38.31</v>
      </c>
      <c r="F349" s="132">
        <v>42864</v>
      </c>
      <c r="G349" s="132"/>
      <c r="H349" s="234">
        <f t="shared" si="30"/>
        <v>0</v>
      </c>
      <c r="I349" s="132">
        <v>42898</v>
      </c>
      <c r="J349" s="245">
        <f t="shared" si="31"/>
        <v>34</v>
      </c>
      <c r="K349" s="430">
        <f t="shared" si="27"/>
        <v>34</v>
      </c>
      <c r="L349" s="143">
        <f t="shared" si="28"/>
        <v>1302.54</v>
      </c>
    </row>
    <row r="350" spans="1:12">
      <c r="A350" s="23">
        <f t="shared" si="29"/>
        <v>341</v>
      </c>
      <c r="B350" s="115" t="s">
        <v>1193</v>
      </c>
      <c r="C350" s="115" t="s">
        <v>1050</v>
      </c>
      <c r="D350" s="132">
        <v>42762</v>
      </c>
      <c r="E350" s="121">
        <v>257.55</v>
      </c>
      <c r="F350" s="132">
        <v>42762</v>
      </c>
      <c r="G350" s="132"/>
      <c r="H350" s="234">
        <f t="shared" si="30"/>
        <v>0</v>
      </c>
      <c r="I350" s="132">
        <v>42808</v>
      </c>
      <c r="J350" s="245">
        <f t="shared" si="31"/>
        <v>46</v>
      </c>
      <c r="K350" s="430">
        <f t="shared" si="27"/>
        <v>46</v>
      </c>
      <c r="L350" s="143">
        <f t="shared" si="28"/>
        <v>11847.3</v>
      </c>
    </row>
    <row r="351" spans="1:12">
      <c r="A351" s="23">
        <f t="shared" si="29"/>
        <v>342</v>
      </c>
      <c r="B351" s="115" t="s">
        <v>1194</v>
      </c>
      <c r="C351" s="115" t="s">
        <v>1050</v>
      </c>
      <c r="D351" s="132">
        <v>42891</v>
      </c>
      <c r="E351" s="121">
        <v>53528.08</v>
      </c>
      <c r="F351" s="132">
        <v>42891</v>
      </c>
      <c r="G351" s="132">
        <v>42916</v>
      </c>
      <c r="H351" s="234">
        <f t="shared" si="30"/>
        <v>12.5</v>
      </c>
      <c r="I351" s="132">
        <v>42898</v>
      </c>
      <c r="J351" s="245">
        <f t="shared" si="31"/>
        <v>-18</v>
      </c>
      <c r="K351" s="430">
        <f t="shared" si="27"/>
        <v>-5.5</v>
      </c>
      <c r="L351" s="143">
        <f t="shared" si="28"/>
        <v>-294404.44</v>
      </c>
    </row>
    <row r="352" spans="1:12">
      <c r="A352" s="23">
        <f t="shared" si="29"/>
        <v>343</v>
      </c>
      <c r="B352" s="115" t="s">
        <v>1174</v>
      </c>
      <c r="C352" s="115" t="s">
        <v>1050</v>
      </c>
      <c r="D352" s="132">
        <v>43051</v>
      </c>
      <c r="E352" s="121">
        <v>3539.27</v>
      </c>
      <c r="F352" s="132">
        <v>43051</v>
      </c>
      <c r="G352" s="132"/>
      <c r="H352" s="234">
        <f t="shared" si="30"/>
        <v>0</v>
      </c>
      <c r="I352" s="132">
        <v>43082</v>
      </c>
      <c r="J352" s="245">
        <f t="shared" si="31"/>
        <v>31</v>
      </c>
      <c r="K352" s="430">
        <f t="shared" si="27"/>
        <v>31</v>
      </c>
      <c r="L352" s="143">
        <f t="shared" si="28"/>
        <v>109717.37</v>
      </c>
    </row>
    <row r="353" spans="1:12">
      <c r="A353" s="23">
        <f t="shared" si="29"/>
        <v>344</v>
      </c>
      <c r="B353" s="115" t="s">
        <v>1174</v>
      </c>
      <c r="C353" s="115" t="s">
        <v>1050</v>
      </c>
      <c r="D353" s="132">
        <v>42936</v>
      </c>
      <c r="E353" s="121">
        <v>1547.47</v>
      </c>
      <c r="F353" s="132">
        <v>42936</v>
      </c>
      <c r="G353" s="132"/>
      <c r="H353" s="234">
        <f t="shared" si="30"/>
        <v>0</v>
      </c>
      <c r="I353" s="132">
        <v>42968</v>
      </c>
      <c r="J353" s="245">
        <f t="shared" si="31"/>
        <v>32</v>
      </c>
      <c r="K353" s="430">
        <f t="shared" si="27"/>
        <v>32</v>
      </c>
      <c r="L353" s="143">
        <f t="shared" si="28"/>
        <v>49519.040000000001</v>
      </c>
    </row>
    <row r="354" spans="1:12">
      <c r="A354" s="23">
        <f t="shared" si="29"/>
        <v>345</v>
      </c>
      <c r="B354" s="115" t="s">
        <v>1174</v>
      </c>
      <c r="C354" s="115" t="s">
        <v>1050</v>
      </c>
      <c r="D354" s="132">
        <v>43082</v>
      </c>
      <c r="E354" s="121">
        <v>2316.7800000000002</v>
      </c>
      <c r="F354" s="132">
        <v>43082</v>
      </c>
      <c r="G354" s="132"/>
      <c r="H354" s="234">
        <f t="shared" si="30"/>
        <v>0</v>
      </c>
      <c r="I354" s="132">
        <v>43116</v>
      </c>
      <c r="J354" s="245">
        <f t="shared" si="31"/>
        <v>34</v>
      </c>
      <c r="K354" s="430">
        <f t="shared" si="27"/>
        <v>34</v>
      </c>
      <c r="L354" s="143">
        <f t="shared" si="28"/>
        <v>78770.52</v>
      </c>
    </row>
    <row r="355" spans="1:12">
      <c r="A355" s="23">
        <f t="shared" si="29"/>
        <v>346</v>
      </c>
      <c r="B355" s="115" t="s">
        <v>1174</v>
      </c>
      <c r="C355" s="115" t="s">
        <v>1050</v>
      </c>
      <c r="D355" s="132">
        <v>42832</v>
      </c>
      <c r="E355" s="121">
        <v>19.88</v>
      </c>
      <c r="F355" s="132">
        <v>42832</v>
      </c>
      <c r="G355" s="132"/>
      <c r="H355" s="234">
        <f t="shared" si="30"/>
        <v>0</v>
      </c>
      <c r="I355" s="132">
        <v>42863</v>
      </c>
      <c r="J355" s="245">
        <f t="shared" si="31"/>
        <v>31</v>
      </c>
      <c r="K355" s="430">
        <f t="shared" si="27"/>
        <v>31</v>
      </c>
      <c r="L355" s="143">
        <f t="shared" si="28"/>
        <v>616.28</v>
      </c>
    </row>
    <row r="356" spans="1:12">
      <c r="A356" s="23">
        <f t="shared" si="29"/>
        <v>347</v>
      </c>
      <c r="B356" s="115" t="s">
        <v>1174</v>
      </c>
      <c r="C356" s="115" t="s">
        <v>1050</v>
      </c>
      <c r="D356" s="132">
        <v>42804</v>
      </c>
      <c r="E356" s="121">
        <v>1518</v>
      </c>
      <c r="F356" s="132">
        <v>42804</v>
      </c>
      <c r="G356" s="132"/>
      <c r="H356" s="234">
        <f t="shared" si="30"/>
        <v>0</v>
      </c>
      <c r="I356" s="132">
        <v>42835</v>
      </c>
      <c r="J356" s="245">
        <f t="shared" si="31"/>
        <v>31</v>
      </c>
      <c r="K356" s="430">
        <f t="shared" si="27"/>
        <v>31</v>
      </c>
      <c r="L356" s="143">
        <f t="shared" si="28"/>
        <v>47058</v>
      </c>
    </row>
    <row r="357" spans="1:12">
      <c r="A357" s="23">
        <f t="shared" si="29"/>
        <v>348</v>
      </c>
      <c r="B357" s="115" t="s">
        <v>1195</v>
      </c>
      <c r="C357" s="115" t="s">
        <v>1084</v>
      </c>
      <c r="D357" s="132">
        <v>42978</v>
      </c>
      <c r="E357" s="121">
        <v>67945.899999999994</v>
      </c>
      <c r="F357" s="132">
        <v>42951</v>
      </c>
      <c r="G357" s="132">
        <v>42978</v>
      </c>
      <c r="H357" s="234">
        <f t="shared" si="30"/>
        <v>13.5</v>
      </c>
      <c r="I357" s="132">
        <v>43024</v>
      </c>
      <c r="J357" s="245">
        <f t="shared" si="31"/>
        <v>46</v>
      </c>
      <c r="K357" s="430">
        <f t="shared" si="27"/>
        <v>59.5</v>
      </c>
      <c r="L357" s="143">
        <f t="shared" si="28"/>
        <v>4042781.05</v>
      </c>
    </row>
    <row r="358" spans="1:12">
      <c r="A358" s="23">
        <f t="shared" si="29"/>
        <v>349</v>
      </c>
      <c r="B358" s="115" t="s">
        <v>1195</v>
      </c>
      <c r="C358" s="115" t="s">
        <v>1084</v>
      </c>
      <c r="D358" s="132">
        <v>42825</v>
      </c>
      <c r="E358" s="121">
        <v>61871.91</v>
      </c>
      <c r="F358" s="132">
        <v>42795</v>
      </c>
      <c r="G358" s="132">
        <v>42824</v>
      </c>
      <c r="H358" s="234">
        <f t="shared" si="30"/>
        <v>14.5</v>
      </c>
      <c r="I358" s="132">
        <v>42863</v>
      </c>
      <c r="J358" s="245">
        <f t="shared" si="31"/>
        <v>39</v>
      </c>
      <c r="K358" s="430">
        <f t="shared" si="27"/>
        <v>53.5</v>
      </c>
      <c r="L358" s="143">
        <f t="shared" si="28"/>
        <v>3310147.19</v>
      </c>
    </row>
    <row r="359" spans="1:12">
      <c r="A359" s="23">
        <f t="shared" si="29"/>
        <v>350</v>
      </c>
      <c r="B359" s="115" t="s">
        <v>1127</v>
      </c>
      <c r="C359" s="115" t="s">
        <v>1084</v>
      </c>
      <c r="D359" s="132">
        <v>42822</v>
      </c>
      <c r="E359" s="121">
        <v>29767.55</v>
      </c>
      <c r="F359" s="132">
        <v>42822</v>
      </c>
      <c r="G359" s="132"/>
      <c r="H359" s="234">
        <f t="shared" si="30"/>
        <v>0</v>
      </c>
      <c r="I359" s="132">
        <v>42852</v>
      </c>
      <c r="J359" s="245">
        <f t="shared" si="31"/>
        <v>30</v>
      </c>
      <c r="K359" s="430">
        <f t="shared" si="27"/>
        <v>30</v>
      </c>
      <c r="L359" s="143">
        <f t="shared" si="28"/>
        <v>893026.5</v>
      </c>
    </row>
    <row r="360" spans="1:12">
      <c r="A360" s="23">
        <f t="shared" si="29"/>
        <v>351</v>
      </c>
      <c r="B360" s="115" t="s">
        <v>1196</v>
      </c>
      <c r="C360" s="115" t="s">
        <v>1085</v>
      </c>
      <c r="D360" s="132">
        <v>42842</v>
      </c>
      <c r="E360" s="121">
        <v>241.49</v>
      </c>
      <c r="F360" s="132">
        <v>42800</v>
      </c>
      <c r="G360" s="132"/>
      <c r="H360" s="234">
        <f t="shared" si="30"/>
        <v>0</v>
      </c>
      <c r="I360" s="132">
        <v>42873</v>
      </c>
      <c r="J360" s="245">
        <f t="shared" si="31"/>
        <v>73</v>
      </c>
      <c r="K360" s="430">
        <f t="shared" si="27"/>
        <v>73</v>
      </c>
      <c r="L360" s="143">
        <f t="shared" si="28"/>
        <v>17628.77</v>
      </c>
    </row>
    <row r="361" spans="1:12">
      <c r="A361" s="23">
        <f t="shared" si="29"/>
        <v>352</v>
      </c>
      <c r="B361" s="115" t="s">
        <v>1197</v>
      </c>
      <c r="C361" s="115" t="s">
        <v>1086</v>
      </c>
      <c r="D361" s="132">
        <v>42929</v>
      </c>
      <c r="E361" s="121">
        <v>366.69</v>
      </c>
      <c r="F361" s="132">
        <v>42929</v>
      </c>
      <c r="G361" s="132"/>
      <c r="H361" s="234">
        <f t="shared" si="30"/>
        <v>0</v>
      </c>
      <c r="I361" s="132">
        <v>42961</v>
      </c>
      <c r="J361" s="245">
        <f t="shared" si="31"/>
        <v>32</v>
      </c>
      <c r="K361" s="430">
        <f t="shared" si="27"/>
        <v>32</v>
      </c>
      <c r="L361" s="143">
        <f t="shared" si="28"/>
        <v>11734.08</v>
      </c>
    </row>
    <row r="362" spans="1:12">
      <c r="A362" s="23">
        <f t="shared" si="29"/>
        <v>353</v>
      </c>
      <c r="B362" s="115" t="s">
        <v>1054</v>
      </c>
      <c r="C362" s="115" t="s">
        <v>1087</v>
      </c>
      <c r="D362" s="132">
        <v>42943</v>
      </c>
      <c r="E362" s="121">
        <v>248.37</v>
      </c>
      <c r="F362" s="132">
        <v>42923</v>
      </c>
      <c r="G362" s="132"/>
      <c r="H362" s="234">
        <f t="shared" si="30"/>
        <v>0</v>
      </c>
      <c r="I362" s="132">
        <v>42949</v>
      </c>
      <c r="J362" s="245">
        <f t="shared" si="31"/>
        <v>26</v>
      </c>
      <c r="K362" s="430">
        <f t="shared" si="27"/>
        <v>26</v>
      </c>
      <c r="L362" s="143">
        <f t="shared" si="28"/>
        <v>6457.62</v>
      </c>
    </row>
    <row r="363" spans="1:12">
      <c r="A363" s="23">
        <f t="shared" si="29"/>
        <v>354</v>
      </c>
      <c r="B363" s="115" t="s">
        <v>890</v>
      </c>
      <c r="C363" s="115" t="s">
        <v>1052</v>
      </c>
      <c r="D363" s="132">
        <v>43039</v>
      </c>
      <c r="E363" s="121">
        <v>12.46</v>
      </c>
      <c r="F363" s="132">
        <v>43018</v>
      </c>
      <c r="G363" s="132"/>
      <c r="H363" s="234">
        <f t="shared" si="30"/>
        <v>0</v>
      </c>
      <c r="I363" s="132">
        <v>43080</v>
      </c>
      <c r="J363" s="245">
        <f t="shared" si="31"/>
        <v>62</v>
      </c>
      <c r="K363" s="430">
        <f t="shared" si="27"/>
        <v>62</v>
      </c>
      <c r="L363" s="143">
        <f t="shared" si="28"/>
        <v>772.52</v>
      </c>
    </row>
    <row r="364" spans="1:12">
      <c r="A364" s="23">
        <f t="shared" si="29"/>
        <v>355</v>
      </c>
      <c r="B364" s="115" t="s">
        <v>890</v>
      </c>
      <c r="C364" s="115" t="s">
        <v>1052</v>
      </c>
      <c r="D364" s="132">
        <v>42916</v>
      </c>
      <c r="E364" s="121">
        <v>-209.92</v>
      </c>
      <c r="F364" s="132">
        <v>42837</v>
      </c>
      <c r="G364" s="132">
        <v>42844</v>
      </c>
      <c r="H364" s="234">
        <f t="shared" si="30"/>
        <v>3.5</v>
      </c>
      <c r="I364" s="132">
        <v>42941</v>
      </c>
      <c r="J364" s="245">
        <f t="shared" si="31"/>
        <v>97</v>
      </c>
      <c r="K364" s="430">
        <f t="shared" si="27"/>
        <v>100.5</v>
      </c>
      <c r="L364" s="143">
        <f t="shared" si="28"/>
        <v>-21096.959999999999</v>
      </c>
    </row>
    <row r="365" spans="1:12">
      <c r="A365" s="23">
        <f t="shared" si="29"/>
        <v>356</v>
      </c>
      <c r="B365" s="115" t="s">
        <v>890</v>
      </c>
      <c r="C365" s="115" t="s">
        <v>1088</v>
      </c>
      <c r="D365" s="132">
        <v>42947</v>
      </c>
      <c r="E365" s="121">
        <v>321.73</v>
      </c>
      <c r="F365" s="132">
        <v>42916</v>
      </c>
      <c r="G365" s="132">
        <v>42940</v>
      </c>
      <c r="H365" s="234">
        <f t="shared" si="30"/>
        <v>12</v>
      </c>
      <c r="I365" s="132">
        <v>42972</v>
      </c>
      <c r="J365" s="245">
        <f t="shared" si="31"/>
        <v>32</v>
      </c>
      <c r="K365" s="430">
        <f t="shared" si="27"/>
        <v>44</v>
      </c>
      <c r="L365" s="143">
        <f t="shared" si="28"/>
        <v>14156.12</v>
      </c>
    </row>
    <row r="366" spans="1:12">
      <c r="A366" s="23">
        <f t="shared" si="29"/>
        <v>357</v>
      </c>
      <c r="B366" s="115" t="s">
        <v>1198</v>
      </c>
      <c r="C366" s="115" t="s">
        <v>1089</v>
      </c>
      <c r="D366" s="132">
        <v>43024</v>
      </c>
      <c r="E366" s="121">
        <v>54520.94</v>
      </c>
      <c r="F366" s="132">
        <v>43024</v>
      </c>
      <c r="G366" s="132"/>
      <c r="H366" s="234">
        <f t="shared" si="30"/>
        <v>0</v>
      </c>
      <c r="I366" s="132">
        <v>43055</v>
      </c>
      <c r="J366" s="245">
        <f t="shared" si="31"/>
        <v>31</v>
      </c>
      <c r="K366" s="430">
        <f t="shared" si="27"/>
        <v>31</v>
      </c>
      <c r="L366" s="143">
        <f t="shared" si="28"/>
        <v>1690149.14</v>
      </c>
    </row>
    <row r="367" spans="1:12">
      <c r="A367" s="23">
        <f t="shared" si="29"/>
        <v>358</v>
      </c>
      <c r="B367" s="115" t="s">
        <v>1198</v>
      </c>
      <c r="C367" s="115" t="s">
        <v>1089</v>
      </c>
      <c r="D367" s="132">
        <v>43045</v>
      </c>
      <c r="E367" s="121">
        <v>5195.96</v>
      </c>
      <c r="F367" s="132">
        <v>43045</v>
      </c>
      <c r="G367" s="132"/>
      <c r="H367" s="234">
        <f t="shared" si="30"/>
        <v>0</v>
      </c>
      <c r="I367" s="132">
        <v>43076</v>
      </c>
      <c r="J367" s="245">
        <f t="shared" si="31"/>
        <v>31</v>
      </c>
      <c r="K367" s="430">
        <f t="shared" si="27"/>
        <v>31</v>
      </c>
      <c r="L367" s="143">
        <f t="shared" si="28"/>
        <v>161074.76</v>
      </c>
    </row>
    <row r="368" spans="1:12">
      <c r="A368" s="23">
        <f t="shared" si="29"/>
        <v>359</v>
      </c>
      <c r="B368" s="115" t="s">
        <v>1054</v>
      </c>
      <c r="C368" s="115" t="s">
        <v>1089</v>
      </c>
      <c r="D368" s="132">
        <v>43097</v>
      </c>
      <c r="E368" s="121">
        <v>24842.03</v>
      </c>
      <c r="F368" s="132">
        <v>43068</v>
      </c>
      <c r="G368" s="132">
        <v>43090</v>
      </c>
      <c r="H368" s="234">
        <f t="shared" si="30"/>
        <v>11</v>
      </c>
      <c r="I368" s="132">
        <v>43098</v>
      </c>
      <c r="J368" s="245">
        <f t="shared" si="31"/>
        <v>8</v>
      </c>
      <c r="K368" s="430">
        <f t="shared" si="27"/>
        <v>19</v>
      </c>
      <c r="L368" s="143">
        <f t="shared" si="28"/>
        <v>471998.57</v>
      </c>
    </row>
    <row r="369" spans="1:12">
      <c r="A369" s="23">
        <f t="shared" si="29"/>
        <v>360</v>
      </c>
      <c r="B369" s="115" t="s">
        <v>1199</v>
      </c>
      <c r="C369" s="115" t="s">
        <v>1089</v>
      </c>
      <c r="D369" s="132">
        <v>43039</v>
      </c>
      <c r="E369" s="121">
        <v>1087.58</v>
      </c>
      <c r="F369" s="132">
        <v>43039</v>
      </c>
      <c r="G369" s="132"/>
      <c r="H369" s="234">
        <f t="shared" si="30"/>
        <v>0</v>
      </c>
      <c r="I369" s="132">
        <v>43070</v>
      </c>
      <c r="J369" s="245">
        <f t="shared" si="31"/>
        <v>31</v>
      </c>
      <c r="K369" s="430">
        <f t="shared" si="27"/>
        <v>31</v>
      </c>
      <c r="L369" s="143">
        <f t="shared" si="28"/>
        <v>33714.980000000003</v>
      </c>
    </row>
    <row r="370" spans="1:12">
      <c r="A370" s="23">
        <f t="shared" si="29"/>
        <v>361</v>
      </c>
      <c r="B370" s="115" t="s">
        <v>1200</v>
      </c>
      <c r="C370" s="115" t="s">
        <v>1089</v>
      </c>
      <c r="D370" s="132">
        <v>42935</v>
      </c>
      <c r="E370" s="121">
        <v>746.13</v>
      </c>
      <c r="F370" s="132">
        <v>42935</v>
      </c>
      <c r="G370" s="132"/>
      <c r="H370" s="234">
        <f t="shared" si="30"/>
        <v>0</v>
      </c>
      <c r="I370" s="132">
        <v>42968</v>
      </c>
      <c r="J370" s="245">
        <f t="shared" si="31"/>
        <v>33</v>
      </c>
      <c r="K370" s="430">
        <f t="shared" si="27"/>
        <v>33</v>
      </c>
      <c r="L370" s="143">
        <f t="shared" si="28"/>
        <v>24622.29</v>
      </c>
    </row>
    <row r="371" spans="1:12">
      <c r="A371" s="23">
        <f t="shared" si="29"/>
        <v>362</v>
      </c>
      <c r="B371" s="115" t="s">
        <v>1201</v>
      </c>
      <c r="C371" s="115" t="s">
        <v>1089</v>
      </c>
      <c r="D371" s="132">
        <v>43091</v>
      </c>
      <c r="E371" s="121">
        <v>59935.73</v>
      </c>
      <c r="F371" s="132">
        <v>43091</v>
      </c>
      <c r="G371" s="132"/>
      <c r="H371" s="234">
        <f t="shared" si="30"/>
        <v>0</v>
      </c>
      <c r="I371" s="132">
        <v>43122</v>
      </c>
      <c r="J371" s="245">
        <f t="shared" si="31"/>
        <v>31</v>
      </c>
      <c r="K371" s="430">
        <f t="shared" si="27"/>
        <v>31</v>
      </c>
      <c r="L371" s="143">
        <f t="shared" si="28"/>
        <v>1858007.63</v>
      </c>
    </row>
    <row r="372" spans="1:12">
      <c r="A372" s="23">
        <f t="shared" si="29"/>
        <v>363</v>
      </c>
      <c r="B372" s="115" t="s">
        <v>1113</v>
      </c>
      <c r="C372" s="115" t="s">
        <v>1089</v>
      </c>
      <c r="D372" s="132">
        <v>42978</v>
      </c>
      <c r="E372" s="121">
        <v>4905</v>
      </c>
      <c r="F372" s="132">
        <v>42978</v>
      </c>
      <c r="G372" s="132"/>
      <c r="H372" s="234">
        <f t="shared" si="30"/>
        <v>0</v>
      </c>
      <c r="I372" s="132">
        <v>43010</v>
      </c>
      <c r="J372" s="245">
        <f t="shared" si="31"/>
        <v>32</v>
      </c>
      <c r="K372" s="430">
        <f t="shared" si="27"/>
        <v>32</v>
      </c>
      <c r="L372" s="143">
        <f t="shared" si="28"/>
        <v>156960</v>
      </c>
    </row>
    <row r="373" spans="1:12">
      <c r="A373" s="23">
        <f t="shared" si="29"/>
        <v>364</v>
      </c>
      <c r="B373" s="115" t="s">
        <v>890</v>
      </c>
      <c r="C373" s="115" t="s">
        <v>1089</v>
      </c>
      <c r="D373" s="132">
        <v>43039</v>
      </c>
      <c r="E373" s="121">
        <v>58.55</v>
      </c>
      <c r="F373" s="132">
        <v>43000</v>
      </c>
      <c r="G373" s="132"/>
      <c r="H373" s="234">
        <f t="shared" si="30"/>
        <v>0</v>
      </c>
      <c r="I373" s="132">
        <v>43080</v>
      </c>
      <c r="J373" s="245">
        <f t="shared" si="31"/>
        <v>80</v>
      </c>
      <c r="K373" s="430">
        <f t="shared" si="27"/>
        <v>80</v>
      </c>
      <c r="L373" s="143">
        <f t="shared" si="28"/>
        <v>4684</v>
      </c>
    </row>
    <row r="374" spans="1:12">
      <c r="A374" s="23">
        <f t="shared" si="29"/>
        <v>365</v>
      </c>
      <c r="B374" s="115" t="s">
        <v>1202</v>
      </c>
      <c r="C374" s="115" t="s">
        <v>1089</v>
      </c>
      <c r="D374" s="132">
        <v>43083</v>
      </c>
      <c r="E374" s="121">
        <v>1743</v>
      </c>
      <c r="F374" s="132">
        <v>43083</v>
      </c>
      <c r="G374" s="132"/>
      <c r="H374" s="234">
        <f t="shared" si="30"/>
        <v>0</v>
      </c>
      <c r="I374" s="132">
        <v>43116</v>
      </c>
      <c r="J374" s="245">
        <f t="shared" si="31"/>
        <v>33</v>
      </c>
      <c r="K374" s="430">
        <f t="shared" si="27"/>
        <v>33</v>
      </c>
      <c r="L374" s="143">
        <f t="shared" si="28"/>
        <v>57519</v>
      </c>
    </row>
    <row r="375" spans="1:12">
      <c r="A375" s="23">
        <f t="shared" si="29"/>
        <v>366</v>
      </c>
      <c r="B375" s="115" t="s">
        <v>1203</v>
      </c>
      <c r="C375" s="115" t="s">
        <v>1089</v>
      </c>
      <c r="D375" s="132">
        <v>43039</v>
      </c>
      <c r="E375" s="121">
        <v>73101</v>
      </c>
      <c r="F375" s="132">
        <v>43039</v>
      </c>
      <c r="G375" s="132"/>
      <c r="H375" s="234">
        <f t="shared" si="30"/>
        <v>0</v>
      </c>
      <c r="I375" s="132">
        <v>43069</v>
      </c>
      <c r="J375" s="245">
        <f t="shared" si="31"/>
        <v>30</v>
      </c>
      <c r="K375" s="430">
        <f t="shared" si="27"/>
        <v>30</v>
      </c>
      <c r="L375" s="143">
        <f t="shared" si="28"/>
        <v>2193030</v>
      </c>
    </row>
    <row r="376" spans="1:12">
      <c r="A376" s="23">
        <f t="shared" si="29"/>
        <v>367</v>
      </c>
      <c r="B376" s="115" t="s">
        <v>1054</v>
      </c>
      <c r="C376" s="115" t="s">
        <v>1090</v>
      </c>
      <c r="D376" s="132">
        <v>43068</v>
      </c>
      <c r="E376" s="121">
        <v>29.97</v>
      </c>
      <c r="F376" s="132">
        <v>43052</v>
      </c>
      <c r="G376" s="132"/>
      <c r="H376" s="234">
        <f t="shared" si="30"/>
        <v>0</v>
      </c>
      <c r="I376" s="132">
        <v>43073</v>
      </c>
      <c r="J376" s="245">
        <f t="shared" si="31"/>
        <v>21</v>
      </c>
      <c r="K376" s="430">
        <f t="shared" si="27"/>
        <v>21</v>
      </c>
      <c r="L376" s="143">
        <f t="shared" si="28"/>
        <v>629.37</v>
      </c>
    </row>
    <row r="377" spans="1:12">
      <c r="A377" s="23">
        <f t="shared" si="29"/>
        <v>368</v>
      </c>
      <c r="B377" s="115" t="s">
        <v>1096</v>
      </c>
      <c r="C377" s="115" t="s">
        <v>1090</v>
      </c>
      <c r="D377" s="132">
        <v>42976</v>
      </c>
      <c r="E377" s="121">
        <v>934</v>
      </c>
      <c r="F377" s="132">
        <v>42949</v>
      </c>
      <c r="G377" s="132"/>
      <c r="H377" s="234">
        <f t="shared" si="30"/>
        <v>0</v>
      </c>
      <c r="I377" s="132">
        <v>43007</v>
      </c>
      <c r="J377" s="245">
        <f t="shared" si="31"/>
        <v>58</v>
      </c>
      <c r="K377" s="430">
        <f t="shared" si="27"/>
        <v>58</v>
      </c>
      <c r="L377" s="143">
        <f t="shared" si="28"/>
        <v>54172</v>
      </c>
    </row>
    <row r="378" spans="1:12">
      <c r="A378" s="23">
        <f t="shared" si="29"/>
        <v>369</v>
      </c>
      <c r="B378" s="115" t="s">
        <v>1204</v>
      </c>
      <c r="C378" s="115" t="s">
        <v>1090</v>
      </c>
      <c r="D378" s="132">
        <v>43067</v>
      </c>
      <c r="E378" s="121">
        <v>110780.65000000001</v>
      </c>
      <c r="F378" s="132">
        <v>43046</v>
      </c>
      <c r="G378" s="132"/>
      <c r="H378" s="234">
        <f t="shared" si="30"/>
        <v>0</v>
      </c>
      <c r="I378" s="132">
        <v>43098</v>
      </c>
      <c r="J378" s="245">
        <f t="shared" si="31"/>
        <v>52</v>
      </c>
      <c r="K378" s="430">
        <f t="shared" si="27"/>
        <v>52</v>
      </c>
      <c r="L378" s="143">
        <f t="shared" si="28"/>
        <v>5760593.7999999998</v>
      </c>
    </row>
    <row r="379" spans="1:12">
      <c r="A379" s="23">
        <f t="shared" si="29"/>
        <v>370</v>
      </c>
      <c r="B379" s="115" t="s">
        <v>1205</v>
      </c>
      <c r="C379" s="115" t="s">
        <v>1091</v>
      </c>
      <c r="D379" s="132">
        <v>43047</v>
      </c>
      <c r="E379" s="121">
        <v>3380</v>
      </c>
      <c r="F379" s="132">
        <v>43033</v>
      </c>
      <c r="G379" s="132">
        <v>43054</v>
      </c>
      <c r="H379" s="234">
        <f t="shared" si="30"/>
        <v>10.5</v>
      </c>
      <c r="I379" s="132">
        <v>43077</v>
      </c>
      <c r="J379" s="245">
        <f t="shared" si="31"/>
        <v>23</v>
      </c>
      <c r="K379" s="430">
        <f t="shared" si="27"/>
        <v>33.5</v>
      </c>
      <c r="L379" s="143">
        <f t="shared" si="28"/>
        <v>113230</v>
      </c>
    </row>
    <row r="380" spans="1:12">
      <c r="A380" s="23">
        <f t="shared" si="29"/>
        <v>371</v>
      </c>
      <c r="B380" s="115" t="s">
        <v>1206</v>
      </c>
      <c r="C380" s="115" t="s">
        <v>1092</v>
      </c>
      <c r="D380" s="132">
        <v>42762</v>
      </c>
      <c r="E380" s="121">
        <v>9810.75</v>
      </c>
      <c r="F380" s="132">
        <v>42806</v>
      </c>
      <c r="G380" s="132">
        <v>43170</v>
      </c>
      <c r="H380" s="234">
        <f t="shared" si="30"/>
        <v>182</v>
      </c>
      <c r="I380" s="132">
        <v>42947</v>
      </c>
      <c r="J380" s="245">
        <f t="shared" si="31"/>
        <v>-223</v>
      </c>
      <c r="K380" s="430">
        <f t="shared" si="27"/>
        <v>-41</v>
      </c>
      <c r="L380" s="143">
        <f t="shared" si="28"/>
        <v>-402240.75</v>
      </c>
    </row>
    <row r="381" spans="1:12">
      <c r="A381" s="23">
        <f t="shared" si="29"/>
        <v>372</v>
      </c>
      <c r="B381" s="115" t="s">
        <v>1207</v>
      </c>
      <c r="C381" s="115" t="s">
        <v>1092</v>
      </c>
      <c r="D381" s="132">
        <v>42828</v>
      </c>
      <c r="E381" s="121">
        <v>92</v>
      </c>
      <c r="F381" s="132">
        <v>42828</v>
      </c>
      <c r="G381" s="132"/>
      <c r="H381" s="234">
        <f t="shared" si="30"/>
        <v>0</v>
      </c>
      <c r="I381" s="132">
        <v>42838</v>
      </c>
      <c r="J381" s="245">
        <f t="shared" si="31"/>
        <v>10</v>
      </c>
      <c r="K381" s="430">
        <f t="shared" si="27"/>
        <v>10</v>
      </c>
      <c r="L381" s="143">
        <f t="shared" si="28"/>
        <v>920</v>
      </c>
    </row>
    <row r="382" spans="1:12">
      <c r="A382" s="23">
        <f t="shared" si="29"/>
        <v>373</v>
      </c>
      <c r="B382" s="115" t="s">
        <v>1208</v>
      </c>
      <c r="C382" s="115" t="s">
        <v>1092</v>
      </c>
      <c r="D382" s="132">
        <v>42965</v>
      </c>
      <c r="E382" s="121">
        <v>600</v>
      </c>
      <c r="F382" s="132">
        <v>42965</v>
      </c>
      <c r="G382" s="132"/>
      <c r="H382" s="234">
        <f t="shared" si="30"/>
        <v>0</v>
      </c>
      <c r="I382" s="132">
        <v>42985</v>
      </c>
      <c r="J382" s="245">
        <f t="shared" si="31"/>
        <v>20</v>
      </c>
      <c r="K382" s="430">
        <f t="shared" ref="K382:K389" si="32">H382+J382</f>
        <v>20</v>
      </c>
      <c r="L382" s="143">
        <f t="shared" ref="L382:L389" si="33">ROUND(E382*K382,2)</f>
        <v>12000</v>
      </c>
    </row>
    <row r="383" spans="1:12">
      <c r="A383" s="23">
        <f t="shared" si="29"/>
        <v>374</v>
      </c>
      <c r="B383" s="115" t="s">
        <v>1209</v>
      </c>
      <c r="C383" s="115" t="s">
        <v>1092</v>
      </c>
      <c r="D383" s="132">
        <v>43053</v>
      </c>
      <c r="E383" s="121">
        <v>25</v>
      </c>
      <c r="F383" s="132">
        <v>43053</v>
      </c>
      <c r="G383" s="132"/>
      <c r="H383" s="234">
        <f t="shared" si="30"/>
        <v>0</v>
      </c>
      <c r="I383" s="132">
        <v>43061</v>
      </c>
      <c r="J383" s="245">
        <f t="shared" si="31"/>
        <v>8</v>
      </c>
      <c r="K383" s="430">
        <f t="shared" si="32"/>
        <v>8</v>
      </c>
      <c r="L383" s="143">
        <f t="shared" si="33"/>
        <v>200</v>
      </c>
    </row>
    <row r="384" spans="1:12">
      <c r="A384" s="23">
        <f t="shared" si="29"/>
        <v>375</v>
      </c>
      <c r="B384" s="115" t="s">
        <v>1210</v>
      </c>
      <c r="C384" s="115" t="s">
        <v>1093</v>
      </c>
      <c r="D384" s="132">
        <v>42819</v>
      </c>
      <c r="E384" s="121">
        <v>1354.34</v>
      </c>
      <c r="F384" s="132">
        <v>42813</v>
      </c>
      <c r="G384" s="132">
        <v>42819</v>
      </c>
      <c r="H384" s="234">
        <f t="shared" si="30"/>
        <v>3</v>
      </c>
      <c r="I384" s="132">
        <v>42838</v>
      </c>
      <c r="J384" s="245">
        <f t="shared" si="31"/>
        <v>19</v>
      </c>
      <c r="K384" s="430">
        <f t="shared" si="32"/>
        <v>22</v>
      </c>
      <c r="L384" s="143">
        <f t="shared" si="33"/>
        <v>29795.48</v>
      </c>
    </row>
    <row r="385" spans="1:12">
      <c r="A385" s="23">
        <f t="shared" si="29"/>
        <v>376</v>
      </c>
      <c r="B385" s="115" t="s">
        <v>1211</v>
      </c>
      <c r="C385" s="115" t="s">
        <v>1093</v>
      </c>
      <c r="D385" s="132">
        <v>42998</v>
      </c>
      <c r="E385" s="121">
        <v>144.63</v>
      </c>
      <c r="F385" s="132">
        <v>42998</v>
      </c>
      <c r="G385" s="132"/>
      <c r="H385" s="234">
        <f t="shared" si="30"/>
        <v>0</v>
      </c>
      <c r="I385" s="132">
        <v>43014</v>
      </c>
      <c r="J385" s="245">
        <f t="shared" si="31"/>
        <v>16</v>
      </c>
      <c r="K385" s="430">
        <f t="shared" si="32"/>
        <v>16</v>
      </c>
      <c r="L385" s="143">
        <f t="shared" si="33"/>
        <v>2314.08</v>
      </c>
    </row>
    <row r="386" spans="1:12">
      <c r="A386" s="23">
        <f t="shared" si="29"/>
        <v>377</v>
      </c>
      <c r="B386" s="115" t="s">
        <v>1212</v>
      </c>
      <c r="C386" s="115" t="s">
        <v>1094</v>
      </c>
      <c r="D386" s="132">
        <v>43060</v>
      </c>
      <c r="E386" s="121">
        <v>99.61</v>
      </c>
      <c r="F386" s="132">
        <v>43001</v>
      </c>
      <c r="G386" s="132">
        <v>43059</v>
      </c>
      <c r="H386" s="234">
        <f t="shared" si="30"/>
        <v>29</v>
      </c>
      <c r="I386" s="132">
        <v>43077</v>
      </c>
      <c r="J386" s="245">
        <f t="shared" si="31"/>
        <v>18</v>
      </c>
      <c r="K386" s="430">
        <f t="shared" si="32"/>
        <v>47</v>
      </c>
      <c r="L386" s="143">
        <f t="shared" si="33"/>
        <v>4681.67</v>
      </c>
    </row>
    <row r="387" spans="1:12">
      <c r="A387" s="23">
        <f t="shared" si="29"/>
        <v>378</v>
      </c>
      <c r="B387" s="115" t="s">
        <v>1212</v>
      </c>
      <c r="C387" s="115" t="s">
        <v>1094</v>
      </c>
      <c r="D387" s="132">
        <v>42775</v>
      </c>
      <c r="E387" s="121">
        <v>976.44</v>
      </c>
      <c r="F387" s="132">
        <v>42710</v>
      </c>
      <c r="G387" s="132">
        <v>42775</v>
      </c>
      <c r="H387" s="234">
        <f t="shared" si="30"/>
        <v>32.5</v>
      </c>
      <c r="I387" s="132">
        <v>42788</v>
      </c>
      <c r="J387" s="245">
        <f t="shared" si="31"/>
        <v>13</v>
      </c>
      <c r="K387" s="430">
        <f t="shared" si="32"/>
        <v>45.5</v>
      </c>
      <c r="L387" s="143">
        <f t="shared" si="33"/>
        <v>44428.02</v>
      </c>
    </row>
    <row r="388" spans="1:12">
      <c r="A388" s="23">
        <f t="shared" si="29"/>
        <v>379</v>
      </c>
      <c r="B388" s="115" t="s">
        <v>1212</v>
      </c>
      <c r="C388" s="115" t="s">
        <v>1094</v>
      </c>
      <c r="D388" s="132">
        <v>42865</v>
      </c>
      <c r="E388" s="121">
        <v>214.01</v>
      </c>
      <c r="F388" s="132">
        <v>42801</v>
      </c>
      <c r="G388" s="132">
        <v>42865</v>
      </c>
      <c r="H388" s="234">
        <f t="shared" si="30"/>
        <v>32</v>
      </c>
      <c r="I388" s="132">
        <v>42885</v>
      </c>
      <c r="J388" s="245">
        <f t="shared" si="31"/>
        <v>20</v>
      </c>
      <c r="K388" s="430">
        <f t="shared" si="32"/>
        <v>52</v>
      </c>
      <c r="L388" s="143">
        <f t="shared" si="33"/>
        <v>11128.52</v>
      </c>
    </row>
    <row r="389" spans="1:12">
      <c r="A389" s="23">
        <f t="shared" si="29"/>
        <v>380</v>
      </c>
      <c r="B389" s="115" t="s">
        <v>1212</v>
      </c>
      <c r="C389" s="115" t="s">
        <v>1094</v>
      </c>
      <c r="D389" s="132">
        <v>42916</v>
      </c>
      <c r="E389" s="121">
        <v>9062.89</v>
      </c>
      <c r="F389" s="132">
        <v>42863</v>
      </c>
      <c r="G389" s="132">
        <v>42898</v>
      </c>
      <c r="H389" s="234">
        <f t="shared" si="30"/>
        <v>17.5</v>
      </c>
      <c r="I389" s="132">
        <v>42936</v>
      </c>
      <c r="J389" s="245">
        <f t="shared" si="31"/>
        <v>38</v>
      </c>
      <c r="K389" s="430">
        <f t="shared" si="32"/>
        <v>55.5</v>
      </c>
      <c r="L389" s="143">
        <f t="shared" si="33"/>
        <v>502990.4</v>
      </c>
    </row>
    <row r="390" spans="1:12">
      <c r="A390" s="23"/>
      <c r="B390" s="27"/>
      <c r="C390" s="27"/>
      <c r="D390" s="27"/>
      <c r="E390" s="26"/>
      <c r="F390" s="27"/>
      <c r="G390" s="27"/>
      <c r="H390" s="27"/>
      <c r="I390" s="27"/>
      <c r="J390" s="27"/>
      <c r="K390" s="27"/>
      <c r="L390" s="26"/>
    </row>
    <row r="391" spans="1:12" ht="15.75" thickBot="1">
      <c r="A391" s="23">
        <f>A389+1</f>
        <v>381</v>
      </c>
      <c r="B391" s="27" t="s">
        <v>21</v>
      </c>
      <c r="C391" s="27"/>
      <c r="D391" s="27"/>
      <c r="E391" s="133">
        <f>SUM(E10:E389)</f>
        <v>29643395.470000003</v>
      </c>
      <c r="F391" s="27"/>
      <c r="G391" s="27"/>
      <c r="H391" s="27"/>
      <c r="I391" s="27"/>
      <c r="J391" s="27"/>
      <c r="K391" s="27"/>
      <c r="L391" s="133">
        <f>SUM(L10:L389)</f>
        <v>1458232225.4800005</v>
      </c>
    </row>
    <row r="392" spans="1:12" ht="15.75" thickTop="1">
      <c r="A392" s="23"/>
      <c r="B392" s="27"/>
      <c r="C392" s="27"/>
      <c r="D392" s="27"/>
      <c r="E392" s="26"/>
      <c r="F392" s="27"/>
      <c r="G392" s="27"/>
      <c r="H392" s="27"/>
      <c r="I392" s="27"/>
      <c r="J392" s="27"/>
      <c r="K392" s="27"/>
      <c r="L392" s="26"/>
    </row>
    <row r="393" spans="1:12" ht="16.5" thickBot="1">
      <c r="A393" s="23">
        <f>A391+1</f>
        <v>382</v>
      </c>
      <c r="B393" s="27" t="s">
        <v>101</v>
      </c>
      <c r="C393" s="27"/>
      <c r="D393" s="27"/>
      <c r="E393" s="26"/>
      <c r="F393" s="27"/>
      <c r="G393" s="27"/>
      <c r="H393" s="27"/>
      <c r="I393" s="27"/>
      <c r="J393" s="27"/>
      <c r="K393" s="27"/>
      <c r="L393" s="423">
        <f>IF(E391=0,0,L391/E391)</f>
        <v>49.192482924426621</v>
      </c>
    </row>
    <row r="394" spans="1:12" ht="15.75" thickTop="1">
      <c r="A394" s="23"/>
      <c r="B394" s="27"/>
      <c r="C394" s="27"/>
      <c r="D394" s="27"/>
      <c r="E394" s="26"/>
      <c r="F394" s="27"/>
      <c r="G394" s="27"/>
      <c r="H394" s="27"/>
      <c r="I394" s="27"/>
      <c r="J394" s="27"/>
      <c r="K394" s="27"/>
      <c r="L394" s="26"/>
    </row>
    <row r="396" spans="1:12" s="154" customFormat="1">
      <c r="A396" s="154" t="s">
        <v>1072</v>
      </c>
      <c r="E396" s="271"/>
      <c r="L396" s="271"/>
    </row>
    <row r="397" spans="1:12" s="154" customFormat="1">
      <c r="A397" s="154" t="s">
        <v>1073</v>
      </c>
      <c r="E397" s="271"/>
      <c r="L397" s="271"/>
    </row>
    <row r="398" spans="1:12">
      <c r="A398" s="154" t="s">
        <v>1319</v>
      </c>
    </row>
    <row r="399" spans="1:12">
      <c r="A399" s="16" t="s">
        <v>1320</v>
      </c>
    </row>
  </sheetData>
  <autoFilter ref="A7:L389" xr:uid="{00000000-0009-0000-0000-00000F000000}"/>
  <mergeCells count="4">
    <mergeCell ref="A2:L2"/>
    <mergeCell ref="A3:L3"/>
    <mergeCell ref="A4:L4"/>
    <mergeCell ref="A5:L5"/>
  </mergeCells>
  <printOptions horizontalCentered="1"/>
  <pageMargins left="0.7" right="0.7" top="0.75" bottom="0.75" header="0.3" footer="0.3"/>
  <pageSetup scale="50" fitToHeight="0" orientation="landscape"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pageSetUpPr fitToPage="1"/>
  </sheetPr>
  <dimension ref="A1:I63"/>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77734375" style="278" customWidth="1"/>
    <col min="2" max="2" width="20.77734375" style="278" customWidth="1"/>
    <col min="3" max="3" width="14.77734375" style="278" customWidth="1"/>
    <col min="4" max="4" width="10.77734375" style="278" customWidth="1"/>
    <col min="5" max="5" width="14.77734375" style="393" customWidth="1"/>
    <col min="6" max="6" width="11.77734375" style="278" customWidth="1"/>
    <col min="7" max="7" width="12.77734375" style="278" customWidth="1"/>
    <col min="8" max="8" width="16.77734375" style="278" customWidth="1"/>
    <col min="9" max="9" width="16.77734375" style="279" customWidth="1"/>
    <col min="10" max="16384" width="8.88671875" style="278"/>
  </cols>
  <sheetData>
    <row r="1" spans="1:9" s="418" customFormat="1" ht="15.75">
      <c r="E1" s="419"/>
      <c r="I1" s="446"/>
    </row>
    <row r="2" spans="1:9" ht="15.75">
      <c r="A2" s="482" t="str">
        <f>'General Inputs'!$B$2</f>
        <v>Louisville Gas and Electric Company</v>
      </c>
      <c r="B2" s="482"/>
      <c r="C2" s="482"/>
      <c r="D2" s="482"/>
      <c r="E2" s="482"/>
      <c r="F2" s="482"/>
      <c r="G2" s="482"/>
      <c r="H2" s="482"/>
      <c r="I2" s="482"/>
    </row>
    <row r="3" spans="1:9" ht="15.75">
      <c r="A3" s="482" t="str">
        <f>'General Inputs'!$D$34&amp;" "&amp;'General Inputs'!$E$34</f>
        <v>Case No. 2018-00295</v>
      </c>
      <c r="B3" s="482"/>
      <c r="C3" s="482"/>
      <c r="D3" s="482"/>
      <c r="E3" s="482"/>
      <c r="F3" s="482"/>
      <c r="G3" s="482"/>
      <c r="H3" s="482"/>
      <c r="I3" s="482"/>
    </row>
    <row r="4" spans="1:9" ht="15.75">
      <c r="A4" s="482" t="str">
        <f>"For the Year Ended "&amp;TEXT('General Inputs'!E28,"Mmmm dd, yyyy")</f>
        <v>For the Year Ended December 31, 2017</v>
      </c>
      <c r="B4" s="482"/>
      <c r="C4" s="482"/>
      <c r="D4" s="482"/>
      <c r="E4" s="482"/>
      <c r="F4" s="482"/>
      <c r="G4" s="482"/>
      <c r="H4" s="482"/>
      <c r="I4" s="482"/>
    </row>
    <row r="5" spans="1:9" ht="16.5" thickBot="1">
      <c r="A5" s="483" t="s">
        <v>345</v>
      </c>
      <c r="B5" s="483"/>
      <c r="C5" s="483"/>
      <c r="D5" s="483"/>
      <c r="E5" s="483"/>
      <c r="F5" s="483"/>
      <c r="G5" s="483"/>
      <c r="H5" s="483"/>
      <c r="I5" s="483"/>
    </row>
    <row r="8" spans="1:9">
      <c r="H8" s="279"/>
    </row>
    <row r="9" spans="1:9" ht="15.75">
      <c r="A9" s="13"/>
      <c r="B9" s="13"/>
      <c r="C9" s="17"/>
      <c r="D9" s="18" t="s">
        <v>215</v>
      </c>
      <c r="E9" s="18" t="s">
        <v>400</v>
      </c>
      <c r="F9" s="20"/>
      <c r="G9" s="20"/>
      <c r="H9" s="253" t="s">
        <v>214</v>
      </c>
      <c r="I9" s="31"/>
    </row>
    <row r="10" spans="1:9" ht="15.75">
      <c r="A10" s="18" t="s">
        <v>25</v>
      </c>
      <c r="B10" s="17" t="s">
        <v>212</v>
      </c>
      <c r="C10" s="17" t="s">
        <v>44</v>
      </c>
      <c r="D10" s="18" t="s">
        <v>44</v>
      </c>
      <c r="E10" s="18" t="s">
        <v>45</v>
      </c>
      <c r="F10" s="18" t="s">
        <v>45</v>
      </c>
      <c r="G10" s="18" t="s">
        <v>21</v>
      </c>
      <c r="H10" s="253" t="s">
        <v>45</v>
      </c>
      <c r="I10" s="32" t="s">
        <v>30</v>
      </c>
    </row>
    <row r="11" spans="1:9" ht="20.25">
      <c r="A11" s="285" t="s">
        <v>26</v>
      </c>
      <c r="B11" s="304" t="s">
        <v>213</v>
      </c>
      <c r="C11" s="304" t="s">
        <v>27</v>
      </c>
      <c r="D11" s="285" t="s">
        <v>34</v>
      </c>
      <c r="E11" s="285" t="s">
        <v>46</v>
      </c>
      <c r="F11" s="285" t="s">
        <v>34</v>
      </c>
      <c r="G11" s="285" t="s">
        <v>34</v>
      </c>
      <c r="H11" s="305" t="s">
        <v>16</v>
      </c>
      <c r="I11" s="306" t="s">
        <v>37</v>
      </c>
    </row>
    <row r="12" spans="1:9" ht="15.75">
      <c r="A12" s="14"/>
      <c r="B12" s="22" t="s">
        <v>40</v>
      </c>
      <c r="C12" s="22" t="s">
        <v>41</v>
      </c>
      <c r="D12" s="216" t="s">
        <v>246</v>
      </c>
      <c r="E12" s="216" t="s">
        <v>49</v>
      </c>
      <c r="F12" s="22" t="s">
        <v>247</v>
      </c>
      <c r="G12" s="22" t="s">
        <v>206</v>
      </c>
      <c r="H12" s="33" t="s">
        <v>72</v>
      </c>
      <c r="I12" s="33" t="s">
        <v>248</v>
      </c>
    </row>
    <row r="13" spans="1:9">
      <c r="H13" s="279"/>
    </row>
    <row r="14" spans="1:9">
      <c r="A14" s="9">
        <v>1</v>
      </c>
      <c r="B14" s="218" t="s">
        <v>405</v>
      </c>
      <c r="C14" s="359">
        <v>42705</v>
      </c>
      <c r="D14" s="286">
        <f>(EOMONTH(C14,0)-C14+1)/2</f>
        <v>15.5</v>
      </c>
      <c r="E14" s="137">
        <v>42746</v>
      </c>
      <c r="F14" s="287">
        <f>IF(E14="No payment",0,E14-EOMONTH(C14,0))</f>
        <v>11</v>
      </c>
      <c r="G14" s="287">
        <f t="shared" ref="G14:G25" si="0">D14+F14</f>
        <v>26.5</v>
      </c>
      <c r="H14" s="280">
        <v>387571.76000000018</v>
      </c>
      <c r="I14" s="288">
        <f>ROUND(G14*H14,2)</f>
        <v>10270651.640000001</v>
      </c>
    </row>
    <row r="15" spans="1:9">
      <c r="A15" s="9">
        <f>A14+1</f>
        <v>2</v>
      </c>
      <c r="B15" s="9"/>
      <c r="C15" s="359">
        <f>EOMONTH(C14,0)+1</f>
        <v>42736</v>
      </c>
      <c r="D15" s="286">
        <f t="shared" ref="D15:D24" si="1">(EOMONTH(C15,0)-C15+1)/2</f>
        <v>15.5</v>
      </c>
      <c r="E15" s="137">
        <v>42775</v>
      </c>
      <c r="F15" s="287">
        <f t="shared" ref="F15:F25" si="2">IF(E15="No payment",0,E15-EOMONTH(C15,0))</f>
        <v>9</v>
      </c>
      <c r="G15" s="287">
        <f t="shared" si="0"/>
        <v>24.5</v>
      </c>
      <c r="H15" s="280">
        <v>321047.62</v>
      </c>
      <c r="I15" s="288">
        <f>ROUND(G15*H15,2)</f>
        <v>7865666.6900000004</v>
      </c>
    </row>
    <row r="16" spans="1:9">
      <c r="A16" s="9">
        <f t="shared" ref="A16:A25" si="3">A15+1</f>
        <v>3</v>
      </c>
      <c r="B16" s="9"/>
      <c r="C16" s="359">
        <f t="shared" ref="C16:C25" si="4">EOMONTH(C15,0)+1</f>
        <v>42767</v>
      </c>
      <c r="D16" s="286">
        <f t="shared" si="1"/>
        <v>14</v>
      </c>
      <c r="E16" s="137">
        <v>42803</v>
      </c>
      <c r="F16" s="287">
        <f t="shared" si="2"/>
        <v>9</v>
      </c>
      <c r="G16" s="287">
        <f t="shared" si="0"/>
        <v>23</v>
      </c>
      <c r="H16" s="280">
        <v>252352.30000000016</v>
      </c>
      <c r="I16" s="288">
        <f t="shared" ref="I16:I24" si="5">ROUND(G16*H16,2)</f>
        <v>5804102.9000000004</v>
      </c>
    </row>
    <row r="17" spans="1:9">
      <c r="A17" s="9">
        <f t="shared" si="3"/>
        <v>4</v>
      </c>
      <c r="B17" s="9"/>
      <c r="C17" s="359">
        <f t="shared" si="4"/>
        <v>42795</v>
      </c>
      <c r="D17" s="286">
        <f t="shared" si="1"/>
        <v>15.5</v>
      </c>
      <c r="E17" s="137">
        <v>42836</v>
      </c>
      <c r="F17" s="287">
        <f t="shared" si="2"/>
        <v>11</v>
      </c>
      <c r="G17" s="287">
        <f t="shared" si="0"/>
        <v>26.5</v>
      </c>
      <c r="H17" s="280">
        <v>299317.71000000008</v>
      </c>
      <c r="I17" s="288">
        <f t="shared" si="5"/>
        <v>7931919.3200000003</v>
      </c>
    </row>
    <row r="18" spans="1:9">
      <c r="A18" s="9">
        <f t="shared" si="3"/>
        <v>5</v>
      </c>
      <c r="B18" s="9"/>
      <c r="C18" s="359">
        <f t="shared" si="4"/>
        <v>42826</v>
      </c>
      <c r="D18" s="286">
        <f t="shared" si="1"/>
        <v>15</v>
      </c>
      <c r="E18" s="137">
        <v>42864</v>
      </c>
      <c r="F18" s="287">
        <f t="shared" si="2"/>
        <v>9</v>
      </c>
      <c r="G18" s="287">
        <f t="shared" si="0"/>
        <v>24</v>
      </c>
      <c r="H18" s="280">
        <v>201308.45999999988</v>
      </c>
      <c r="I18" s="288">
        <f t="shared" si="5"/>
        <v>4831403.04</v>
      </c>
    </row>
    <row r="19" spans="1:9">
      <c r="A19" s="9">
        <f t="shared" si="3"/>
        <v>6</v>
      </c>
      <c r="B19" s="9"/>
      <c r="C19" s="359">
        <f t="shared" si="4"/>
        <v>42856</v>
      </c>
      <c r="D19" s="286">
        <f t="shared" si="1"/>
        <v>15.5</v>
      </c>
      <c r="E19" s="137">
        <v>42895</v>
      </c>
      <c r="F19" s="287">
        <f t="shared" si="2"/>
        <v>9</v>
      </c>
      <c r="G19" s="287">
        <f t="shared" si="0"/>
        <v>24.5</v>
      </c>
      <c r="H19" s="280">
        <v>246689.21999999974</v>
      </c>
      <c r="I19" s="288">
        <f t="shared" si="5"/>
        <v>6043885.8899999997</v>
      </c>
    </row>
    <row r="20" spans="1:9">
      <c r="A20" s="9">
        <f t="shared" si="3"/>
        <v>7</v>
      </c>
      <c r="B20" s="9"/>
      <c r="C20" s="359">
        <f t="shared" si="4"/>
        <v>42887</v>
      </c>
      <c r="D20" s="286">
        <f t="shared" si="1"/>
        <v>15</v>
      </c>
      <c r="E20" s="137">
        <v>42928</v>
      </c>
      <c r="F20" s="287">
        <f t="shared" si="2"/>
        <v>12</v>
      </c>
      <c r="G20" s="287">
        <f t="shared" si="0"/>
        <v>27</v>
      </c>
      <c r="H20" s="280">
        <v>414540.23000000033</v>
      </c>
      <c r="I20" s="288">
        <f t="shared" si="5"/>
        <v>11192586.210000001</v>
      </c>
    </row>
    <row r="21" spans="1:9">
      <c r="A21" s="9">
        <f t="shared" si="3"/>
        <v>8</v>
      </c>
      <c r="B21" s="9"/>
      <c r="C21" s="359">
        <f t="shared" si="4"/>
        <v>42917</v>
      </c>
      <c r="D21" s="286">
        <f t="shared" si="1"/>
        <v>15.5</v>
      </c>
      <c r="E21" s="137">
        <v>42956</v>
      </c>
      <c r="F21" s="287">
        <f t="shared" si="2"/>
        <v>9</v>
      </c>
      <c r="G21" s="287">
        <f t="shared" si="0"/>
        <v>24.5</v>
      </c>
      <c r="H21" s="280">
        <v>121583.55000000005</v>
      </c>
      <c r="I21" s="288">
        <f>ROUND(G21*H21,2)</f>
        <v>2978796.98</v>
      </c>
    </row>
    <row r="22" spans="1:9">
      <c r="A22" s="9">
        <f t="shared" si="3"/>
        <v>9</v>
      </c>
      <c r="B22" s="9"/>
      <c r="C22" s="359">
        <f t="shared" si="4"/>
        <v>42948</v>
      </c>
      <c r="D22" s="286">
        <f t="shared" si="1"/>
        <v>15.5</v>
      </c>
      <c r="E22" s="137">
        <v>42990</v>
      </c>
      <c r="F22" s="287">
        <f t="shared" si="2"/>
        <v>12</v>
      </c>
      <c r="G22" s="287">
        <f t="shared" si="0"/>
        <v>27.5</v>
      </c>
      <c r="H22" s="280">
        <v>143256.16999999995</v>
      </c>
      <c r="I22" s="288">
        <f t="shared" si="5"/>
        <v>3939544.68</v>
      </c>
    </row>
    <row r="23" spans="1:9">
      <c r="A23" s="9">
        <f t="shared" si="3"/>
        <v>10</v>
      </c>
      <c r="B23" s="9"/>
      <c r="C23" s="359">
        <f t="shared" si="4"/>
        <v>42979</v>
      </c>
      <c r="D23" s="286">
        <f t="shared" si="1"/>
        <v>15</v>
      </c>
      <c r="E23" s="137">
        <v>43018</v>
      </c>
      <c r="F23" s="287">
        <f t="shared" si="2"/>
        <v>10</v>
      </c>
      <c r="G23" s="287">
        <f t="shared" si="0"/>
        <v>25</v>
      </c>
      <c r="H23" s="280">
        <v>350054.94</v>
      </c>
      <c r="I23" s="288">
        <f t="shared" si="5"/>
        <v>8751373.5</v>
      </c>
    </row>
    <row r="24" spans="1:9">
      <c r="A24" s="9">
        <f t="shared" si="3"/>
        <v>11</v>
      </c>
      <c r="B24" s="9"/>
      <c r="C24" s="359">
        <f t="shared" si="4"/>
        <v>43009</v>
      </c>
      <c r="D24" s="286">
        <f t="shared" si="1"/>
        <v>15.5</v>
      </c>
      <c r="E24" s="137">
        <v>43048</v>
      </c>
      <c r="F24" s="287">
        <f t="shared" si="2"/>
        <v>9</v>
      </c>
      <c r="G24" s="287">
        <f t="shared" si="0"/>
        <v>24.5</v>
      </c>
      <c r="H24" s="280">
        <v>694128.57999999961</v>
      </c>
      <c r="I24" s="288">
        <f t="shared" si="5"/>
        <v>17006150.210000001</v>
      </c>
    </row>
    <row r="25" spans="1:9">
      <c r="A25" s="9">
        <f t="shared" si="3"/>
        <v>12</v>
      </c>
      <c r="B25" s="9"/>
      <c r="C25" s="359">
        <f t="shared" si="4"/>
        <v>43040</v>
      </c>
      <c r="D25" s="286">
        <f>(EOMONTH(C25,0)-C25+1)/2</f>
        <v>15</v>
      </c>
      <c r="E25" s="137">
        <v>43081</v>
      </c>
      <c r="F25" s="287">
        <f t="shared" si="2"/>
        <v>12</v>
      </c>
      <c r="G25" s="287">
        <f t="shared" si="0"/>
        <v>27</v>
      </c>
      <c r="H25" s="280">
        <v>223041.3300000006</v>
      </c>
      <c r="I25" s="288">
        <f>ROUND(G25*H25,2)</f>
        <v>6022115.9100000001</v>
      </c>
    </row>
    <row r="26" spans="1:9">
      <c r="A26" s="9"/>
      <c r="B26" s="9"/>
      <c r="C26" s="289"/>
      <c r="D26" s="290"/>
      <c r="E26" s="394"/>
      <c r="F26" s="287"/>
      <c r="G26" s="287"/>
      <c r="H26" s="291"/>
      <c r="I26" s="291"/>
    </row>
    <row r="27" spans="1:9" ht="15.75" thickBot="1">
      <c r="A27" s="9">
        <f>A25+1</f>
        <v>13</v>
      </c>
      <c r="B27" s="292" t="s">
        <v>407</v>
      </c>
      <c r="D27" s="11"/>
      <c r="E27" s="9"/>
      <c r="G27" s="391">
        <f>IF(H27=0,0,I27/H27)</f>
        <v>25.346357776105695</v>
      </c>
      <c r="H27" s="293">
        <f>SUM(H14:H25)</f>
        <v>3654891.8700000006</v>
      </c>
      <c r="I27" s="294">
        <f>SUM(I14:I25)</f>
        <v>92638196.969999999</v>
      </c>
    </row>
    <row r="28" spans="1:9" ht="15.75" thickTop="1">
      <c r="A28" s="9"/>
      <c r="B28" s="292"/>
      <c r="C28" s="292"/>
      <c r="E28" s="395"/>
      <c r="F28" s="11"/>
      <c r="H28" s="295"/>
      <c r="I28" s="296"/>
    </row>
    <row r="29" spans="1:9">
      <c r="A29" s="9"/>
      <c r="B29" s="292"/>
      <c r="C29" s="292"/>
      <c r="D29" s="292"/>
      <c r="E29" s="9"/>
      <c r="F29" s="289"/>
      <c r="G29" s="11"/>
      <c r="I29" s="295"/>
    </row>
    <row r="30" spans="1:9">
      <c r="A30" s="9">
        <f>A27+1</f>
        <v>14</v>
      </c>
      <c r="B30" s="218" t="s">
        <v>406</v>
      </c>
      <c r="C30" s="359">
        <f t="shared" ref="C30:C41" si="6">C14</f>
        <v>42705</v>
      </c>
      <c r="D30" s="286">
        <f>(EOMONTH(C30,0)-C30+1)/2</f>
        <v>15.5</v>
      </c>
      <c r="E30" s="137">
        <f>E14</f>
        <v>42746</v>
      </c>
      <c r="F30" s="287">
        <f t="shared" ref="F30:F41" si="7">IF(E30="No payment",0,E30-EOMONTH(C30,0))</f>
        <v>11</v>
      </c>
      <c r="G30" s="287">
        <f t="shared" ref="G30:G41" si="8">D30+F30</f>
        <v>26.5</v>
      </c>
      <c r="H30" s="280">
        <v>13972100.57999995</v>
      </c>
      <c r="I30" s="288">
        <f>ROUND(G30*H30,2)</f>
        <v>370260665.37</v>
      </c>
    </row>
    <row r="31" spans="1:9">
      <c r="A31" s="9">
        <f>A30+1</f>
        <v>15</v>
      </c>
      <c r="B31" s="9"/>
      <c r="C31" s="359">
        <f t="shared" si="6"/>
        <v>42736</v>
      </c>
      <c r="D31" s="286">
        <f t="shared" ref="D31:D40" si="9">(EOMONTH(C31,0)-C31+1)/2</f>
        <v>15.5</v>
      </c>
      <c r="E31" s="137">
        <f>E15</f>
        <v>42775</v>
      </c>
      <c r="F31" s="287">
        <f t="shared" si="7"/>
        <v>9</v>
      </c>
      <c r="G31" s="287">
        <f t="shared" si="8"/>
        <v>24.5</v>
      </c>
      <c r="H31" s="280">
        <v>11447057.579999961</v>
      </c>
      <c r="I31" s="288">
        <f>ROUND(G31*H31,2)</f>
        <v>280452910.70999998</v>
      </c>
    </row>
    <row r="32" spans="1:9">
      <c r="A32" s="9">
        <f t="shared" ref="A32:A41" si="10">A31+1</f>
        <v>16</v>
      </c>
      <c r="B32" s="9"/>
      <c r="C32" s="359">
        <f t="shared" si="6"/>
        <v>42767</v>
      </c>
      <c r="D32" s="286">
        <f t="shared" si="9"/>
        <v>14</v>
      </c>
      <c r="E32" s="137">
        <f t="shared" ref="E32:E41" si="11">E16</f>
        <v>42803</v>
      </c>
      <c r="F32" s="287">
        <f t="shared" si="7"/>
        <v>9</v>
      </c>
      <c r="G32" s="287">
        <f t="shared" si="8"/>
        <v>23</v>
      </c>
      <c r="H32" s="280">
        <v>11144179.019999962</v>
      </c>
      <c r="I32" s="288">
        <f t="shared" ref="I32:I36" si="12">ROUND(G32*H32,2)</f>
        <v>256316117.46000001</v>
      </c>
    </row>
    <row r="33" spans="1:9">
      <c r="A33" s="9">
        <f t="shared" si="10"/>
        <v>17</v>
      </c>
      <c r="B33" s="9"/>
      <c r="C33" s="359">
        <f t="shared" si="6"/>
        <v>42795</v>
      </c>
      <c r="D33" s="286">
        <f t="shared" si="9"/>
        <v>15.5</v>
      </c>
      <c r="E33" s="137">
        <f t="shared" si="11"/>
        <v>42836</v>
      </c>
      <c r="F33" s="287">
        <f t="shared" si="7"/>
        <v>11</v>
      </c>
      <c r="G33" s="287">
        <f t="shared" si="8"/>
        <v>26.5</v>
      </c>
      <c r="H33" s="280">
        <v>12661991.399999993</v>
      </c>
      <c r="I33" s="288">
        <f t="shared" si="12"/>
        <v>335542772.10000002</v>
      </c>
    </row>
    <row r="34" spans="1:9">
      <c r="A34" s="9">
        <f t="shared" si="10"/>
        <v>18</v>
      </c>
      <c r="B34" s="9"/>
      <c r="C34" s="359">
        <f t="shared" si="6"/>
        <v>42826</v>
      </c>
      <c r="D34" s="286">
        <f t="shared" si="9"/>
        <v>15</v>
      </c>
      <c r="E34" s="137">
        <f t="shared" si="11"/>
        <v>42864</v>
      </c>
      <c r="F34" s="287">
        <f t="shared" si="7"/>
        <v>9</v>
      </c>
      <c r="G34" s="287">
        <f t="shared" si="8"/>
        <v>24</v>
      </c>
      <c r="H34" s="280">
        <v>10828625.889999991</v>
      </c>
      <c r="I34" s="288">
        <f t="shared" si="12"/>
        <v>259887021.36000001</v>
      </c>
    </row>
    <row r="35" spans="1:9">
      <c r="A35" s="9">
        <f t="shared" si="10"/>
        <v>19</v>
      </c>
      <c r="B35" s="9"/>
      <c r="C35" s="359">
        <f t="shared" si="6"/>
        <v>42856</v>
      </c>
      <c r="D35" s="286">
        <f t="shared" si="9"/>
        <v>15.5</v>
      </c>
      <c r="E35" s="137">
        <f t="shared" si="11"/>
        <v>42895</v>
      </c>
      <c r="F35" s="287">
        <f t="shared" si="7"/>
        <v>9</v>
      </c>
      <c r="G35" s="287">
        <f t="shared" si="8"/>
        <v>24.5</v>
      </c>
      <c r="H35" s="280">
        <v>11007464.359999985</v>
      </c>
      <c r="I35" s="288">
        <f t="shared" si="12"/>
        <v>269682876.81999999</v>
      </c>
    </row>
    <row r="36" spans="1:9">
      <c r="A36" s="9">
        <f t="shared" si="10"/>
        <v>20</v>
      </c>
      <c r="B36" s="9"/>
      <c r="C36" s="359">
        <f t="shared" si="6"/>
        <v>42887</v>
      </c>
      <c r="D36" s="286">
        <f t="shared" si="9"/>
        <v>15</v>
      </c>
      <c r="E36" s="137">
        <f t="shared" si="11"/>
        <v>42928</v>
      </c>
      <c r="F36" s="287">
        <f t="shared" si="7"/>
        <v>12</v>
      </c>
      <c r="G36" s="287">
        <f t="shared" si="8"/>
        <v>27</v>
      </c>
      <c r="H36" s="280">
        <v>10750271.360000031</v>
      </c>
      <c r="I36" s="288">
        <f t="shared" si="12"/>
        <v>290257326.72000003</v>
      </c>
    </row>
    <row r="37" spans="1:9">
      <c r="A37" s="9">
        <f t="shared" si="10"/>
        <v>21</v>
      </c>
      <c r="B37" s="9"/>
      <c r="C37" s="359">
        <f t="shared" si="6"/>
        <v>42917</v>
      </c>
      <c r="D37" s="286">
        <f t="shared" si="9"/>
        <v>15.5</v>
      </c>
      <c r="E37" s="137">
        <f t="shared" si="11"/>
        <v>42956</v>
      </c>
      <c r="F37" s="287">
        <f t="shared" si="7"/>
        <v>9</v>
      </c>
      <c r="G37" s="287">
        <f t="shared" si="8"/>
        <v>24.5</v>
      </c>
      <c r="H37" s="280">
        <v>9841111.140000008</v>
      </c>
      <c r="I37" s="288">
        <f>ROUND(G37*H37,2)</f>
        <v>241107222.93000001</v>
      </c>
    </row>
    <row r="38" spans="1:9">
      <c r="A38" s="9">
        <f t="shared" si="10"/>
        <v>22</v>
      </c>
      <c r="B38" s="9"/>
      <c r="C38" s="359">
        <f t="shared" si="6"/>
        <v>42948</v>
      </c>
      <c r="D38" s="286">
        <f t="shared" si="9"/>
        <v>15.5</v>
      </c>
      <c r="E38" s="137">
        <f t="shared" si="11"/>
        <v>42990</v>
      </c>
      <c r="F38" s="287">
        <f t="shared" si="7"/>
        <v>12</v>
      </c>
      <c r="G38" s="287">
        <f t="shared" si="8"/>
        <v>27.5</v>
      </c>
      <c r="H38" s="280">
        <v>11004334.280000018</v>
      </c>
      <c r="I38" s="288">
        <f t="shared" ref="I38:I40" si="13">ROUND(G38*H38,2)</f>
        <v>302619192.69999999</v>
      </c>
    </row>
    <row r="39" spans="1:9">
      <c r="A39" s="9">
        <f t="shared" si="10"/>
        <v>23</v>
      </c>
      <c r="B39" s="9"/>
      <c r="C39" s="359">
        <f t="shared" si="6"/>
        <v>42979</v>
      </c>
      <c r="D39" s="286">
        <f t="shared" si="9"/>
        <v>15</v>
      </c>
      <c r="E39" s="137">
        <f t="shared" si="11"/>
        <v>43018</v>
      </c>
      <c r="F39" s="287">
        <f t="shared" si="7"/>
        <v>10</v>
      </c>
      <c r="G39" s="287">
        <f t="shared" si="8"/>
        <v>25</v>
      </c>
      <c r="H39" s="280">
        <v>10791538.500000011</v>
      </c>
      <c r="I39" s="288">
        <f t="shared" si="13"/>
        <v>269788462.5</v>
      </c>
    </row>
    <row r="40" spans="1:9">
      <c r="A40" s="9">
        <f t="shared" si="10"/>
        <v>24</v>
      </c>
      <c r="B40" s="9"/>
      <c r="C40" s="359">
        <f t="shared" si="6"/>
        <v>43009</v>
      </c>
      <c r="D40" s="286">
        <f t="shared" si="9"/>
        <v>15.5</v>
      </c>
      <c r="E40" s="137">
        <f t="shared" si="11"/>
        <v>43048</v>
      </c>
      <c r="F40" s="287">
        <f t="shared" si="7"/>
        <v>9</v>
      </c>
      <c r="G40" s="287">
        <f t="shared" si="8"/>
        <v>24.5</v>
      </c>
      <c r="H40" s="280">
        <v>12058857.319999997</v>
      </c>
      <c r="I40" s="288">
        <f t="shared" si="13"/>
        <v>295442004.33999997</v>
      </c>
    </row>
    <row r="41" spans="1:9">
      <c r="A41" s="9">
        <f t="shared" si="10"/>
        <v>25</v>
      </c>
      <c r="B41" s="9"/>
      <c r="C41" s="359">
        <f t="shared" si="6"/>
        <v>43040</v>
      </c>
      <c r="D41" s="286">
        <f>(EOMONTH(C41,0)-C41+1)/2</f>
        <v>15</v>
      </c>
      <c r="E41" s="137">
        <f t="shared" si="11"/>
        <v>43081</v>
      </c>
      <c r="F41" s="287">
        <f t="shared" si="7"/>
        <v>12</v>
      </c>
      <c r="G41" s="287">
        <f t="shared" si="8"/>
        <v>27</v>
      </c>
      <c r="H41" s="280">
        <v>10287150.189999985</v>
      </c>
      <c r="I41" s="288">
        <f>ROUND(G41*H41,2)</f>
        <v>277753055.13</v>
      </c>
    </row>
    <row r="42" spans="1:9">
      <c r="A42" s="9"/>
      <c r="B42" s="9"/>
      <c r="C42" s="289"/>
      <c r="D42" s="290"/>
      <c r="E42" s="394"/>
      <c r="F42" s="287"/>
      <c r="G42" s="287"/>
      <c r="H42" s="291"/>
      <c r="I42" s="291"/>
    </row>
    <row r="43" spans="1:9" ht="15.75" thickBot="1">
      <c r="A43" s="9">
        <f>A41+1</f>
        <v>26</v>
      </c>
      <c r="B43" s="292" t="s">
        <v>408</v>
      </c>
      <c r="D43" s="11"/>
      <c r="E43" s="9"/>
      <c r="G43" s="391">
        <f>IF(H43=0,0,I43/H43)</f>
        <v>25.399445596785537</v>
      </c>
      <c r="H43" s="293">
        <f>SUM(H30:H41)</f>
        <v>135794681.61999989</v>
      </c>
      <c r="I43" s="294">
        <f>SUM(I30:I41)</f>
        <v>3449109628.1399999</v>
      </c>
    </row>
    <row r="44" spans="1:9" ht="15.75" thickTop="1">
      <c r="A44" s="9"/>
      <c r="B44" s="292"/>
      <c r="C44" s="292"/>
      <c r="E44" s="395"/>
      <c r="F44" s="11"/>
      <c r="H44" s="295"/>
      <c r="I44" s="296"/>
    </row>
    <row r="45" spans="1:9">
      <c r="A45" s="9"/>
      <c r="B45" s="292"/>
      <c r="C45" s="292"/>
      <c r="E45" s="395"/>
      <c r="F45" s="11"/>
      <c r="H45" s="295"/>
      <c r="I45" s="296"/>
    </row>
    <row r="46" spans="1:9">
      <c r="A46" s="9">
        <f>A43+1</f>
        <v>27</v>
      </c>
      <c r="B46" s="218" t="s">
        <v>769</v>
      </c>
      <c r="C46" s="359">
        <f>C30</f>
        <v>42705</v>
      </c>
      <c r="D46" s="286">
        <f>(EOMONTH(C46,0)-C46+1)/2</f>
        <v>15.5</v>
      </c>
      <c r="E46" s="137">
        <f>E30</f>
        <v>42746</v>
      </c>
      <c r="F46" s="287">
        <f t="shared" ref="F46:F57" si="14">IF(E46="No payment",0,E46-EOMONTH(C46,0))</f>
        <v>11</v>
      </c>
      <c r="G46" s="287">
        <f t="shared" ref="G46:G57" si="15">D46+F46</f>
        <v>26.5</v>
      </c>
      <c r="H46" s="280">
        <v>963.61</v>
      </c>
      <c r="I46" s="288">
        <f>ROUND(G46*H46,2)</f>
        <v>25535.67</v>
      </c>
    </row>
    <row r="47" spans="1:9">
      <c r="A47" s="9">
        <f>A46+1</f>
        <v>28</v>
      </c>
      <c r="B47" s="9"/>
      <c r="C47" s="359">
        <f t="shared" ref="C47:C57" si="16">C31</f>
        <v>42736</v>
      </c>
      <c r="D47" s="286">
        <f t="shared" ref="D47:D56" si="17">(EOMONTH(C47,0)-C47+1)/2</f>
        <v>15.5</v>
      </c>
      <c r="E47" s="137" t="s">
        <v>771</v>
      </c>
      <c r="F47" s="287">
        <f t="shared" si="14"/>
        <v>0</v>
      </c>
      <c r="G47" s="287">
        <f t="shared" si="15"/>
        <v>15.5</v>
      </c>
      <c r="H47" s="280">
        <v>0</v>
      </c>
      <c r="I47" s="288">
        <f>ROUND(G47*H47,2)</f>
        <v>0</v>
      </c>
    </row>
    <row r="48" spans="1:9">
      <c r="A48" s="9">
        <f t="shared" ref="A48:A57" si="18">A47+1</f>
        <v>29</v>
      </c>
      <c r="B48" s="9"/>
      <c r="C48" s="359">
        <f t="shared" si="16"/>
        <v>42767</v>
      </c>
      <c r="D48" s="286">
        <f t="shared" si="17"/>
        <v>14</v>
      </c>
      <c r="E48" s="137">
        <f t="shared" ref="E48:E57" si="19">E32</f>
        <v>42803</v>
      </c>
      <c r="F48" s="287">
        <f t="shared" si="14"/>
        <v>9</v>
      </c>
      <c r="G48" s="287">
        <f t="shared" si="15"/>
        <v>23</v>
      </c>
      <c r="H48" s="280">
        <v>24.63</v>
      </c>
      <c r="I48" s="288">
        <f t="shared" ref="I48:I52" si="20">ROUND(G48*H48,2)</f>
        <v>566.49</v>
      </c>
    </row>
    <row r="49" spans="1:9">
      <c r="A49" s="9">
        <f t="shared" si="18"/>
        <v>30</v>
      </c>
      <c r="B49" s="9"/>
      <c r="C49" s="359">
        <f t="shared" si="16"/>
        <v>42795</v>
      </c>
      <c r="D49" s="286">
        <f t="shared" si="17"/>
        <v>15.5</v>
      </c>
      <c r="E49" s="137">
        <f t="shared" si="19"/>
        <v>42836</v>
      </c>
      <c r="F49" s="287">
        <f t="shared" si="14"/>
        <v>11</v>
      </c>
      <c r="G49" s="287">
        <f t="shared" si="15"/>
        <v>26.5</v>
      </c>
      <c r="H49" s="280">
        <v>-46524.35</v>
      </c>
      <c r="I49" s="288">
        <f t="shared" si="20"/>
        <v>-1232895.28</v>
      </c>
    </row>
    <row r="50" spans="1:9">
      <c r="A50" s="9">
        <f>A49+1</f>
        <v>31</v>
      </c>
      <c r="B50" s="9"/>
      <c r="C50" s="359">
        <f t="shared" si="16"/>
        <v>42826</v>
      </c>
      <c r="D50" s="286">
        <f t="shared" si="17"/>
        <v>15</v>
      </c>
      <c r="E50" s="137">
        <f t="shared" si="19"/>
        <v>42864</v>
      </c>
      <c r="F50" s="287">
        <f t="shared" si="14"/>
        <v>9</v>
      </c>
      <c r="G50" s="287">
        <f t="shared" si="15"/>
        <v>24</v>
      </c>
      <c r="H50" s="280">
        <v>178.52999999999997</v>
      </c>
      <c r="I50" s="288">
        <f t="shared" si="20"/>
        <v>4284.72</v>
      </c>
    </row>
    <row r="51" spans="1:9">
      <c r="A51" s="9">
        <f t="shared" si="18"/>
        <v>32</v>
      </c>
      <c r="B51" s="9"/>
      <c r="C51" s="359">
        <f t="shared" si="16"/>
        <v>42856</v>
      </c>
      <c r="D51" s="286">
        <f t="shared" si="17"/>
        <v>15.5</v>
      </c>
      <c r="E51" s="137">
        <f t="shared" si="19"/>
        <v>42895</v>
      </c>
      <c r="F51" s="287">
        <f t="shared" si="14"/>
        <v>9</v>
      </c>
      <c r="G51" s="287">
        <f t="shared" si="15"/>
        <v>24.5</v>
      </c>
      <c r="H51" s="280">
        <v>0.5</v>
      </c>
      <c r="I51" s="288">
        <f t="shared" si="20"/>
        <v>12.25</v>
      </c>
    </row>
    <row r="52" spans="1:9">
      <c r="A52" s="9">
        <f t="shared" si="18"/>
        <v>33</v>
      </c>
      <c r="B52" s="9"/>
      <c r="C52" s="359">
        <f t="shared" si="16"/>
        <v>42887</v>
      </c>
      <c r="D52" s="286">
        <f t="shared" si="17"/>
        <v>15</v>
      </c>
      <c r="E52" s="137" t="s">
        <v>771</v>
      </c>
      <c r="F52" s="287">
        <f t="shared" si="14"/>
        <v>0</v>
      </c>
      <c r="G52" s="287">
        <f t="shared" si="15"/>
        <v>15</v>
      </c>
      <c r="H52" s="280">
        <v>0</v>
      </c>
      <c r="I52" s="288">
        <f t="shared" si="20"/>
        <v>0</v>
      </c>
    </row>
    <row r="53" spans="1:9">
      <c r="A53" s="9">
        <f t="shared" si="18"/>
        <v>34</v>
      </c>
      <c r="B53" s="9"/>
      <c r="C53" s="359">
        <f t="shared" si="16"/>
        <v>42917</v>
      </c>
      <c r="D53" s="286">
        <f t="shared" si="17"/>
        <v>15.5</v>
      </c>
      <c r="E53" s="137">
        <f t="shared" si="19"/>
        <v>42956</v>
      </c>
      <c r="F53" s="287">
        <f t="shared" si="14"/>
        <v>9</v>
      </c>
      <c r="G53" s="287">
        <f t="shared" si="15"/>
        <v>24.5</v>
      </c>
      <c r="H53" s="280">
        <v>153625.72000000003</v>
      </c>
      <c r="I53" s="288">
        <f>ROUND(G53*H53,2)</f>
        <v>3763830.14</v>
      </c>
    </row>
    <row r="54" spans="1:9">
      <c r="A54" s="9">
        <f t="shared" si="18"/>
        <v>35</v>
      </c>
      <c r="B54" s="9"/>
      <c r="C54" s="359">
        <f t="shared" si="16"/>
        <v>42948</v>
      </c>
      <c r="D54" s="286">
        <f t="shared" si="17"/>
        <v>15.5</v>
      </c>
      <c r="E54" s="137">
        <f t="shared" si="19"/>
        <v>42990</v>
      </c>
      <c r="F54" s="287">
        <f t="shared" si="14"/>
        <v>12</v>
      </c>
      <c r="G54" s="287">
        <f t="shared" si="15"/>
        <v>27.5</v>
      </c>
      <c r="H54" s="280">
        <v>24.970000000001164</v>
      </c>
      <c r="I54" s="288">
        <f t="shared" ref="I54:I56" si="21">ROUND(G54*H54,2)</f>
        <v>686.68</v>
      </c>
    </row>
    <row r="55" spans="1:9">
      <c r="A55" s="9">
        <f t="shared" si="18"/>
        <v>36</v>
      </c>
      <c r="B55" s="9"/>
      <c r="C55" s="359">
        <f t="shared" si="16"/>
        <v>42979</v>
      </c>
      <c r="D55" s="286">
        <f t="shared" si="17"/>
        <v>15</v>
      </c>
      <c r="E55" s="137">
        <f t="shared" si="19"/>
        <v>43018</v>
      </c>
      <c r="F55" s="287">
        <f t="shared" si="14"/>
        <v>10</v>
      </c>
      <c r="G55" s="287">
        <f t="shared" si="15"/>
        <v>25</v>
      </c>
      <c r="H55" s="280">
        <v>150.86000000000001</v>
      </c>
      <c r="I55" s="288">
        <f t="shared" si="21"/>
        <v>3771.5</v>
      </c>
    </row>
    <row r="56" spans="1:9">
      <c r="A56" s="9">
        <f t="shared" si="18"/>
        <v>37</v>
      </c>
      <c r="B56" s="9"/>
      <c r="C56" s="359">
        <f t="shared" si="16"/>
        <v>43009</v>
      </c>
      <c r="D56" s="286">
        <f t="shared" si="17"/>
        <v>15.5</v>
      </c>
      <c r="E56" s="137" t="s">
        <v>771</v>
      </c>
      <c r="F56" s="287">
        <f t="shared" si="14"/>
        <v>0</v>
      </c>
      <c r="G56" s="287">
        <f t="shared" si="15"/>
        <v>15.5</v>
      </c>
      <c r="H56" s="280">
        <v>0</v>
      </c>
      <c r="I56" s="288">
        <f t="shared" si="21"/>
        <v>0</v>
      </c>
    </row>
    <row r="57" spans="1:9">
      <c r="A57" s="9">
        <f t="shared" si="18"/>
        <v>38</v>
      </c>
      <c r="B57" s="9"/>
      <c r="C57" s="359">
        <f t="shared" si="16"/>
        <v>43040</v>
      </c>
      <c r="D57" s="286">
        <f>(EOMONTH(C57,0)-C57+1)/2</f>
        <v>15</v>
      </c>
      <c r="E57" s="137">
        <f t="shared" si="19"/>
        <v>43081</v>
      </c>
      <c r="F57" s="287">
        <f t="shared" si="14"/>
        <v>12</v>
      </c>
      <c r="G57" s="287">
        <f t="shared" si="15"/>
        <v>27</v>
      </c>
      <c r="H57" s="280">
        <v>-8.42</v>
      </c>
      <c r="I57" s="288">
        <f>ROUND(G57*H57,2)</f>
        <v>-227.34</v>
      </c>
    </row>
    <row r="58" spans="1:9">
      <c r="A58" s="9"/>
      <c r="B58" s="9"/>
      <c r="C58" s="289"/>
      <c r="D58" s="290"/>
      <c r="E58" s="394"/>
      <c r="F58" s="287"/>
      <c r="G58" s="287"/>
      <c r="H58" s="291"/>
      <c r="I58" s="291"/>
    </row>
    <row r="59" spans="1:9" ht="15.75" thickBot="1">
      <c r="A59" s="9">
        <f>A57+1</f>
        <v>39</v>
      </c>
      <c r="B59" s="292" t="s">
        <v>770</v>
      </c>
      <c r="D59" s="11"/>
      <c r="E59" s="9"/>
      <c r="G59" s="391">
        <f>IF(H59=0,0,I59/H59)</f>
        <v>23.659703853100513</v>
      </c>
      <c r="H59" s="293">
        <f>SUM(H46:H57)</f>
        <v>108436.05000000003</v>
      </c>
      <c r="I59" s="294">
        <f>SUM(I46:I57)</f>
        <v>2565564.8300000005</v>
      </c>
    </row>
    <row r="60" spans="1:9" ht="15.75" thickTop="1">
      <c r="A60" s="9"/>
      <c r="B60" s="292"/>
      <c r="C60" s="292"/>
      <c r="E60" s="395"/>
      <c r="F60" s="11"/>
      <c r="H60" s="295"/>
      <c r="I60" s="296"/>
    </row>
    <row r="61" spans="1:9" ht="16.5" thickBot="1">
      <c r="A61" s="9">
        <f>A59+1</f>
        <v>40</v>
      </c>
      <c r="B61" s="292" t="s">
        <v>768</v>
      </c>
      <c r="C61" s="292"/>
      <c r="E61" s="395"/>
      <c r="F61" s="11"/>
      <c r="G61" s="244">
        <f>I61/H61</f>
        <v>25.396703504316847</v>
      </c>
      <c r="H61" s="293">
        <f>H27+H43+H59</f>
        <v>139558009.5399999</v>
      </c>
      <c r="I61" s="293">
        <f>I27+I43+I59</f>
        <v>3544313389.9399996</v>
      </c>
    </row>
    <row r="62" spans="1:9" ht="15.75" thickTop="1">
      <c r="A62" s="9"/>
      <c r="B62" s="292"/>
      <c r="C62" s="292"/>
      <c r="D62" s="292"/>
      <c r="E62" s="9"/>
      <c r="F62" s="289"/>
      <c r="G62" s="11"/>
      <c r="I62" s="295"/>
    </row>
    <row r="63" spans="1:9">
      <c r="A63" s="297"/>
      <c r="B63" s="292"/>
      <c r="C63" s="292"/>
      <c r="D63" s="292"/>
      <c r="E63" s="9"/>
      <c r="F63" s="289"/>
      <c r="G63" s="11"/>
      <c r="I63" s="295"/>
    </row>
  </sheetData>
  <mergeCells count="4">
    <mergeCell ref="A2:I2"/>
    <mergeCell ref="A3:I3"/>
    <mergeCell ref="A4:I4"/>
    <mergeCell ref="A5:I5"/>
  </mergeCells>
  <printOptions horizontalCentered="1"/>
  <pageMargins left="0.7" right="0.7" top="0.75" bottom="0.75" header="0.3" footer="0.3"/>
  <pageSetup scale="58"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tabColor theme="4" tint="0.39997558519241921"/>
    <pageSetUpPr fitToPage="1"/>
  </sheetPr>
  <dimension ref="A1:P78"/>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3" width="12.77734375" style="16" customWidth="1"/>
    <col min="4" max="4" width="15.44140625" style="16" customWidth="1"/>
    <col min="5" max="5" width="12.77734375" style="16" customWidth="1"/>
    <col min="6" max="6" width="10.77734375" style="16" customWidth="1"/>
    <col min="7" max="7" width="12.6640625" style="16" customWidth="1"/>
    <col min="8" max="9" width="14.77734375" style="16" customWidth="1"/>
    <col min="10" max="12" width="9.88671875" style="16" bestFit="1" customWidth="1"/>
    <col min="13" max="16384" width="8.88671875" style="16"/>
  </cols>
  <sheetData>
    <row r="1" spans="1:9" s="154" customFormat="1" ht="15.75">
      <c r="I1" s="390"/>
    </row>
    <row r="2" spans="1:9" ht="15.75">
      <c r="A2" s="479" t="str">
        <f>'General Inputs'!$B$2</f>
        <v>Louisville Gas and Electric Company</v>
      </c>
      <c r="B2" s="479"/>
      <c r="C2" s="479"/>
      <c r="D2" s="479"/>
      <c r="E2" s="479"/>
      <c r="F2" s="479"/>
      <c r="G2" s="479"/>
      <c r="H2" s="479"/>
      <c r="I2" s="479"/>
    </row>
    <row r="3" spans="1:9" ht="15.75">
      <c r="A3" s="479" t="str">
        <f>'General Inputs'!$D$34&amp;" "&amp;'General Inputs'!$E$34</f>
        <v>Case No. 2018-00295</v>
      </c>
      <c r="B3" s="479"/>
      <c r="C3" s="479"/>
      <c r="D3" s="479"/>
      <c r="E3" s="479"/>
      <c r="F3" s="479"/>
      <c r="G3" s="479"/>
      <c r="H3" s="479"/>
      <c r="I3" s="479"/>
    </row>
    <row r="4" spans="1:9" ht="15.75">
      <c r="A4" s="479" t="str">
        <f>"For the Year Ended "&amp;TEXT('General Inputs'!E28,"Mmmm dd, yyyy")</f>
        <v>For the Year Ended December 31, 2017</v>
      </c>
      <c r="B4" s="479"/>
      <c r="C4" s="479"/>
      <c r="D4" s="479"/>
      <c r="E4" s="479"/>
      <c r="F4" s="479"/>
      <c r="G4" s="479"/>
      <c r="H4" s="479"/>
      <c r="I4" s="479"/>
    </row>
    <row r="5" spans="1:9" ht="16.5" thickBot="1">
      <c r="A5" s="480" t="s">
        <v>89</v>
      </c>
      <c r="B5" s="480"/>
      <c r="C5" s="480"/>
      <c r="D5" s="480"/>
      <c r="E5" s="480"/>
      <c r="F5" s="480"/>
      <c r="G5" s="480"/>
      <c r="H5" s="480"/>
      <c r="I5" s="480"/>
    </row>
    <row r="9" spans="1:9" ht="15.75">
      <c r="A9" s="41"/>
      <c r="B9" s="38" t="s">
        <v>51</v>
      </c>
      <c r="C9" s="38" t="s">
        <v>52</v>
      </c>
      <c r="D9" s="41"/>
      <c r="E9" s="41"/>
      <c r="F9" s="41"/>
      <c r="G9" s="41"/>
      <c r="H9" s="41"/>
      <c r="I9" s="41"/>
    </row>
    <row r="10" spans="1:9" ht="15.75">
      <c r="A10" s="41"/>
      <c r="B10" s="38" t="s">
        <v>53</v>
      </c>
      <c r="C10" s="38" t="s">
        <v>54</v>
      </c>
      <c r="D10" s="41"/>
      <c r="E10" s="41"/>
      <c r="F10" s="41"/>
      <c r="G10" s="38" t="s">
        <v>21</v>
      </c>
      <c r="H10" s="38" t="s">
        <v>21</v>
      </c>
      <c r="I10" s="38"/>
    </row>
    <row r="11" spans="1:9" ht="15.75">
      <c r="A11" s="38" t="s">
        <v>32</v>
      </c>
      <c r="B11" s="38" t="s">
        <v>55</v>
      </c>
      <c r="C11" s="38" t="s">
        <v>56</v>
      </c>
      <c r="D11" s="38" t="s">
        <v>44</v>
      </c>
      <c r="E11" s="38" t="s">
        <v>46</v>
      </c>
      <c r="F11" s="38" t="s">
        <v>45</v>
      </c>
      <c r="G11" s="38" t="s">
        <v>57</v>
      </c>
      <c r="H11" s="38" t="s">
        <v>57</v>
      </c>
      <c r="I11" s="38" t="s">
        <v>30</v>
      </c>
    </row>
    <row r="12" spans="1:9" ht="20.25">
      <c r="A12" s="303" t="s">
        <v>26</v>
      </c>
      <c r="B12" s="303" t="s">
        <v>58</v>
      </c>
      <c r="C12" s="303" t="s">
        <v>58</v>
      </c>
      <c r="D12" s="303" t="s">
        <v>34</v>
      </c>
      <c r="E12" s="303" t="s">
        <v>174</v>
      </c>
      <c r="F12" s="303" t="s">
        <v>34</v>
      </c>
      <c r="G12" s="303" t="s">
        <v>34</v>
      </c>
      <c r="H12" s="303" t="s">
        <v>35</v>
      </c>
      <c r="I12" s="303" t="s">
        <v>34</v>
      </c>
    </row>
    <row r="13" spans="1:9" ht="31.5">
      <c r="A13" s="37"/>
      <c r="B13" s="352" t="s">
        <v>40</v>
      </c>
      <c r="C13" s="352" t="s">
        <v>41</v>
      </c>
      <c r="D13" s="201" t="s">
        <v>118</v>
      </c>
      <c r="E13" s="352" t="s">
        <v>43</v>
      </c>
      <c r="F13" s="352" t="s">
        <v>194</v>
      </c>
      <c r="G13" s="352" t="s">
        <v>249</v>
      </c>
      <c r="H13" s="352" t="s">
        <v>65</v>
      </c>
      <c r="I13" s="352" t="s">
        <v>191</v>
      </c>
    </row>
    <row r="14" spans="1:9" ht="15.75">
      <c r="A14" s="37"/>
      <c r="B14" s="22"/>
      <c r="C14" s="22"/>
      <c r="D14" s="22"/>
      <c r="E14" s="22"/>
      <c r="F14" s="22"/>
      <c r="G14" s="22"/>
      <c r="H14" s="22"/>
      <c r="I14" s="22"/>
    </row>
    <row r="15" spans="1:9">
      <c r="A15" s="27"/>
      <c r="B15" s="184" t="s">
        <v>692</v>
      </c>
      <c r="C15" s="27"/>
      <c r="D15" s="27"/>
      <c r="E15" s="27"/>
      <c r="F15" s="27"/>
      <c r="G15" s="27"/>
      <c r="H15" s="27"/>
      <c r="I15" s="27"/>
    </row>
    <row r="16" spans="1:9">
      <c r="A16" s="23">
        <v>1</v>
      </c>
      <c r="B16" s="132">
        <v>42723</v>
      </c>
      <c r="C16" s="132">
        <v>42736</v>
      </c>
      <c r="D16" s="135">
        <f>IF(AND(B16="",C16=""),"",(C16-B16+1)/2)</f>
        <v>7</v>
      </c>
      <c r="E16" s="132">
        <v>42741</v>
      </c>
      <c r="F16" s="135">
        <f>E16-C16</f>
        <v>5</v>
      </c>
      <c r="G16" s="135">
        <f>IF(D16="",0,F16+D16)</f>
        <v>12</v>
      </c>
      <c r="H16" s="375">
        <v>2209162.1199999992</v>
      </c>
      <c r="I16" s="374">
        <f>G16*H16</f>
        <v>26509945.43999999</v>
      </c>
    </row>
    <row r="17" spans="1:9">
      <c r="A17" s="23">
        <f>A16+1</f>
        <v>2</v>
      </c>
      <c r="B17" s="132">
        <v>42737</v>
      </c>
      <c r="C17" s="132">
        <v>42750</v>
      </c>
      <c r="D17" s="135">
        <f t="shared" ref="D17:D50" si="0">IF(AND(B17="",C17=""),"",(C17-B17+1)/2)</f>
        <v>7</v>
      </c>
      <c r="E17" s="132">
        <v>42755</v>
      </c>
      <c r="F17" s="135">
        <f>E17-C17</f>
        <v>5</v>
      </c>
      <c r="G17" s="135">
        <f t="shared" ref="G17:G39" si="1">IF(D17="",0,F17+D17)</f>
        <v>12</v>
      </c>
      <c r="H17" s="375">
        <v>2149230.310000001</v>
      </c>
      <c r="I17" s="374">
        <f t="shared" ref="I17:I50" si="2">G17*H17</f>
        <v>25790763.720000014</v>
      </c>
    </row>
    <row r="18" spans="1:9">
      <c r="A18" s="23">
        <f t="shared" ref="A18:A50" si="3">A17+1</f>
        <v>3</v>
      </c>
      <c r="B18" s="132">
        <v>42751</v>
      </c>
      <c r="C18" s="132">
        <v>42764</v>
      </c>
      <c r="D18" s="135">
        <f t="shared" si="0"/>
        <v>7</v>
      </c>
      <c r="E18" s="132">
        <v>42769</v>
      </c>
      <c r="F18" s="135">
        <f t="shared" ref="F18:F39" si="4">E18-C18</f>
        <v>5</v>
      </c>
      <c r="G18" s="135">
        <f t="shared" si="1"/>
        <v>12</v>
      </c>
      <c r="H18" s="375">
        <v>2095421.2900000007</v>
      </c>
      <c r="I18" s="374">
        <f t="shared" si="2"/>
        <v>25145055.480000008</v>
      </c>
    </row>
    <row r="19" spans="1:9">
      <c r="A19" s="23">
        <f t="shared" si="3"/>
        <v>4</v>
      </c>
      <c r="B19" s="132">
        <v>42765</v>
      </c>
      <c r="C19" s="132">
        <v>42778</v>
      </c>
      <c r="D19" s="135">
        <f t="shared" si="0"/>
        <v>7</v>
      </c>
      <c r="E19" s="132">
        <v>42783</v>
      </c>
      <c r="F19" s="135">
        <f t="shared" si="4"/>
        <v>5</v>
      </c>
      <c r="G19" s="135">
        <f t="shared" si="1"/>
        <v>12</v>
      </c>
      <c r="H19" s="375">
        <v>2189427.8700000006</v>
      </c>
      <c r="I19" s="374">
        <f t="shared" si="2"/>
        <v>26273134.440000005</v>
      </c>
    </row>
    <row r="20" spans="1:9">
      <c r="A20" s="23">
        <f t="shared" si="3"/>
        <v>5</v>
      </c>
      <c r="B20" s="132">
        <v>42779</v>
      </c>
      <c r="C20" s="132">
        <v>42792</v>
      </c>
      <c r="D20" s="135">
        <f t="shared" si="0"/>
        <v>7</v>
      </c>
      <c r="E20" s="132">
        <v>42797</v>
      </c>
      <c r="F20" s="135">
        <f t="shared" si="4"/>
        <v>5</v>
      </c>
      <c r="G20" s="135">
        <f t="shared" si="1"/>
        <v>12</v>
      </c>
      <c r="H20" s="375">
        <v>2106095.2400000035</v>
      </c>
      <c r="I20" s="374">
        <f t="shared" si="2"/>
        <v>25273142.88000004</v>
      </c>
    </row>
    <row r="21" spans="1:9">
      <c r="A21" s="23">
        <f t="shared" si="3"/>
        <v>6</v>
      </c>
      <c r="B21" s="132">
        <v>42793</v>
      </c>
      <c r="C21" s="132">
        <v>42806</v>
      </c>
      <c r="D21" s="135">
        <f t="shared" si="0"/>
        <v>7</v>
      </c>
      <c r="E21" s="132">
        <v>42811</v>
      </c>
      <c r="F21" s="135">
        <f t="shared" si="4"/>
        <v>5</v>
      </c>
      <c r="G21" s="135">
        <f t="shared" si="1"/>
        <v>12</v>
      </c>
      <c r="H21" s="375">
        <v>2154830.9100000015</v>
      </c>
      <c r="I21" s="374">
        <f t="shared" si="2"/>
        <v>25857970.920000017</v>
      </c>
    </row>
    <row r="22" spans="1:9">
      <c r="A22" s="23">
        <f t="shared" si="3"/>
        <v>7</v>
      </c>
      <c r="B22" s="132">
        <v>42807</v>
      </c>
      <c r="C22" s="132">
        <v>42820</v>
      </c>
      <c r="D22" s="135">
        <f t="shared" si="0"/>
        <v>7</v>
      </c>
      <c r="E22" s="132">
        <v>42825</v>
      </c>
      <c r="F22" s="135">
        <f t="shared" si="4"/>
        <v>5</v>
      </c>
      <c r="G22" s="135">
        <f t="shared" si="1"/>
        <v>12</v>
      </c>
      <c r="H22" s="375">
        <v>2402865.439999999</v>
      </c>
      <c r="I22" s="374">
        <f t="shared" si="2"/>
        <v>28834385.279999986</v>
      </c>
    </row>
    <row r="23" spans="1:9">
      <c r="A23" s="23">
        <f t="shared" si="3"/>
        <v>8</v>
      </c>
      <c r="B23" s="132">
        <v>42821</v>
      </c>
      <c r="C23" s="132">
        <v>42834</v>
      </c>
      <c r="D23" s="135">
        <f t="shared" si="0"/>
        <v>7</v>
      </c>
      <c r="E23" s="132">
        <v>42839</v>
      </c>
      <c r="F23" s="135">
        <f t="shared" si="4"/>
        <v>5</v>
      </c>
      <c r="G23" s="135">
        <f t="shared" si="1"/>
        <v>12</v>
      </c>
      <c r="H23" s="375">
        <v>2166675.4399999976</v>
      </c>
      <c r="I23" s="374">
        <f t="shared" si="2"/>
        <v>26000105.279999971</v>
      </c>
    </row>
    <row r="24" spans="1:9">
      <c r="A24" s="23">
        <f t="shared" si="3"/>
        <v>9</v>
      </c>
      <c r="B24" s="132">
        <v>42835</v>
      </c>
      <c r="C24" s="132">
        <v>42848</v>
      </c>
      <c r="D24" s="135">
        <f t="shared" si="0"/>
        <v>7</v>
      </c>
      <c r="E24" s="132">
        <v>42853</v>
      </c>
      <c r="F24" s="135">
        <f t="shared" si="4"/>
        <v>5</v>
      </c>
      <c r="G24" s="135">
        <f t="shared" si="1"/>
        <v>12</v>
      </c>
      <c r="H24" s="375">
        <v>2145657.9700000025</v>
      </c>
      <c r="I24" s="374">
        <f t="shared" si="2"/>
        <v>25747895.64000003</v>
      </c>
    </row>
    <row r="25" spans="1:9">
      <c r="A25" s="23">
        <f t="shared" si="3"/>
        <v>10</v>
      </c>
      <c r="B25" s="132">
        <v>42849</v>
      </c>
      <c r="C25" s="132">
        <v>42862</v>
      </c>
      <c r="D25" s="135">
        <f t="shared" si="0"/>
        <v>7</v>
      </c>
      <c r="E25" s="132">
        <v>42867</v>
      </c>
      <c r="F25" s="135">
        <f t="shared" si="4"/>
        <v>5</v>
      </c>
      <c r="G25" s="135">
        <f t="shared" si="1"/>
        <v>12</v>
      </c>
      <c r="H25" s="375">
        <v>2145975.4700000007</v>
      </c>
      <c r="I25" s="374">
        <f t="shared" si="2"/>
        <v>25751705.640000008</v>
      </c>
    </row>
    <row r="26" spans="1:9">
      <c r="A26" s="23">
        <f t="shared" si="3"/>
        <v>11</v>
      </c>
      <c r="B26" s="132">
        <v>42863</v>
      </c>
      <c r="C26" s="132">
        <v>42876</v>
      </c>
      <c r="D26" s="135">
        <f t="shared" si="0"/>
        <v>7</v>
      </c>
      <c r="E26" s="132">
        <v>42881</v>
      </c>
      <c r="F26" s="135">
        <f t="shared" si="4"/>
        <v>5</v>
      </c>
      <c r="G26" s="135">
        <f t="shared" si="1"/>
        <v>12</v>
      </c>
      <c r="H26" s="375">
        <v>2112203.4000000022</v>
      </c>
      <c r="I26" s="374">
        <f t="shared" si="2"/>
        <v>25346440.800000027</v>
      </c>
    </row>
    <row r="27" spans="1:9">
      <c r="A27" s="23">
        <f t="shared" si="3"/>
        <v>12</v>
      </c>
      <c r="B27" s="132">
        <v>42877</v>
      </c>
      <c r="C27" s="132">
        <v>42890</v>
      </c>
      <c r="D27" s="135">
        <f t="shared" si="0"/>
        <v>7</v>
      </c>
      <c r="E27" s="132">
        <v>42895</v>
      </c>
      <c r="F27" s="135">
        <f t="shared" si="4"/>
        <v>5</v>
      </c>
      <c r="G27" s="135">
        <f t="shared" si="1"/>
        <v>12</v>
      </c>
      <c r="H27" s="375">
        <v>2070317.6899999992</v>
      </c>
      <c r="I27" s="374">
        <f t="shared" si="2"/>
        <v>24843812.27999999</v>
      </c>
    </row>
    <row r="28" spans="1:9">
      <c r="A28" s="23">
        <f t="shared" si="3"/>
        <v>13</v>
      </c>
      <c r="B28" s="132">
        <v>42891</v>
      </c>
      <c r="C28" s="132">
        <v>42904</v>
      </c>
      <c r="D28" s="135">
        <f t="shared" si="0"/>
        <v>7</v>
      </c>
      <c r="E28" s="132">
        <v>42909</v>
      </c>
      <c r="F28" s="135">
        <f t="shared" si="4"/>
        <v>5</v>
      </c>
      <c r="G28" s="135">
        <f t="shared" si="1"/>
        <v>12</v>
      </c>
      <c r="H28" s="375">
        <v>2102642.2599999993</v>
      </c>
      <c r="I28" s="374">
        <f t="shared" si="2"/>
        <v>25231707.11999999</v>
      </c>
    </row>
    <row r="29" spans="1:9">
      <c r="A29" s="23">
        <f t="shared" si="3"/>
        <v>14</v>
      </c>
      <c r="B29" s="132">
        <v>42905</v>
      </c>
      <c r="C29" s="132">
        <v>42918</v>
      </c>
      <c r="D29" s="135">
        <f t="shared" si="0"/>
        <v>7</v>
      </c>
      <c r="E29" s="132">
        <v>42923</v>
      </c>
      <c r="F29" s="135">
        <f t="shared" si="4"/>
        <v>5</v>
      </c>
      <c r="G29" s="135">
        <f t="shared" si="1"/>
        <v>12</v>
      </c>
      <c r="H29" s="375">
        <v>2097711.75</v>
      </c>
      <c r="I29" s="374">
        <f t="shared" si="2"/>
        <v>25172541</v>
      </c>
    </row>
    <row r="30" spans="1:9">
      <c r="A30" s="23">
        <f t="shared" si="3"/>
        <v>15</v>
      </c>
      <c r="B30" s="132">
        <v>42919</v>
      </c>
      <c r="C30" s="132">
        <v>42932</v>
      </c>
      <c r="D30" s="135">
        <f t="shared" si="0"/>
        <v>7</v>
      </c>
      <c r="E30" s="132">
        <v>42937</v>
      </c>
      <c r="F30" s="135">
        <f t="shared" si="4"/>
        <v>5</v>
      </c>
      <c r="G30" s="135">
        <f t="shared" si="1"/>
        <v>12</v>
      </c>
      <c r="H30" s="375">
        <v>2080617.7200000009</v>
      </c>
      <c r="I30" s="374">
        <f t="shared" si="2"/>
        <v>24967412.640000012</v>
      </c>
    </row>
    <row r="31" spans="1:9">
      <c r="A31" s="23">
        <f t="shared" si="3"/>
        <v>16</v>
      </c>
      <c r="B31" s="132">
        <v>42933</v>
      </c>
      <c r="C31" s="132">
        <v>42946</v>
      </c>
      <c r="D31" s="135">
        <f t="shared" si="0"/>
        <v>7</v>
      </c>
      <c r="E31" s="132">
        <v>42951</v>
      </c>
      <c r="F31" s="135">
        <f t="shared" si="4"/>
        <v>5</v>
      </c>
      <c r="G31" s="135">
        <f t="shared" si="1"/>
        <v>12</v>
      </c>
      <c r="H31" s="375">
        <v>2079050.939999999</v>
      </c>
      <c r="I31" s="374">
        <f t="shared" si="2"/>
        <v>24948611.279999986</v>
      </c>
    </row>
    <row r="32" spans="1:9">
      <c r="A32" s="23">
        <f t="shared" si="3"/>
        <v>17</v>
      </c>
      <c r="B32" s="132">
        <v>42947</v>
      </c>
      <c r="C32" s="132">
        <v>42960</v>
      </c>
      <c r="D32" s="135">
        <f t="shared" si="0"/>
        <v>7</v>
      </c>
      <c r="E32" s="132">
        <v>42965</v>
      </c>
      <c r="F32" s="135">
        <f t="shared" si="4"/>
        <v>5</v>
      </c>
      <c r="G32" s="135">
        <f t="shared" si="1"/>
        <v>12</v>
      </c>
      <c r="H32" s="375">
        <v>2049566.3200000003</v>
      </c>
      <c r="I32" s="374">
        <f t="shared" si="2"/>
        <v>24594795.840000004</v>
      </c>
    </row>
    <row r="33" spans="1:9">
      <c r="A33" s="23">
        <f t="shared" si="3"/>
        <v>18</v>
      </c>
      <c r="B33" s="132">
        <v>42961</v>
      </c>
      <c r="C33" s="132">
        <v>42974</v>
      </c>
      <c r="D33" s="135">
        <f t="shared" si="0"/>
        <v>7</v>
      </c>
      <c r="E33" s="132">
        <v>42979</v>
      </c>
      <c r="F33" s="135">
        <f t="shared" si="4"/>
        <v>5</v>
      </c>
      <c r="G33" s="135">
        <f t="shared" si="1"/>
        <v>12</v>
      </c>
      <c r="H33" s="375">
        <v>2037782.9099999992</v>
      </c>
      <c r="I33" s="374">
        <f t="shared" si="2"/>
        <v>24453394.919999991</v>
      </c>
    </row>
    <row r="34" spans="1:9">
      <c r="A34" s="23">
        <f t="shared" si="3"/>
        <v>19</v>
      </c>
      <c r="B34" s="132">
        <v>42975</v>
      </c>
      <c r="C34" s="132">
        <v>42988</v>
      </c>
      <c r="D34" s="135">
        <f t="shared" si="0"/>
        <v>7</v>
      </c>
      <c r="E34" s="132">
        <v>42993</v>
      </c>
      <c r="F34" s="135">
        <f t="shared" si="4"/>
        <v>5</v>
      </c>
      <c r="G34" s="135">
        <f t="shared" si="1"/>
        <v>12</v>
      </c>
      <c r="H34" s="375">
        <v>2140017.4799999991</v>
      </c>
      <c r="I34" s="374">
        <f t="shared" si="2"/>
        <v>25680209.75999999</v>
      </c>
    </row>
    <row r="35" spans="1:9">
      <c r="A35" s="23">
        <f t="shared" si="3"/>
        <v>20</v>
      </c>
      <c r="B35" s="132">
        <v>42989</v>
      </c>
      <c r="C35" s="132">
        <v>43002</v>
      </c>
      <c r="D35" s="135">
        <f t="shared" si="0"/>
        <v>7</v>
      </c>
      <c r="E35" s="132">
        <v>43007</v>
      </c>
      <c r="F35" s="135">
        <f t="shared" si="4"/>
        <v>5</v>
      </c>
      <c r="G35" s="135">
        <f t="shared" si="1"/>
        <v>12</v>
      </c>
      <c r="H35" s="375">
        <v>2451549.6000000034</v>
      </c>
      <c r="I35" s="374">
        <f t="shared" si="2"/>
        <v>29418595.20000004</v>
      </c>
    </row>
    <row r="36" spans="1:9">
      <c r="A36" s="23">
        <f t="shared" si="3"/>
        <v>21</v>
      </c>
      <c r="B36" s="132">
        <v>43003</v>
      </c>
      <c r="C36" s="132">
        <v>43016</v>
      </c>
      <c r="D36" s="135">
        <f t="shared" si="0"/>
        <v>7</v>
      </c>
      <c r="E36" s="132">
        <v>43021</v>
      </c>
      <c r="F36" s="135">
        <f t="shared" si="4"/>
        <v>5</v>
      </c>
      <c r="G36" s="135">
        <f t="shared" si="1"/>
        <v>12</v>
      </c>
      <c r="H36" s="375">
        <v>2170756.6999999993</v>
      </c>
      <c r="I36" s="374">
        <f t="shared" si="2"/>
        <v>26049080.399999991</v>
      </c>
    </row>
    <row r="37" spans="1:9">
      <c r="A37" s="23">
        <f t="shared" si="3"/>
        <v>22</v>
      </c>
      <c r="B37" s="132">
        <v>43017</v>
      </c>
      <c r="C37" s="132">
        <v>43030</v>
      </c>
      <c r="D37" s="135">
        <f t="shared" si="0"/>
        <v>7</v>
      </c>
      <c r="E37" s="132">
        <v>43035</v>
      </c>
      <c r="F37" s="135">
        <f t="shared" si="4"/>
        <v>5</v>
      </c>
      <c r="G37" s="135">
        <f t="shared" si="1"/>
        <v>12</v>
      </c>
      <c r="H37" s="375">
        <v>2157474.6799999992</v>
      </c>
      <c r="I37" s="374">
        <f t="shared" si="2"/>
        <v>25889696.159999989</v>
      </c>
    </row>
    <row r="38" spans="1:9">
      <c r="A38" s="23">
        <f t="shared" si="3"/>
        <v>23</v>
      </c>
      <c r="B38" s="132">
        <v>43031</v>
      </c>
      <c r="C38" s="132">
        <v>43044</v>
      </c>
      <c r="D38" s="135">
        <f t="shared" si="0"/>
        <v>7</v>
      </c>
      <c r="E38" s="132">
        <v>43049</v>
      </c>
      <c r="F38" s="135">
        <f t="shared" si="4"/>
        <v>5</v>
      </c>
      <c r="G38" s="135">
        <f t="shared" si="1"/>
        <v>12</v>
      </c>
      <c r="H38" s="375">
        <v>2181149.4400000004</v>
      </c>
      <c r="I38" s="374">
        <f t="shared" si="2"/>
        <v>26173793.280000005</v>
      </c>
    </row>
    <row r="39" spans="1:9">
      <c r="A39" s="23">
        <f t="shared" si="3"/>
        <v>24</v>
      </c>
      <c r="B39" s="132">
        <v>43045</v>
      </c>
      <c r="C39" s="132">
        <v>43058</v>
      </c>
      <c r="D39" s="135">
        <f t="shared" si="0"/>
        <v>7</v>
      </c>
      <c r="E39" s="132">
        <v>43063</v>
      </c>
      <c r="F39" s="135">
        <f t="shared" si="4"/>
        <v>5</v>
      </c>
      <c r="G39" s="135">
        <f t="shared" si="1"/>
        <v>12</v>
      </c>
      <c r="H39" s="375">
        <v>2273623.4500000025</v>
      </c>
      <c r="I39" s="374">
        <f t="shared" si="2"/>
        <v>27283481.400000028</v>
      </c>
    </row>
    <row r="40" spans="1:9">
      <c r="A40" s="23">
        <f t="shared" si="3"/>
        <v>25</v>
      </c>
      <c r="B40" s="132">
        <v>43059</v>
      </c>
      <c r="C40" s="132">
        <v>43072</v>
      </c>
      <c r="D40" s="135">
        <f t="shared" si="0"/>
        <v>7</v>
      </c>
      <c r="E40" s="132">
        <v>43077</v>
      </c>
      <c r="F40" s="135">
        <f t="shared" ref="F40:F50" si="5">E40-C40</f>
        <v>5</v>
      </c>
      <c r="G40" s="135">
        <f t="shared" ref="G40:G50" si="6">IF(D40="",0,F40+D40)</f>
        <v>12</v>
      </c>
      <c r="H40" s="375">
        <v>2259189.9500000002</v>
      </c>
      <c r="I40" s="374">
        <f t="shared" si="2"/>
        <v>27110279.400000002</v>
      </c>
    </row>
    <row r="41" spans="1:9">
      <c r="A41" s="23">
        <f t="shared" si="3"/>
        <v>26</v>
      </c>
      <c r="B41" s="132">
        <v>43073</v>
      </c>
      <c r="C41" s="132">
        <v>43086</v>
      </c>
      <c r="D41" s="135">
        <f t="shared" si="0"/>
        <v>7</v>
      </c>
      <c r="E41" s="132">
        <v>43091</v>
      </c>
      <c r="F41" s="135">
        <f t="shared" si="5"/>
        <v>5</v>
      </c>
      <c r="G41" s="135">
        <f t="shared" si="6"/>
        <v>12</v>
      </c>
      <c r="H41" s="375">
        <v>2157101.7700000005</v>
      </c>
      <c r="I41" s="374">
        <f t="shared" si="2"/>
        <v>25885221.240000006</v>
      </c>
    </row>
    <row r="42" spans="1:9">
      <c r="A42" s="23">
        <f t="shared" si="3"/>
        <v>27</v>
      </c>
      <c r="B42" s="132">
        <v>42746</v>
      </c>
      <c r="C42" s="132">
        <v>42746</v>
      </c>
      <c r="D42" s="135">
        <f t="shared" si="0"/>
        <v>0.5</v>
      </c>
      <c r="E42" s="132">
        <v>42748</v>
      </c>
      <c r="F42" s="135">
        <f t="shared" si="5"/>
        <v>2</v>
      </c>
      <c r="G42" s="135">
        <f t="shared" si="6"/>
        <v>2.5</v>
      </c>
      <c r="H42" s="375">
        <v>2119.4499999999998</v>
      </c>
      <c r="I42" s="374">
        <f t="shared" si="2"/>
        <v>5298.625</v>
      </c>
    </row>
    <row r="43" spans="1:9">
      <c r="A43" s="23">
        <f t="shared" si="3"/>
        <v>28</v>
      </c>
      <c r="B43" s="132">
        <v>42760</v>
      </c>
      <c r="C43" s="132">
        <v>42760</v>
      </c>
      <c r="D43" s="135">
        <f t="shared" si="0"/>
        <v>0.5</v>
      </c>
      <c r="E43" s="132">
        <v>42762</v>
      </c>
      <c r="F43" s="135">
        <f t="shared" si="5"/>
        <v>2</v>
      </c>
      <c r="G43" s="135">
        <f t="shared" si="6"/>
        <v>2.5</v>
      </c>
      <c r="H43" s="375">
        <v>5216</v>
      </c>
      <c r="I43" s="374">
        <f t="shared" si="2"/>
        <v>13040</v>
      </c>
    </row>
    <row r="44" spans="1:9">
      <c r="A44" s="23">
        <f t="shared" si="3"/>
        <v>29</v>
      </c>
      <c r="B44" s="132">
        <v>42802</v>
      </c>
      <c r="C44" s="132">
        <v>42802</v>
      </c>
      <c r="D44" s="135">
        <f t="shared" si="0"/>
        <v>0.5</v>
      </c>
      <c r="E44" s="132">
        <v>42804</v>
      </c>
      <c r="F44" s="135">
        <f t="shared" si="5"/>
        <v>2</v>
      </c>
      <c r="G44" s="135">
        <f t="shared" si="6"/>
        <v>2.5</v>
      </c>
      <c r="H44" s="375">
        <v>8886.07</v>
      </c>
      <c r="I44" s="374">
        <f t="shared" si="2"/>
        <v>22215.174999999999</v>
      </c>
    </row>
    <row r="45" spans="1:9">
      <c r="A45" s="23">
        <f t="shared" si="3"/>
        <v>30</v>
      </c>
      <c r="B45" s="132">
        <v>42851</v>
      </c>
      <c r="C45" s="132">
        <v>42851</v>
      </c>
      <c r="D45" s="135">
        <f t="shared" si="0"/>
        <v>0.5</v>
      </c>
      <c r="E45" s="132">
        <v>42853</v>
      </c>
      <c r="F45" s="135">
        <f t="shared" si="5"/>
        <v>2</v>
      </c>
      <c r="G45" s="135">
        <f t="shared" si="6"/>
        <v>2.5</v>
      </c>
      <c r="H45" s="375">
        <v>1795.96</v>
      </c>
      <c r="I45" s="374">
        <f t="shared" si="2"/>
        <v>4489.8999999999996</v>
      </c>
    </row>
    <row r="46" spans="1:9">
      <c r="A46" s="23">
        <f t="shared" si="3"/>
        <v>31</v>
      </c>
      <c r="B46" s="132">
        <v>42886</v>
      </c>
      <c r="C46" s="132">
        <v>42886</v>
      </c>
      <c r="D46" s="135">
        <f t="shared" si="0"/>
        <v>0.5</v>
      </c>
      <c r="E46" s="132">
        <v>42888</v>
      </c>
      <c r="F46" s="135">
        <f t="shared" si="5"/>
        <v>2</v>
      </c>
      <c r="G46" s="135">
        <f t="shared" si="6"/>
        <v>2.5</v>
      </c>
      <c r="H46" s="375">
        <v>2219.89</v>
      </c>
      <c r="I46" s="374">
        <f t="shared" si="2"/>
        <v>5549.7249999999995</v>
      </c>
    </row>
    <row r="47" spans="1:9">
      <c r="A47" s="23">
        <f t="shared" si="3"/>
        <v>32</v>
      </c>
      <c r="B47" s="132">
        <v>42900</v>
      </c>
      <c r="C47" s="132">
        <v>42900</v>
      </c>
      <c r="D47" s="135">
        <f t="shared" si="0"/>
        <v>0.5</v>
      </c>
      <c r="E47" s="132">
        <v>42902</v>
      </c>
      <c r="F47" s="135">
        <f t="shared" si="5"/>
        <v>2</v>
      </c>
      <c r="G47" s="135">
        <f t="shared" si="6"/>
        <v>2.5</v>
      </c>
      <c r="H47" s="375">
        <v>838.6</v>
      </c>
      <c r="I47" s="374">
        <f t="shared" si="2"/>
        <v>2096.5</v>
      </c>
    </row>
    <row r="48" spans="1:9">
      <c r="A48" s="23">
        <f t="shared" si="3"/>
        <v>33</v>
      </c>
      <c r="B48" s="132">
        <v>42914</v>
      </c>
      <c r="C48" s="132">
        <v>42914</v>
      </c>
      <c r="D48" s="135">
        <f t="shared" si="0"/>
        <v>0.5</v>
      </c>
      <c r="E48" s="132">
        <v>42916</v>
      </c>
      <c r="F48" s="135">
        <f t="shared" si="5"/>
        <v>2</v>
      </c>
      <c r="G48" s="135">
        <f t="shared" si="6"/>
        <v>2.5</v>
      </c>
      <c r="H48" s="375">
        <v>468.72</v>
      </c>
      <c r="I48" s="374">
        <f t="shared" si="2"/>
        <v>1171.8000000000002</v>
      </c>
    </row>
    <row r="49" spans="1:12">
      <c r="A49" s="23">
        <f t="shared" si="3"/>
        <v>34</v>
      </c>
      <c r="B49" s="132">
        <v>42942</v>
      </c>
      <c r="C49" s="132">
        <v>42942</v>
      </c>
      <c r="D49" s="135">
        <f t="shared" si="0"/>
        <v>0.5</v>
      </c>
      <c r="E49" s="132">
        <v>42944</v>
      </c>
      <c r="F49" s="135">
        <f t="shared" si="5"/>
        <v>2</v>
      </c>
      <c r="G49" s="135">
        <f t="shared" si="6"/>
        <v>2.5</v>
      </c>
      <c r="H49" s="375">
        <v>234.13</v>
      </c>
      <c r="I49" s="374">
        <f t="shared" si="2"/>
        <v>585.32500000000005</v>
      </c>
    </row>
    <row r="50" spans="1:12">
      <c r="A50" s="23">
        <f t="shared" si="3"/>
        <v>35</v>
      </c>
      <c r="B50" s="132">
        <v>42998</v>
      </c>
      <c r="C50" s="132">
        <v>42998</v>
      </c>
      <c r="D50" s="135">
        <f t="shared" si="0"/>
        <v>0.5</v>
      </c>
      <c r="E50" s="132">
        <v>43000</v>
      </c>
      <c r="F50" s="135">
        <f t="shared" si="5"/>
        <v>2</v>
      </c>
      <c r="G50" s="135">
        <f t="shared" si="6"/>
        <v>2.5</v>
      </c>
      <c r="H50" s="375">
        <v>3319.21</v>
      </c>
      <c r="I50" s="374">
        <f t="shared" si="2"/>
        <v>8298.0249999999996</v>
      </c>
    </row>
    <row r="51" spans="1:12">
      <c r="A51" s="23"/>
      <c r="B51" s="27"/>
      <c r="C51" s="27"/>
      <c r="D51" s="27"/>
      <c r="E51" s="27"/>
      <c r="F51" s="27"/>
      <c r="G51" s="27"/>
      <c r="H51" s="88"/>
      <c r="I51" s="27"/>
    </row>
    <row r="52" spans="1:12" ht="15.75" thickBot="1">
      <c r="A52" s="23">
        <f>A50+1</f>
        <v>36</v>
      </c>
      <c r="B52" s="225" t="s">
        <v>59</v>
      </c>
      <c r="C52" s="27"/>
      <c r="D52" s="27"/>
      <c r="E52" s="27"/>
      <c r="G52" s="451">
        <f>IF(H52=0,0,I52/H52)</f>
        <v>11.995758295476156</v>
      </c>
      <c r="H52" s="376">
        <f>SUM(H16:H50)</f>
        <v>56211196.150000013</v>
      </c>
      <c r="I52" s="376">
        <f>SUM(I16:I50)</f>
        <v>674295922.51499999</v>
      </c>
    </row>
    <row r="53" spans="1:12" ht="15.75" thickTop="1">
      <c r="A53" s="23"/>
      <c r="B53" s="27"/>
      <c r="C53" s="27"/>
      <c r="D53" s="27"/>
      <c r="E53" s="27"/>
      <c r="F53" s="27"/>
      <c r="G53" s="27"/>
      <c r="H53" s="27"/>
      <c r="I53" s="27"/>
    </row>
    <row r="54" spans="1:12">
      <c r="A54" s="16" t="s">
        <v>688</v>
      </c>
    </row>
    <row r="55" spans="1:12">
      <c r="A55" s="16" t="s">
        <v>689</v>
      </c>
    </row>
    <row r="58" spans="1:12">
      <c r="A58" s="23"/>
      <c r="B58" s="389" t="s">
        <v>992</v>
      </c>
      <c r="C58" s="40"/>
      <c r="D58" s="21"/>
      <c r="E58" s="43"/>
      <c r="F58" s="43"/>
      <c r="G58" s="39"/>
      <c r="H58" s="39"/>
      <c r="I58" s="39"/>
      <c r="J58" s="154"/>
      <c r="K58" s="154"/>
    </row>
    <row r="59" spans="1:12" ht="14.1" customHeight="1">
      <c r="B59" s="484" t="s">
        <v>177</v>
      </c>
      <c r="C59" s="484" t="s">
        <v>176</v>
      </c>
      <c r="D59" s="485" t="s">
        <v>175</v>
      </c>
      <c r="E59" s="484" t="s">
        <v>34</v>
      </c>
      <c r="F59" s="485" t="s">
        <v>691</v>
      </c>
      <c r="G59" s="485" t="s">
        <v>209</v>
      </c>
      <c r="J59" s="190"/>
      <c r="K59" s="190"/>
      <c r="L59" s="190"/>
    </row>
    <row r="60" spans="1:12" ht="14.1" customHeight="1">
      <c r="A60" s="23"/>
      <c r="B60" s="484"/>
      <c r="C60" s="484"/>
      <c r="D60" s="485"/>
      <c r="E60" s="484"/>
      <c r="F60" s="485" t="s">
        <v>57</v>
      </c>
      <c r="G60" s="485" t="s">
        <v>30</v>
      </c>
      <c r="J60" s="190"/>
      <c r="K60" s="190"/>
      <c r="L60" s="190"/>
    </row>
    <row r="61" spans="1:12" ht="14.1" customHeight="1">
      <c r="A61" s="23"/>
      <c r="B61" s="484"/>
      <c r="C61" s="484"/>
      <c r="D61" s="485"/>
      <c r="E61" s="484"/>
      <c r="F61" s="485" t="s">
        <v>35</v>
      </c>
      <c r="G61" s="485" t="s">
        <v>34</v>
      </c>
      <c r="J61" s="190"/>
      <c r="K61" s="190"/>
      <c r="L61" s="190"/>
    </row>
    <row r="62" spans="1:12" ht="15.75">
      <c r="A62" s="37"/>
      <c r="B62" s="352" t="s">
        <v>87</v>
      </c>
      <c r="C62" s="352" t="s">
        <v>208</v>
      </c>
      <c r="D62" s="201" t="s">
        <v>210</v>
      </c>
      <c r="E62" s="352" t="s">
        <v>693</v>
      </c>
      <c r="F62" s="352" t="s">
        <v>356</v>
      </c>
      <c r="G62" s="352" t="s">
        <v>694</v>
      </c>
      <c r="H62" s="352"/>
      <c r="I62" s="352"/>
    </row>
    <row r="63" spans="1:12" ht="15.75">
      <c r="A63" s="37"/>
      <c r="B63" s="352"/>
      <c r="C63" s="352"/>
      <c r="D63" s="201"/>
      <c r="E63" s="352"/>
      <c r="F63" s="352"/>
      <c r="G63" s="352"/>
      <c r="H63" s="352"/>
      <c r="I63" s="352"/>
    </row>
    <row r="64" spans="1:12">
      <c r="A64" s="23">
        <f>A52+1</f>
        <v>37</v>
      </c>
      <c r="B64" s="377">
        <v>178950</v>
      </c>
      <c r="C64" s="132">
        <v>42741</v>
      </c>
      <c r="D64" s="132">
        <v>42753</v>
      </c>
      <c r="E64" s="135">
        <f>D64-C64</f>
        <v>12</v>
      </c>
      <c r="F64" s="375">
        <v>2008.64</v>
      </c>
      <c r="G64" s="374">
        <f>E64*F64</f>
        <v>24103.68</v>
      </c>
      <c r="J64" s="188"/>
      <c r="K64" s="188"/>
      <c r="L64" s="189"/>
    </row>
    <row r="65" spans="1:16">
      <c r="A65" s="23">
        <f>A64+1</f>
        <v>38</v>
      </c>
      <c r="B65" s="377">
        <v>178951</v>
      </c>
      <c r="C65" s="132">
        <v>42797</v>
      </c>
      <c r="D65" s="132">
        <v>42850</v>
      </c>
      <c r="E65" s="135">
        <f t="shared" ref="E65:E67" si="7">D65-C65</f>
        <v>53</v>
      </c>
      <c r="F65" s="375">
        <v>7928.12</v>
      </c>
      <c r="G65" s="374">
        <f t="shared" ref="G65:G67" si="8">E65*F65</f>
        <v>420190.36</v>
      </c>
      <c r="J65" s="188"/>
      <c r="K65" s="188"/>
      <c r="L65" s="189"/>
    </row>
    <row r="66" spans="1:16">
      <c r="A66" s="23">
        <f>A65+1</f>
        <v>39</v>
      </c>
      <c r="B66" s="377">
        <v>179074</v>
      </c>
      <c r="C66" s="132">
        <v>42825</v>
      </c>
      <c r="D66" s="132">
        <v>42830</v>
      </c>
      <c r="E66" s="135">
        <f t="shared" si="7"/>
        <v>5</v>
      </c>
      <c r="F66" s="375">
        <v>1147.49</v>
      </c>
      <c r="G66" s="374">
        <f t="shared" si="8"/>
        <v>5737.45</v>
      </c>
      <c r="J66" s="188"/>
      <c r="K66" s="188"/>
      <c r="L66" s="189"/>
    </row>
    <row r="67" spans="1:16">
      <c r="A67" s="23">
        <f t="shared" ref="A67" si="9">A66+1</f>
        <v>40</v>
      </c>
      <c r="B67" s="377">
        <v>179075</v>
      </c>
      <c r="C67" s="132">
        <v>42825</v>
      </c>
      <c r="D67" s="132">
        <v>42828</v>
      </c>
      <c r="E67" s="135">
        <f t="shared" si="7"/>
        <v>3</v>
      </c>
      <c r="F67" s="375">
        <v>13683.81</v>
      </c>
      <c r="G67" s="374">
        <f t="shared" si="8"/>
        <v>41051.43</v>
      </c>
      <c r="J67" s="188"/>
      <c r="K67" s="188"/>
      <c r="L67" s="189"/>
    </row>
    <row r="68" spans="1:16">
      <c r="A68" s="23"/>
      <c r="J68" s="191"/>
      <c r="K68" s="191"/>
      <c r="L68" s="191"/>
    </row>
    <row r="69" spans="1:16" ht="15.75" thickBot="1">
      <c r="A69" s="23">
        <f>A67+1</f>
        <v>41</v>
      </c>
      <c r="B69" s="185" t="s">
        <v>690</v>
      </c>
      <c r="E69" s="451">
        <f>IF(F69=0,0,G69/F69)</f>
        <v>19.82726624531756</v>
      </c>
      <c r="F69" s="376">
        <f>SUM(F64:F67)</f>
        <v>24768.059999999998</v>
      </c>
      <c r="G69" s="376">
        <f>SUM(G64:G67)</f>
        <v>491082.92</v>
      </c>
      <c r="J69" s="191"/>
      <c r="K69" s="191"/>
      <c r="L69" s="189"/>
    </row>
    <row r="70" spans="1:16" ht="15.75" thickTop="1">
      <c r="A70" s="23"/>
      <c r="F70" s="186"/>
      <c r="G70" s="187"/>
      <c r="H70" s="187"/>
      <c r="I70" s="187"/>
      <c r="J70" s="191"/>
      <c r="K70" s="191"/>
      <c r="L70" s="191"/>
    </row>
    <row r="71" spans="1:16">
      <c r="A71" s="23">
        <f>A69+1</f>
        <v>42</v>
      </c>
      <c r="B71" s="21" t="s">
        <v>60</v>
      </c>
      <c r="C71" s="43"/>
      <c r="D71" s="43"/>
      <c r="E71" s="229">
        <f>COUNT(B64:B67)/(27418+5)</f>
        <v>1.4586296174743827E-4</v>
      </c>
      <c r="F71" s="43"/>
      <c r="J71" s="154"/>
      <c r="K71" s="154"/>
      <c r="L71" s="154"/>
      <c r="M71" s="154"/>
      <c r="N71" s="154"/>
      <c r="O71" s="154"/>
      <c r="P71" s="154"/>
    </row>
    <row r="72" spans="1:16">
      <c r="A72" s="23"/>
      <c r="B72" s="21"/>
      <c r="C72" s="43"/>
      <c r="D72" s="43"/>
      <c r="E72" s="45"/>
      <c r="F72" s="43"/>
    </row>
    <row r="73" spans="1:16">
      <c r="A73" s="23">
        <f>A71+1</f>
        <v>43</v>
      </c>
      <c r="B73" s="46" t="s">
        <v>185</v>
      </c>
      <c r="C73" s="43"/>
      <c r="D73" s="43"/>
      <c r="E73" s="47">
        <f>E69*E71</f>
        <v>2.8920637778970292E-3</v>
      </c>
      <c r="F73" s="43"/>
    </row>
    <row r="74" spans="1:16">
      <c r="A74" s="23"/>
      <c r="B74" s="21"/>
      <c r="C74" s="43"/>
      <c r="D74" s="43"/>
      <c r="E74" s="44"/>
      <c r="F74" s="43"/>
    </row>
    <row r="75" spans="1:16" ht="16.5" thickBot="1">
      <c r="A75" s="23">
        <f>A73+1</f>
        <v>44</v>
      </c>
      <c r="B75" s="46" t="s">
        <v>61</v>
      </c>
      <c r="C75" s="43"/>
      <c r="D75" s="43"/>
      <c r="E75" s="449">
        <f>G52+E73</f>
        <v>11.998650359254054</v>
      </c>
      <c r="F75" s="43"/>
    </row>
    <row r="76" spans="1:16" ht="15.75" thickTop="1">
      <c r="A76" s="23"/>
      <c r="C76" s="43"/>
      <c r="D76" s="43"/>
      <c r="E76" s="43"/>
      <c r="F76" s="43"/>
      <c r="G76" s="43"/>
      <c r="H76" s="43"/>
      <c r="I76" s="43"/>
    </row>
    <row r="77" spans="1:16">
      <c r="A77" s="16" t="s">
        <v>1316</v>
      </c>
      <c r="F77" s="154"/>
      <c r="G77" s="154"/>
      <c r="H77" s="154"/>
      <c r="I77" s="154"/>
    </row>
    <row r="78" spans="1:16">
      <c r="A78" s="16" t="s">
        <v>1317</v>
      </c>
    </row>
  </sheetData>
  <mergeCells count="10">
    <mergeCell ref="C59:C61"/>
    <mergeCell ref="B59:B61"/>
    <mergeCell ref="D59:D61"/>
    <mergeCell ref="E59:E61"/>
    <mergeCell ref="A2:I2"/>
    <mergeCell ref="A3:I3"/>
    <mergeCell ref="A4:I4"/>
    <mergeCell ref="A5:I5"/>
    <mergeCell ref="F59:F61"/>
    <mergeCell ref="G59:G61"/>
  </mergeCells>
  <printOptions horizontalCentered="1"/>
  <pageMargins left="0.7" right="0.7" top="0.75" bottom="0.75" header="0.3" footer="0.3"/>
  <pageSetup scale="88" fitToHeight="0" orientation="landscape"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theme="4" tint="0.39997558519241921"/>
    <pageSetUpPr fitToPage="1"/>
  </sheetPr>
  <dimension ref="A1:G21"/>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2" width="13.88671875" style="16" customWidth="1"/>
    <col min="3" max="3" width="13.44140625" style="16" bestFit="1" customWidth="1"/>
    <col min="4" max="4" width="15.44140625" style="16" customWidth="1"/>
    <col min="5" max="5" width="10.44140625" style="16" customWidth="1"/>
    <col min="6" max="7" width="14.77734375" style="16" customWidth="1"/>
    <col min="8" max="8" width="8.88671875" style="16"/>
    <col min="9" max="11" width="9.88671875" style="16" bestFit="1" customWidth="1"/>
    <col min="12" max="16384" width="8.88671875" style="16"/>
  </cols>
  <sheetData>
    <row r="1" spans="1:7" s="154" customFormat="1" ht="15.75">
      <c r="A1" s="390"/>
      <c r="G1" s="364"/>
    </row>
    <row r="2" spans="1:7" ht="15.75">
      <c r="A2" s="479" t="str">
        <f>'General Inputs'!$B$2</f>
        <v>Louisville Gas and Electric Company</v>
      </c>
      <c r="B2" s="479"/>
      <c r="C2" s="479"/>
      <c r="D2" s="479"/>
      <c r="E2" s="479"/>
      <c r="F2" s="479"/>
      <c r="G2" s="479"/>
    </row>
    <row r="3" spans="1:7" ht="15.75">
      <c r="A3" s="479" t="str">
        <f>'General Inputs'!$D$34&amp;" "&amp;'General Inputs'!$E$34</f>
        <v>Case No. 2018-00295</v>
      </c>
      <c r="B3" s="479"/>
      <c r="C3" s="479"/>
      <c r="D3" s="479"/>
      <c r="E3" s="479"/>
      <c r="F3" s="479"/>
      <c r="G3" s="479"/>
    </row>
    <row r="4" spans="1:7" ht="15.75">
      <c r="A4" s="479" t="str">
        <f>"For the Year Ended "&amp;TEXT('General Inputs'!E28,"Mmmm dd, yyyy")</f>
        <v>For the Year Ended December 31, 2017</v>
      </c>
      <c r="B4" s="479"/>
      <c r="C4" s="479"/>
      <c r="D4" s="479"/>
      <c r="E4" s="479"/>
      <c r="F4" s="479"/>
      <c r="G4" s="479"/>
    </row>
    <row r="5" spans="1:7" ht="16.5" thickBot="1">
      <c r="A5" s="480" t="s">
        <v>283</v>
      </c>
      <c r="B5" s="480"/>
      <c r="C5" s="480"/>
      <c r="D5" s="480"/>
      <c r="E5" s="480"/>
      <c r="F5" s="480"/>
      <c r="G5" s="480"/>
    </row>
    <row r="9" spans="1:7" ht="15.75">
      <c r="A9" s="18" t="s">
        <v>32</v>
      </c>
      <c r="B9" s="18"/>
      <c r="C9" s="74"/>
      <c r="D9" s="74"/>
      <c r="E9" s="75"/>
      <c r="F9" s="75" t="s">
        <v>281</v>
      </c>
      <c r="G9" s="75" t="s">
        <v>30</v>
      </c>
    </row>
    <row r="10" spans="1:7" ht="20.25">
      <c r="A10" s="285" t="s">
        <v>26</v>
      </c>
      <c r="B10" s="300" t="s">
        <v>1</v>
      </c>
      <c r="C10" s="300" t="s">
        <v>192</v>
      </c>
      <c r="D10" s="300" t="s">
        <v>71</v>
      </c>
      <c r="E10" s="301" t="s">
        <v>74</v>
      </c>
      <c r="F10" s="301" t="s">
        <v>282</v>
      </c>
      <c r="G10" s="301" t="s">
        <v>34</v>
      </c>
    </row>
    <row r="11" spans="1:7" ht="15.75">
      <c r="A11" s="20"/>
      <c r="B11" s="20"/>
      <c r="C11" s="18" t="s">
        <v>40</v>
      </c>
      <c r="D11" s="18" t="s">
        <v>41</v>
      </c>
      <c r="E11" s="59" t="s">
        <v>277</v>
      </c>
      <c r="F11" s="18" t="s">
        <v>43</v>
      </c>
      <c r="G11" s="48" t="s">
        <v>279</v>
      </c>
    </row>
    <row r="12" spans="1:7">
      <c r="A12" s="27"/>
      <c r="B12" s="27"/>
      <c r="C12" s="35"/>
      <c r="D12" s="35"/>
      <c r="E12" s="35"/>
      <c r="F12" s="35"/>
      <c r="G12" s="35"/>
    </row>
    <row r="13" spans="1:7">
      <c r="A13" s="23">
        <v>1</v>
      </c>
      <c r="B13" s="225" t="s">
        <v>57</v>
      </c>
      <c r="C13" s="246">
        <f>Payroll!D16</f>
        <v>7</v>
      </c>
      <c r="D13" s="246">
        <f>Payroll!F16+Payroll!E73</f>
        <v>5.0028920637778969</v>
      </c>
      <c r="E13" s="120">
        <f>C13+D13</f>
        <v>12.002892063777896</v>
      </c>
      <c r="F13" s="249">
        <v>3793316.8</v>
      </c>
      <c r="G13" s="250">
        <f>E13*F13</f>
        <v>45530772.114115365</v>
      </c>
    </row>
    <row r="14" spans="1:7">
      <c r="A14" s="23"/>
      <c r="B14" s="23"/>
      <c r="C14" s="21"/>
      <c r="D14" s="79"/>
      <c r="E14" s="76"/>
      <c r="F14" s="95"/>
      <c r="G14" s="95"/>
    </row>
    <row r="15" spans="1:7">
      <c r="A15" s="23">
        <v>2</v>
      </c>
      <c r="B15" s="225" t="s">
        <v>151</v>
      </c>
      <c r="C15" s="246">
        <f>'TIA &amp; RIA'!E15</f>
        <v>182.5</v>
      </c>
      <c r="D15" s="246">
        <f>'TIA &amp; RIA'!I15-'TIA &amp; RIA'!E15+'TIA &amp; RIA'!E75</f>
        <v>62.724877250409165</v>
      </c>
      <c r="E15" s="120">
        <f>C15+D15</f>
        <v>245.22487725040918</v>
      </c>
      <c r="F15" s="249">
        <v>187496.84000000008</v>
      </c>
      <c r="G15" s="250">
        <f>E15*F15</f>
        <v>45978889.573839627</v>
      </c>
    </row>
    <row r="16" spans="1:7">
      <c r="A16" s="23"/>
      <c r="B16" s="23"/>
      <c r="C16" s="123"/>
      <c r="D16" s="123"/>
      <c r="E16" s="245"/>
      <c r="F16" s="251"/>
      <c r="G16" s="251"/>
    </row>
    <row r="17" spans="1:7" ht="16.5" thickBot="1">
      <c r="A17" s="23">
        <v>3</v>
      </c>
      <c r="B17" s="225" t="s">
        <v>280</v>
      </c>
      <c r="C17" s="123"/>
      <c r="D17" s="123"/>
      <c r="E17" s="248">
        <f>IF(F17=0,0,G17/F17)</f>
        <v>22.987677887868923</v>
      </c>
      <c r="F17" s="252">
        <f>SUM(F13:F15)</f>
        <v>3980813.6399999997</v>
      </c>
      <c r="G17" s="252">
        <f>SUM(G13:G15)</f>
        <v>91509661.687954992</v>
      </c>
    </row>
    <row r="18" spans="1:7" ht="15.75" thickTop="1">
      <c r="A18" s="23"/>
      <c r="B18" s="23"/>
      <c r="C18" s="123"/>
      <c r="D18" s="123"/>
      <c r="E18" s="245"/>
      <c r="F18" s="123"/>
      <c r="G18" s="123"/>
    </row>
    <row r="19" spans="1:7">
      <c r="A19" s="23"/>
      <c r="B19" s="23"/>
      <c r="C19" s="123"/>
      <c r="D19" s="123"/>
      <c r="E19" s="245"/>
      <c r="F19" s="123"/>
      <c r="G19" s="123"/>
    </row>
    <row r="20" spans="1:7">
      <c r="A20" s="16" t="s">
        <v>275</v>
      </c>
    </row>
    <row r="21" spans="1:7">
      <c r="A21" s="16" t="s">
        <v>276</v>
      </c>
    </row>
  </sheetData>
  <mergeCells count="4">
    <mergeCell ref="A2:G2"/>
    <mergeCell ref="A3:G3"/>
    <mergeCell ref="A4:G4"/>
    <mergeCell ref="A5:G5"/>
  </mergeCells>
  <printOptions horizontalCentered="1"/>
  <pageMargins left="0.7" right="0.7" top="0.75" bottom="0.75" header="0.3" footer="0.3"/>
  <pageSetup fitToHeight="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3">
    <tabColor rgb="FFFFFF66"/>
    <pageSetUpPr fitToPage="1"/>
  </sheetPr>
  <dimension ref="B1:S40"/>
  <sheetViews>
    <sheetView showGridLines="0" tabSelected="1" zoomScale="85" zoomScaleNormal="85" workbookViewId="0"/>
  </sheetViews>
  <sheetFormatPr defaultColWidth="8.88671875" defaultRowHeight="15"/>
  <cols>
    <col min="1" max="1" width="2.109375" style="313" customWidth="1"/>
    <col min="2" max="3" width="1.33203125" style="313" customWidth="1"/>
    <col min="4" max="4" width="47.21875" style="313" customWidth="1"/>
    <col min="5" max="5" width="13" style="313" customWidth="1"/>
    <col min="6" max="6" width="1.33203125" style="313" customWidth="1"/>
    <col min="7" max="8" width="13" style="313" customWidth="1"/>
    <col min="9" max="9" width="1.33203125" style="313" customWidth="1"/>
    <col min="10" max="10" width="4.44140625" style="313" customWidth="1"/>
    <col min="11" max="13" width="1.33203125" style="313" customWidth="1"/>
    <col min="14" max="16384" width="8.88671875" style="313"/>
  </cols>
  <sheetData>
    <row r="1" spans="2:19" s="328" customFormat="1"/>
    <row r="2" spans="2:19" ht="15.75">
      <c r="B2" s="349" t="s">
        <v>1318</v>
      </c>
      <c r="C2" s="311"/>
      <c r="D2" s="311"/>
      <c r="K2" s="311"/>
      <c r="L2" s="311"/>
    </row>
    <row r="3" spans="2:19">
      <c r="B3" s="311" t="s">
        <v>112</v>
      </c>
      <c r="C3" s="311"/>
      <c r="D3" s="311"/>
      <c r="K3" s="311"/>
      <c r="L3" s="311"/>
    </row>
    <row r="4" spans="2:19">
      <c r="B4" s="312" t="str">
        <f>E17</f>
        <v>2020 Kentucky Rate Case</v>
      </c>
      <c r="C4" s="312"/>
      <c r="D4" s="312"/>
      <c r="K4" s="311"/>
      <c r="L4" s="311"/>
    </row>
    <row r="5" spans="2:19">
      <c r="B5" s="312" t="str">
        <f>"Revenue Lag Days Based on the Year Ended "&amp;TEXT(E13,"Mmmm dd, yyyy")</f>
        <v>Revenue Lag Days Based on the Year Ended December 31, 2019</v>
      </c>
      <c r="C5" s="312"/>
      <c r="D5" s="312"/>
      <c r="E5" s="314"/>
      <c r="F5" s="314"/>
      <c r="G5" s="314"/>
      <c r="H5" s="314"/>
      <c r="I5" s="314"/>
      <c r="J5" s="314"/>
      <c r="K5" s="311"/>
      <c r="L5" s="311"/>
    </row>
    <row r="6" spans="2:19">
      <c r="B6" s="312" t="str">
        <f>"Expense Lead Days Based on the Year Ended "&amp;TEXT(E28,"Mmmm dd, yyyy")</f>
        <v>Expense Lead Days Based on the Year Ended December 31, 2017</v>
      </c>
      <c r="C6" s="312"/>
      <c r="D6" s="312"/>
      <c r="E6" s="314"/>
      <c r="F6" s="314"/>
      <c r="G6" s="314"/>
      <c r="H6" s="314"/>
      <c r="I6" s="314"/>
      <c r="J6" s="314"/>
      <c r="K6" s="311"/>
      <c r="L6" s="311"/>
    </row>
    <row r="7" spans="2:19">
      <c r="B7" s="311"/>
      <c r="C7" s="311"/>
      <c r="D7" s="311"/>
      <c r="E7" s="311"/>
      <c r="F7" s="311"/>
      <c r="G7" s="311"/>
      <c r="H7" s="311"/>
      <c r="I7" s="315"/>
      <c r="J7" s="311"/>
      <c r="K7" s="311"/>
      <c r="L7" s="311"/>
    </row>
    <row r="8" spans="2:19" ht="15.75">
      <c r="B8" s="316" t="s">
        <v>364</v>
      </c>
      <c r="C8" s="317"/>
      <c r="D8" s="317"/>
      <c r="E8" s="317"/>
      <c r="F8" s="317"/>
      <c r="G8" s="317"/>
      <c r="H8" s="317"/>
      <c r="I8" s="318"/>
      <c r="J8" s="317"/>
      <c r="K8" s="317"/>
      <c r="L8" s="319"/>
    </row>
    <row r="9" spans="2:19" ht="8.1" customHeight="1">
      <c r="B9" s="320"/>
      <c r="C9" s="321"/>
      <c r="D9" s="321"/>
      <c r="E9" s="321"/>
      <c r="F9" s="321"/>
      <c r="G9" s="321"/>
      <c r="H9" s="321"/>
      <c r="I9" s="322"/>
      <c r="J9" s="321"/>
      <c r="K9" s="321"/>
      <c r="L9" s="323"/>
    </row>
    <row r="10" spans="2:19" ht="8.1" customHeight="1">
      <c r="B10" s="320"/>
      <c r="C10" s="324"/>
      <c r="D10" s="325"/>
      <c r="E10" s="325"/>
      <c r="F10" s="325"/>
      <c r="G10" s="325"/>
      <c r="H10" s="325"/>
      <c r="I10" s="326"/>
      <c r="J10" s="325"/>
      <c r="K10" s="327"/>
      <c r="L10" s="323"/>
      <c r="N10" s="328"/>
      <c r="O10" s="328"/>
      <c r="P10" s="328"/>
      <c r="Q10" s="328"/>
      <c r="R10" s="328"/>
      <c r="S10" s="328"/>
    </row>
    <row r="11" spans="2:19">
      <c r="B11" s="320"/>
      <c r="C11" s="329"/>
      <c r="D11" s="330" t="s">
        <v>107</v>
      </c>
      <c r="E11" s="331">
        <v>43466</v>
      </c>
      <c r="F11" s="321"/>
      <c r="G11" s="332" t="str">
        <f>IF(E11="","",TEXT($E11,"Mmm yyy"))</f>
        <v>Jan 2019</v>
      </c>
      <c r="H11" s="321"/>
      <c r="I11" s="321"/>
      <c r="J11" s="321"/>
      <c r="K11" s="333"/>
      <c r="L11" s="323"/>
      <c r="N11" s="328"/>
      <c r="O11" s="328"/>
      <c r="P11" s="328"/>
      <c r="Q11" s="328"/>
      <c r="R11" s="328"/>
      <c r="S11" s="328"/>
    </row>
    <row r="12" spans="2:19" ht="8.1" customHeight="1">
      <c r="B12" s="320"/>
      <c r="C12" s="329"/>
      <c r="D12" s="321"/>
      <c r="E12" s="321"/>
      <c r="F12" s="321"/>
      <c r="G12" s="321"/>
      <c r="H12" s="321"/>
      <c r="I12" s="321"/>
      <c r="J12" s="321"/>
      <c r="K12" s="333"/>
      <c r="L12" s="323"/>
      <c r="N12" s="328"/>
      <c r="O12" s="328"/>
      <c r="P12" s="328"/>
      <c r="Q12" s="328"/>
      <c r="R12" s="328"/>
      <c r="S12" s="328"/>
    </row>
    <row r="13" spans="2:19">
      <c r="B13" s="320"/>
      <c r="C13" s="329"/>
      <c r="D13" s="330" t="s">
        <v>108</v>
      </c>
      <c r="E13" s="332">
        <f>IF(E11="","",EOMONTH(E11,11))</f>
        <v>43830</v>
      </c>
      <c r="F13" s="321"/>
      <c r="G13" s="332" t="str">
        <f>IF(E11="","",TEXT($E13,"Mmm yyy"))</f>
        <v>Dec 2019</v>
      </c>
      <c r="H13" s="321"/>
      <c r="I13" s="321"/>
      <c r="J13" s="321"/>
      <c r="K13" s="333"/>
      <c r="L13" s="323"/>
      <c r="N13" s="328"/>
      <c r="O13" s="328"/>
      <c r="P13" s="328"/>
      <c r="Q13" s="328"/>
      <c r="R13" s="328"/>
      <c r="S13" s="328"/>
    </row>
    <row r="14" spans="2:19" ht="8.1" customHeight="1">
      <c r="B14" s="320"/>
      <c r="C14" s="329"/>
      <c r="D14" s="330"/>
      <c r="E14" s="330"/>
      <c r="F14" s="321"/>
      <c r="G14" s="321"/>
      <c r="H14" s="321"/>
      <c r="I14" s="321"/>
      <c r="J14" s="321"/>
      <c r="K14" s="333"/>
      <c r="L14" s="323"/>
      <c r="N14" s="328"/>
      <c r="O14" s="328"/>
      <c r="P14" s="328"/>
      <c r="Q14" s="328"/>
      <c r="R14" s="328"/>
      <c r="S14" s="328"/>
    </row>
    <row r="15" spans="2:19">
      <c r="B15" s="320"/>
      <c r="C15" s="329"/>
      <c r="D15" s="330" t="s">
        <v>109</v>
      </c>
      <c r="E15" s="474" t="s">
        <v>110</v>
      </c>
      <c r="F15" s="475"/>
      <c r="G15" s="475"/>
      <c r="H15" s="350"/>
      <c r="I15" s="321"/>
      <c r="J15" s="321"/>
      <c r="K15" s="333"/>
      <c r="L15" s="323"/>
    </row>
    <row r="16" spans="2:19" ht="8.1" customHeight="1">
      <c r="B16" s="320"/>
      <c r="C16" s="329"/>
      <c r="D16" s="330"/>
      <c r="E16" s="330"/>
      <c r="F16" s="330"/>
      <c r="G16" s="330"/>
      <c r="H16" s="330"/>
      <c r="I16" s="330"/>
      <c r="J16" s="321"/>
      <c r="K16" s="333"/>
      <c r="L16" s="323"/>
    </row>
    <row r="17" spans="2:12">
      <c r="B17" s="320"/>
      <c r="C17" s="329"/>
      <c r="D17" s="330" t="s">
        <v>111</v>
      </c>
      <c r="E17" s="474" t="s">
        <v>1334</v>
      </c>
      <c r="F17" s="475"/>
      <c r="G17" s="475"/>
      <c r="H17" s="321"/>
      <c r="I17" s="321"/>
      <c r="J17" s="321"/>
      <c r="K17" s="333"/>
      <c r="L17" s="323"/>
    </row>
    <row r="18" spans="2:12" ht="8.1" customHeight="1">
      <c r="B18" s="320"/>
      <c r="C18" s="329"/>
      <c r="D18" s="330"/>
      <c r="E18" s="330"/>
      <c r="F18" s="330"/>
      <c r="G18" s="330"/>
      <c r="H18" s="330"/>
      <c r="I18" s="330"/>
      <c r="J18" s="321"/>
      <c r="K18" s="333"/>
      <c r="L18" s="323"/>
    </row>
    <row r="19" spans="2:12">
      <c r="B19" s="320"/>
      <c r="C19" s="329"/>
      <c r="D19" s="330" t="s">
        <v>113</v>
      </c>
      <c r="E19" s="474" t="s">
        <v>1339</v>
      </c>
      <c r="F19" s="475"/>
      <c r="G19" s="475"/>
      <c r="H19" s="321"/>
      <c r="I19" s="321"/>
      <c r="J19" s="321"/>
      <c r="K19" s="333"/>
      <c r="L19" s="323"/>
    </row>
    <row r="20" spans="2:12" ht="8.1" customHeight="1">
      <c r="B20" s="320"/>
      <c r="C20" s="334"/>
      <c r="D20" s="335"/>
      <c r="E20" s="335"/>
      <c r="F20" s="335"/>
      <c r="G20" s="335"/>
      <c r="H20" s="335"/>
      <c r="I20" s="336"/>
      <c r="J20" s="335"/>
      <c r="K20" s="337"/>
      <c r="L20" s="323"/>
    </row>
    <row r="21" spans="2:12" ht="8.1" customHeight="1">
      <c r="B21" s="338"/>
      <c r="C21" s="339"/>
      <c r="D21" s="339"/>
      <c r="E21" s="339"/>
      <c r="F21" s="339"/>
      <c r="G21" s="339"/>
      <c r="H21" s="339"/>
      <c r="I21" s="340"/>
      <c r="J21" s="339"/>
      <c r="K21" s="339"/>
      <c r="L21" s="341"/>
    </row>
    <row r="22" spans="2:12">
      <c r="B22" s="311"/>
      <c r="C22" s="311"/>
      <c r="D22" s="311"/>
      <c r="E22" s="311"/>
      <c r="F22" s="311"/>
      <c r="G22" s="311"/>
      <c r="H22" s="311"/>
      <c r="I22" s="315"/>
      <c r="J22" s="311"/>
      <c r="K22" s="311"/>
      <c r="L22" s="311"/>
    </row>
    <row r="23" spans="2:12" ht="15.75">
      <c r="B23" s="316" t="s">
        <v>362</v>
      </c>
      <c r="C23" s="317"/>
      <c r="D23" s="317"/>
      <c r="E23" s="317"/>
      <c r="F23" s="317"/>
      <c r="G23" s="317"/>
      <c r="H23" s="317"/>
      <c r="I23" s="318"/>
      <c r="J23" s="317"/>
      <c r="K23" s="317"/>
      <c r="L23" s="319"/>
    </row>
    <row r="24" spans="2:12" ht="8.1" customHeight="1">
      <c r="B24" s="320"/>
      <c r="C24" s="321"/>
      <c r="D24" s="321"/>
      <c r="E24" s="321"/>
      <c r="F24" s="321"/>
      <c r="G24" s="321"/>
      <c r="H24" s="321"/>
      <c r="I24" s="322"/>
      <c r="J24" s="321"/>
      <c r="K24" s="321"/>
      <c r="L24" s="323"/>
    </row>
    <row r="25" spans="2:12" ht="8.1" customHeight="1">
      <c r="B25" s="320"/>
      <c r="C25" s="324"/>
      <c r="D25" s="325"/>
      <c r="E25" s="325"/>
      <c r="F25" s="325"/>
      <c r="G25" s="325"/>
      <c r="H25" s="325"/>
      <c r="I25" s="326"/>
      <c r="J25" s="325"/>
      <c r="K25" s="327"/>
      <c r="L25" s="323"/>
    </row>
    <row r="26" spans="2:12">
      <c r="B26" s="320"/>
      <c r="C26" s="329"/>
      <c r="D26" s="330" t="s">
        <v>107</v>
      </c>
      <c r="E26" s="331">
        <v>42736</v>
      </c>
      <c r="F26" s="321"/>
      <c r="G26" s="332" t="str">
        <f>IF(E26="","",TEXT($E26,"Mmm yyy"))</f>
        <v>Jan 2017</v>
      </c>
      <c r="H26" s="321"/>
      <c r="I26" s="321"/>
      <c r="J26" s="321"/>
      <c r="K26" s="333"/>
      <c r="L26" s="323"/>
    </row>
    <row r="27" spans="2:12" ht="8.1" customHeight="1">
      <c r="B27" s="320"/>
      <c r="C27" s="329"/>
      <c r="D27" s="321"/>
      <c r="E27" s="321"/>
      <c r="F27" s="321"/>
      <c r="G27" s="321"/>
      <c r="H27" s="321"/>
      <c r="I27" s="321"/>
      <c r="J27" s="321"/>
      <c r="K27" s="333"/>
      <c r="L27" s="323"/>
    </row>
    <row r="28" spans="2:12">
      <c r="B28" s="320"/>
      <c r="C28" s="329"/>
      <c r="D28" s="330" t="s">
        <v>108</v>
      </c>
      <c r="E28" s="332">
        <f>IF(E26="","",EOMONTH(E26,11))</f>
        <v>43100</v>
      </c>
      <c r="F28" s="321"/>
      <c r="G28" s="332" t="str">
        <f>IF(E26="","",TEXT($E28,"Mmm yyy"))</f>
        <v>Dec 2017</v>
      </c>
      <c r="H28" s="321"/>
      <c r="I28" s="321"/>
      <c r="J28" s="321"/>
      <c r="K28" s="333"/>
      <c r="L28" s="323"/>
    </row>
    <row r="29" spans="2:12" ht="8.1" customHeight="1">
      <c r="B29" s="320"/>
      <c r="C29" s="329"/>
      <c r="D29" s="330"/>
      <c r="E29" s="330"/>
      <c r="F29" s="321"/>
      <c r="G29" s="321"/>
      <c r="H29" s="321"/>
      <c r="I29" s="321"/>
      <c r="J29" s="321"/>
      <c r="K29" s="333"/>
      <c r="L29" s="323"/>
    </row>
    <row r="30" spans="2:12">
      <c r="B30" s="320"/>
      <c r="C30" s="329"/>
      <c r="D30" s="330" t="s">
        <v>109</v>
      </c>
      <c r="E30" s="474" t="s">
        <v>110</v>
      </c>
      <c r="F30" s="475"/>
      <c r="G30" s="475"/>
      <c r="H30" s="350"/>
      <c r="I30" s="321"/>
      <c r="J30" s="321"/>
      <c r="K30" s="333"/>
      <c r="L30" s="323"/>
    </row>
    <row r="31" spans="2:12" ht="8.1" customHeight="1">
      <c r="B31" s="320"/>
      <c r="C31" s="329"/>
      <c r="D31" s="330"/>
      <c r="E31" s="330"/>
      <c r="F31" s="330"/>
      <c r="G31" s="330"/>
      <c r="H31" s="330"/>
      <c r="I31" s="330"/>
      <c r="J31" s="321"/>
      <c r="K31" s="333"/>
      <c r="L31" s="323"/>
    </row>
    <row r="32" spans="2:12">
      <c r="B32" s="320"/>
      <c r="C32" s="329"/>
      <c r="D32" s="330" t="s">
        <v>111</v>
      </c>
      <c r="E32" s="474" t="s">
        <v>370</v>
      </c>
      <c r="F32" s="475"/>
      <c r="G32" s="475"/>
      <c r="H32" s="321"/>
      <c r="I32" s="321"/>
      <c r="J32" s="321"/>
      <c r="K32" s="333"/>
      <c r="L32" s="323"/>
    </row>
    <row r="33" spans="2:12" ht="8.1" customHeight="1">
      <c r="B33" s="320"/>
      <c r="C33" s="329"/>
      <c r="D33" s="330"/>
      <c r="E33" s="330"/>
      <c r="F33" s="330"/>
      <c r="G33" s="330"/>
      <c r="H33" s="330"/>
      <c r="I33" s="330"/>
      <c r="J33" s="321"/>
      <c r="K33" s="333"/>
      <c r="L33" s="323"/>
    </row>
    <row r="34" spans="2:12">
      <c r="B34" s="320"/>
      <c r="C34" s="329"/>
      <c r="D34" s="330" t="s">
        <v>113</v>
      </c>
      <c r="E34" s="474" t="s">
        <v>1335</v>
      </c>
      <c r="F34" s="475"/>
      <c r="G34" s="475"/>
      <c r="H34" s="321"/>
      <c r="I34" s="321"/>
      <c r="J34" s="321"/>
      <c r="K34" s="333"/>
      <c r="L34" s="323"/>
    </row>
    <row r="35" spans="2:12" ht="8.1" customHeight="1">
      <c r="B35" s="320"/>
      <c r="C35" s="334"/>
      <c r="D35" s="335"/>
      <c r="E35" s="335"/>
      <c r="F35" s="335"/>
      <c r="G35" s="335"/>
      <c r="H35" s="335"/>
      <c r="I35" s="336"/>
      <c r="J35" s="335"/>
      <c r="K35" s="337"/>
      <c r="L35" s="323"/>
    </row>
    <row r="36" spans="2:12" ht="8.1" customHeight="1">
      <c r="B36" s="338"/>
      <c r="C36" s="339"/>
      <c r="D36" s="339"/>
      <c r="E36" s="339"/>
      <c r="F36" s="339"/>
      <c r="G36" s="339"/>
      <c r="H36" s="339"/>
      <c r="I36" s="340"/>
      <c r="J36" s="339"/>
      <c r="K36" s="339"/>
      <c r="L36" s="341"/>
    </row>
    <row r="37" spans="2:12">
      <c r="B37" s="311"/>
      <c r="C37" s="311"/>
      <c r="D37" s="311"/>
      <c r="E37" s="311"/>
      <c r="F37" s="311"/>
      <c r="G37" s="311"/>
      <c r="H37" s="311"/>
      <c r="I37" s="315"/>
      <c r="J37" s="311"/>
      <c r="K37" s="311"/>
      <c r="L37" s="311"/>
    </row>
    <row r="38" spans="2:12">
      <c r="B38" s="311"/>
      <c r="C38" s="311"/>
      <c r="D38" s="311"/>
      <c r="E38" s="311"/>
      <c r="F38" s="311"/>
      <c r="G38" s="311"/>
      <c r="H38" s="311"/>
      <c r="I38" s="315"/>
      <c r="J38" s="311"/>
      <c r="K38" s="311"/>
      <c r="L38" s="311"/>
    </row>
    <row r="39" spans="2:12">
      <c r="B39" s="311"/>
      <c r="C39" s="311"/>
      <c r="D39" s="311"/>
      <c r="E39" s="311"/>
      <c r="F39" s="311"/>
      <c r="G39" s="311"/>
      <c r="H39" s="311"/>
      <c r="I39" s="315"/>
      <c r="J39" s="311"/>
      <c r="K39" s="311"/>
      <c r="L39" s="311"/>
    </row>
    <row r="40" spans="2:12">
      <c r="B40" s="311"/>
      <c r="C40" s="311"/>
      <c r="D40" s="311"/>
      <c r="E40" s="311"/>
      <c r="F40" s="311"/>
      <c r="G40" s="311"/>
      <c r="H40" s="311"/>
      <c r="I40" s="315"/>
      <c r="J40" s="311"/>
      <c r="K40" s="311"/>
      <c r="L40" s="311"/>
    </row>
  </sheetData>
  <mergeCells count="6">
    <mergeCell ref="E30:G30"/>
    <mergeCell ref="E32:G32"/>
    <mergeCell ref="E34:G34"/>
    <mergeCell ref="E15:G15"/>
    <mergeCell ref="E17:G17"/>
    <mergeCell ref="E19:G19"/>
  </mergeCells>
  <dataValidations count="1">
    <dataValidation type="list" allowBlank="1" showInputMessage="1" showErrorMessage="1" sqref="E30:G30 E15:G15" xr:uid="{00000000-0002-0000-0100-000000000000}">
      <formula1>"6 Mo. Actual + 6 Mo. Forecast,Test Year Ended 12 Mo. Actual,12 Mo. Forecast"</formula1>
    </dataValidation>
  </dataValidations>
  <printOptions horizontalCentered="1"/>
  <pageMargins left="0.7" right="0.7" top="0.75" bottom="0.75" header="0.3" footer="0.3"/>
  <pageSetup fitToHeight="0" orientation="landscape"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tabColor theme="4" tint="0.39997558519241921"/>
    <pageSetUpPr fitToPage="1"/>
  </sheetPr>
  <dimension ref="A1:Q80"/>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9" width="14.77734375" style="16" customWidth="1"/>
    <col min="10" max="16384" width="8.88671875" style="16"/>
  </cols>
  <sheetData>
    <row r="1" spans="1:9" s="154" customFormat="1" ht="15.75">
      <c r="I1" s="390"/>
    </row>
    <row r="2" spans="1:9" ht="15.75">
      <c r="A2" s="479" t="str">
        <f>'General Inputs'!$B$2</f>
        <v>Louisville Gas and Electric Company</v>
      </c>
      <c r="B2" s="479"/>
      <c r="C2" s="479"/>
      <c r="D2" s="479"/>
      <c r="E2" s="479"/>
      <c r="F2" s="479"/>
      <c r="G2" s="479"/>
      <c r="H2" s="479"/>
      <c r="I2" s="479"/>
    </row>
    <row r="3" spans="1:9" ht="15.75">
      <c r="A3" s="479" t="str">
        <f>'General Inputs'!$D$34&amp;" "&amp;'General Inputs'!$E$34</f>
        <v>Case No. 2018-00295</v>
      </c>
      <c r="B3" s="479"/>
      <c r="C3" s="479"/>
      <c r="D3" s="479"/>
      <c r="E3" s="479"/>
      <c r="F3" s="479"/>
      <c r="G3" s="479"/>
      <c r="H3" s="479"/>
      <c r="I3" s="479"/>
    </row>
    <row r="4" spans="1:9" ht="15.75">
      <c r="A4" s="479" t="str">
        <f>"For the Year Ended "&amp;TEXT('General Inputs'!E28,"Mmmm dd, yyyy")</f>
        <v>For the Year Ended December 31, 2017</v>
      </c>
      <c r="B4" s="479"/>
      <c r="C4" s="479"/>
      <c r="D4" s="479"/>
      <c r="E4" s="479"/>
      <c r="F4" s="479"/>
      <c r="G4" s="479"/>
      <c r="H4" s="479"/>
      <c r="I4" s="479"/>
    </row>
    <row r="5" spans="1:9" ht="16.5" thickBot="1">
      <c r="A5" s="480" t="s">
        <v>178</v>
      </c>
      <c r="B5" s="480"/>
      <c r="C5" s="480"/>
      <c r="D5" s="480"/>
      <c r="E5" s="480"/>
      <c r="F5" s="480"/>
      <c r="G5" s="480"/>
      <c r="H5" s="480"/>
      <c r="I5" s="480"/>
    </row>
    <row r="9" spans="1:9" ht="15.75">
      <c r="A9" s="18" t="s">
        <v>32</v>
      </c>
      <c r="B9" s="18"/>
      <c r="C9" s="74" t="s">
        <v>1247</v>
      </c>
      <c r="D9" s="74" t="s">
        <v>88</v>
      </c>
      <c r="E9" s="75" t="s">
        <v>215</v>
      </c>
      <c r="F9" s="75" t="s">
        <v>150</v>
      </c>
      <c r="G9" s="75" t="s">
        <v>409</v>
      </c>
      <c r="H9" s="75" t="s">
        <v>45</v>
      </c>
      <c r="I9" s="75" t="s">
        <v>34</v>
      </c>
    </row>
    <row r="10" spans="1:9" ht="20.25">
      <c r="A10" s="285" t="s">
        <v>26</v>
      </c>
      <c r="B10" s="300" t="s">
        <v>1</v>
      </c>
      <c r="C10" s="300" t="s">
        <v>63</v>
      </c>
      <c r="D10" s="300" t="s">
        <v>63</v>
      </c>
      <c r="E10" s="301" t="s">
        <v>192</v>
      </c>
      <c r="F10" s="301" t="s">
        <v>46</v>
      </c>
      <c r="G10" s="301" t="s">
        <v>173</v>
      </c>
      <c r="H10" s="301" t="s">
        <v>34</v>
      </c>
      <c r="I10" s="301" t="s">
        <v>37</v>
      </c>
    </row>
    <row r="11" spans="1:9" ht="15.75">
      <c r="A11" s="20"/>
      <c r="B11" s="20"/>
      <c r="C11" s="18" t="s">
        <v>40</v>
      </c>
      <c r="D11" s="18" t="s">
        <v>41</v>
      </c>
      <c r="E11" s="216" t="s">
        <v>117</v>
      </c>
      <c r="F11" s="18" t="s">
        <v>43</v>
      </c>
      <c r="G11" s="48" t="s">
        <v>49</v>
      </c>
      <c r="H11" s="48" t="s">
        <v>323</v>
      </c>
      <c r="I11" s="48" t="s">
        <v>206</v>
      </c>
    </row>
    <row r="12" spans="1:9">
      <c r="A12" s="27"/>
      <c r="B12" s="27"/>
      <c r="C12" s="35"/>
      <c r="D12" s="35"/>
      <c r="E12" s="21"/>
      <c r="F12" s="35"/>
      <c r="G12" s="35"/>
      <c r="H12" s="35"/>
      <c r="I12" s="27"/>
    </row>
    <row r="13" spans="1:9" ht="16.5" thickBot="1">
      <c r="A13" s="23">
        <v>1</v>
      </c>
      <c r="B13" s="225" t="s">
        <v>152</v>
      </c>
      <c r="C13" s="124">
        <v>42370</v>
      </c>
      <c r="D13" s="124">
        <f>EOMONTH(C13,11)</f>
        <v>42735</v>
      </c>
      <c r="E13" s="136">
        <f>(D13-C13)/2</f>
        <v>182.5</v>
      </c>
      <c r="F13" s="124">
        <v>42822</v>
      </c>
      <c r="G13" s="124">
        <v>42836</v>
      </c>
      <c r="H13" s="136">
        <f>G13-D13</f>
        <v>101</v>
      </c>
      <c r="I13" s="450">
        <f>E13+H13</f>
        <v>283.5</v>
      </c>
    </row>
    <row r="14" spans="1:9" ht="15.75" thickTop="1">
      <c r="A14" s="23"/>
      <c r="B14" s="23"/>
      <c r="C14" s="21"/>
      <c r="D14" s="79"/>
      <c r="E14" s="76"/>
      <c r="F14" s="95"/>
      <c r="G14" s="95"/>
      <c r="H14" s="95"/>
      <c r="I14" s="27"/>
    </row>
    <row r="15" spans="1:9">
      <c r="A15" s="23">
        <v>2</v>
      </c>
      <c r="B15" s="225" t="s">
        <v>324</v>
      </c>
      <c r="C15" s="124">
        <f>C13</f>
        <v>42370</v>
      </c>
      <c r="D15" s="124">
        <f>D13</f>
        <v>42735</v>
      </c>
      <c r="E15" s="136">
        <f>(D15-C15)/2</f>
        <v>182.5</v>
      </c>
      <c r="F15" s="124" t="s">
        <v>172</v>
      </c>
      <c r="G15" s="124">
        <v>42797</v>
      </c>
      <c r="H15" s="136">
        <f>G15-D15</f>
        <v>62</v>
      </c>
      <c r="I15" s="78">
        <f>E15+H15</f>
        <v>244.5</v>
      </c>
    </row>
    <row r="16" spans="1:9" s="154" customFormat="1">
      <c r="A16" s="172"/>
      <c r="B16" s="273"/>
      <c r="C16" s="179"/>
      <c r="D16" s="179"/>
      <c r="E16" s="270"/>
      <c r="F16" s="179"/>
      <c r="G16" s="179"/>
      <c r="H16" s="270"/>
      <c r="I16" s="180"/>
    </row>
    <row r="17" spans="1:9">
      <c r="A17" s="23"/>
      <c r="B17" s="225" t="s">
        <v>325</v>
      </c>
      <c r="C17" s="21"/>
      <c r="D17" s="79"/>
      <c r="E17" s="76"/>
      <c r="F17" s="95"/>
      <c r="G17" s="95"/>
      <c r="H17" s="95"/>
      <c r="I17" s="27"/>
    </row>
    <row r="18" spans="1:9">
      <c r="A18" s="23"/>
      <c r="B18" s="225"/>
      <c r="C18" s="21"/>
      <c r="D18" s="79"/>
      <c r="E18" s="76"/>
      <c r="F18" s="95"/>
      <c r="G18" s="95"/>
      <c r="H18" s="95"/>
      <c r="I18" s="27"/>
    </row>
    <row r="19" spans="1:9">
      <c r="A19" s="23"/>
      <c r="B19" s="36" t="s">
        <v>991</v>
      </c>
      <c r="C19" s="40"/>
      <c r="D19" s="21"/>
      <c r="E19" s="43"/>
      <c r="F19" s="43"/>
      <c r="G19" s="379"/>
      <c r="H19" s="39"/>
    </row>
    <row r="20" spans="1:9">
      <c r="B20" s="486" t="s">
        <v>177</v>
      </c>
      <c r="C20" s="486" t="s">
        <v>176</v>
      </c>
      <c r="D20" s="487" t="s">
        <v>175</v>
      </c>
      <c r="E20" s="486" t="s">
        <v>34</v>
      </c>
      <c r="F20" s="154"/>
      <c r="G20" s="154"/>
    </row>
    <row r="21" spans="1:9">
      <c r="A21" s="23"/>
      <c r="B21" s="486"/>
      <c r="C21" s="486"/>
      <c r="D21" s="487"/>
      <c r="E21" s="486"/>
    </row>
    <row r="22" spans="1:9">
      <c r="A22" s="23"/>
      <c r="B22" s="486"/>
      <c r="C22" s="486"/>
      <c r="D22" s="487"/>
      <c r="E22" s="486"/>
    </row>
    <row r="23" spans="1:9">
      <c r="A23" s="23">
        <f>A15+1</f>
        <v>3</v>
      </c>
      <c r="B23" s="192">
        <v>179042</v>
      </c>
      <c r="C23" s="193">
        <v>42797</v>
      </c>
      <c r="D23" s="193">
        <v>42803</v>
      </c>
      <c r="E23" s="135">
        <f>D23-C23</f>
        <v>6</v>
      </c>
    </row>
    <row r="24" spans="1:9">
      <c r="A24" s="23">
        <f>A23+1</f>
        <v>4</v>
      </c>
      <c r="B24" s="192">
        <v>179022</v>
      </c>
      <c r="C24" s="193">
        <v>42797</v>
      </c>
      <c r="D24" s="193">
        <v>42803</v>
      </c>
      <c r="E24" s="135">
        <f t="shared" ref="E24:E65" si="0">D24-C24</f>
        <v>6</v>
      </c>
    </row>
    <row r="25" spans="1:9">
      <c r="A25" s="23">
        <f t="shared" ref="A25:A69" si="1">A24+1</f>
        <v>5</v>
      </c>
      <c r="B25" s="192">
        <v>179032</v>
      </c>
      <c r="C25" s="193">
        <v>42797</v>
      </c>
      <c r="D25" s="193">
        <v>42863</v>
      </c>
      <c r="E25" s="135">
        <f t="shared" si="0"/>
        <v>66</v>
      </c>
    </row>
    <row r="26" spans="1:9">
      <c r="A26" s="23">
        <f t="shared" si="1"/>
        <v>6</v>
      </c>
      <c r="B26" s="192">
        <v>179024</v>
      </c>
      <c r="C26" s="193">
        <v>42797</v>
      </c>
      <c r="D26" s="193">
        <v>42801</v>
      </c>
      <c r="E26" s="135">
        <f t="shared" si="0"/>
        <v>4</v>
      </c>
    </row>
    <row r="27" spans="1:9">
      <c r="A27" s="23">
        <f t="shared" si="1"/>
        <v>7</v>
      </c>
      <c r="B27" s="192">
        <v>179025</v>
      </c>
      <c r="C27" s="193">
        <v>42797</v>
      </c>
      <c r="D27" s="193">
        <v>42803</v>
      </c>
      <c r="E27" s="135">
        <f t="shared" si="0"/>
        <v>6</v>
      </c>
    </row>
    <row r="28" spans="1:9">
      <c r="A28" s="23">
        <f t="shared" si="1"/>
        <v>8</v>
      </c>
      <c r="B28" s="192">
        <v>179038</v>
      </c>
      <c r="C28" s="193">
        <v>42797</v>
      </c>
      <c r="D28" s="193">
        <v>42801</v>
      </c>
      <c r="E28" s="135">
        <f t="shared" si="0"/>
        <v>4</v>
      </c>
    </row>
    <row r="29" spans="1:9">
      <c r="A29" s="23">
        <f t="shared" si="1"/>
        <v>9</v>
      </c>
      <c r="B29" s="192">
        <v>179055</v>
      </c>
      <c r="C29" s="193">
        <v>42797</v>
      </c>
      <c r="D29" s="193">
        <v>42801</v>
      </c>
      <c r="E29" s="135">
        <f t="shared" si="0"/>
        <v>4</v>
      </c>
    </row>
    <row r="30" spans="1:9">
      <c r="A30" s="23">
        <f t="shared" si="1"/>
        <v>10</v>
      </c>
      <c r="B30" s="192">
        <v>179034</v>
      </c>
      <c r="C30" s="193">
        <v>42797</v>
      </c>
      <c r="D30" s="193">
        <v>42800</v>
      </c>
      <c r="E30" s="135">
        <f t="shared" si="0"/>
        <v>3</v>
      </c>
    </row>
    <row r="31" spans="1:9">
      <c r="A31" s="23">
        <f t="shared" si="1"/>
        <v>11</v>
      </c>
      <c r="B31" s="192">
        <v>179029</v>
      </c>
      <c r="C31" s="193">
        <v>42797</v>
      </c>
      <c r="D31" s="193">
        <v>42810</v>
      </c>
      <c r="E31" s="135">
        <f t="shared" si="0"/>
        <v>13</v>
      </c>
    </row>
    <row r="32" spans="1:9">
      <c r="A32" s="23">
        <f t="shared" si="1"/>
        <v>12</v>
      </c>
      <c r="B32" s="192">
        <v>179028</v>
      </c>
      <c r="C32" s="193">
        <v>42797</v>
      </c>
      <c r="D32" s="193">
        <v>42800</v>
      </c>
      <c r="E32" s="135">
        <f t="shared" si="0"/>
        <v>3</v>
      </c>
    </row>
    <row r="33" spans="1:5">
      <c r="A33" s="23">
        <f t="shared" si="1"/>
        <v>13</v>
      </c>
      <c r="B33" s="192">
        <v>179036</v>
      </c>
      <c r="C33" s="193">
        <v>42797</v>
      </c>
      <c r="D33" s="193">
        <v>42807</v>
      </c>
      <c r="E33" s="135">
        <f t="shared" si="0"/>
        <v>10</v>
      </c>
    </row>
    <row r="34" spans="1:5">
      <c r="A34" s="23">
        <f t="shared" si="1"/>
        <v>14</v>
      </c>
      <c r="B34" s="192">
        <v>179039</v>
      </c>
      <c r="C34" s="193">
        <v>42797</v>
      </c>
      <c r="D34" s="193">
        <v>42984</v>
      </c>
      <c r="E34" s="135">
        <f t="shared" si="0"/>
        <v>187</v>
      </c>
    </row>
    <row r="35" spans="1:5">
      <c r="A35" s="23">
        <f t="shared" si="1"/>
        <v>15</v>
      </c>
      <c r="B35" s="192">
        <v>179053</v>
      </c>
      <c r="C35" s="193">
        <v>42797</v>
      </c>
      <c r="D35" s="193">
        <v>42809</v>
      </c>
      <c r="E35" s="135">
        <f t="shared" si="0"/>
        <v>12</v>
      </c>
    </row>
    <row r="36" spans="1:5">
      <c r="A36" s="23">
        <f t="shared" si="1"/>
        <v>16</v>
      </c>
      <c r="B36" s="192">
        <v>179050</v>
      </c>
      <c r="C36" s="193">
        <v>42797</v>
      </c>
      <c r="D36" s="193">
        <v>42802</v>
      </c>
      <c r="E36" s="135">
        <f t="shared" si="0"/>
        <v>5</v>
      </c>
    </row>
    <row r="37" spans="1:5">
      <c r="A37" s="23">
        <f t="shared" si="1"/>
        <v>17</v>
      </c>
      <c r="B37" s="192">
        <v>179023</v>
      </c>
      <c r="C37" s="193">
        <v>42797</v>
      </c>
      <c r="D37" s="193">
        <v>42801</v>
      </c>
      <c r="E37" s="135">
        <f t="shared" si="0"/>
        <v>4</v>
      </c>
    </row>
    <row r="38" spans="1:5">
      <c r="A38" s="23">
        <f t="shared" si="1"/>
        <v>18</v>
      </c>
      <c r="B38" s="192">
        <v>179035</v>
      </c>
      <c r="C38" s="193">
        <v>42797</v>
      </c>
      <c r="D38" s="193">
        <v>42801</v>
      </c>
      <c r="E38" s="135">
        <f t="shared" si="0"/>
        <v>4</v>
      </c>
    </row>
    <row r="39" spans="1:5">
      <c r="A39" s="23">
        <f t="shared" si="1"/>
        <v>19</v>
      </c>
      <c r="B39" s="192">
        <v>179041</v>
      </c>
      <c r="C39" s="193">
        <v>42797</v>
      </c>
      <c r="D39" s="193">
        <v>42801</v>
      </c>
      <c r="E39" s="135">
        <f t="shared" si="0"/>
        <v>4</v>
      </c>
    </row>
    <row r="40" spans="1:5">
      <c r="A40" s="23">
        <f t="shared" si="1"/>
        <v>20</v>
      </c>
      <c r="B40" s="192">
        <v>179047</v>
      </c>
      <c r="C40" s="193">
        <v>42797</v>
      </c>
      <c r="D40" s="193">
        <v>42804</v>
      </c>
      <c r="E40" s="135">
        <f t="shared" si="0"/>
        <v>7</v>
      </c>
    </row>
    <row r="41" spans="1:5">
      <c r="A41" s="23">
        <f t="shared" si="1"/>
        <v>21</v>
      </c>
      <c r="B41" s="192">
        <v>179021</v>
      </c>
      <c r="C41" s="193">
        <v>42797</v>
      </c>
      <c r="D41" s="193">
        <v>42801</v>
      </c>
      <c r="E41" s="135">
        <f t="shared" si="0"/>
        <v>4</v>
      </c>
    </row>
    <row r="42" spans="1:5">
      <c r="A42" s="23">
        <f t="shared" si="1"/>
        <v>22</v>
      </c>
      <c r="B42" s="192">
        <v>179051</v>
      </c>
      <c r="C42" s="193">
        <v>42797</v>
      </c>
      <c r="D42" s="193">
        <v>42801</v>
      </c>
      <c r="E42" s="135">
        <f t="shared" si="0"/>
        <v>4</v>
      </c>
    </row>
    <row r="43" spans="1:5">
      <c r="A43" s="23">
        <f t="shared" si="1"/>
        <v>23</v>
      </c>
      <c r="B43" s="192">
        <v>179020</v>
      </c>
      <c r="C43" s="193">
        <v>42797</v>
      </c>
      <c r="D43" s="193">
        <v>42893</v>
      </c>
      <c r="E43" s="135">
        <f t="shared" si="0"/>
        <v>96</v>
      </c>
    </row>
    <row r="44" spans="1:5">
      <c r="A44" s="23">
        <f t="shared" si="1"/>
        <v>24</v>
      </c>
      <c r="B44" s="192">
        <v>179019</v>
      </c>
      <c r="C44" s="193">
        <v>42797</v>
      </c>
      <c r="D44" s="193">
        <v>42815</v>
      </c>
      <c r="E44" s="135">
        <f t="shared" si="0"/>
        <v>18</v>
      </c>
    </row>
    <row r="45" spans="1:5">
      <c r="A45" s="23">
        <f t="shared" si="1"/>
        <v>25</v>
      </c>
      <c r="B45" s="192">
        <v>179048</v>
      </c>
      <c r="C45" s="193">
        <v>42797</v>
      </c>
      <c r="D45" s="193">
        <v>42801</v>
      </c>
      <c r="E45" s="135">
        <f t="shared" si="0"/>
        <v>4</v>
      </c>
    </row>
    <row r="46" spans="1:5">
      <c r="A46" s="23">
        <f t="shared" si="1"/>
        <v>26</v>
      </c>
      <c r="B46" s="192">
        <v>179018</v>
      </c>
      <c r="C46" s="193">
        <v>42797</v>
      </c>
      <c r="D46" s="193">
        <v>42801</v>
      </c>
      <c r="E46" s="135">
        <f t="shared" si="0"/>
        <v>4</v>
      </c>
    </row>
    <row r="47" spans="1:5">
      <c r="A47" s="23">
        <f t="shared" si="1"/>
        <v>27</v>
      </c>
      <c r="B47" s="192">
        <v>179026</v>
      </c>
      <c r="C47" s="193">
        <v>42797</v>
      </c>
      <c r="D47" s="193">
        <v>42801</v>
      </c>
      <c r="E47" s="135">
        <f t="shared" si="0"/>
        <v>4</v>
      </c>
    </row>
    <row r="48" spans="1:5">
      <c r="A48" s="23">
        <f t="shared" si="1"/>
        <v>28</v>
      </c>
      <c r="B48" s="192">
        <v>179049</v>
      </c>
      <c r="C48" s="193">
        <v>42797</v>
      </c>
      <c r="D48" s="193">
        <v>42801</v>
      </c>
      <c r="E48" s="135">
        <f t="shared" si="0"/>
        <v>4</v>
      </c>
    </row>
    <row r="49" spans="1:5">
      <c r="A49" s="23">
        <f t="shared" si="1"/>
        <v>29</v>
      </c>
      <c r="B49" s="192">
        <v>179044</v>
      </c>
      <c r="C49" s="193">
        <v>42797</v>
      </c>
      <c r="D49" s="193">
        <v>42804</v>
      </c>
      <c r="E49" s="135">
        <f t="shared" si="0"/>
        <v>7</v>
      </c>
    </row>
    <row r="50" spans="1:5">
      <c r="A50" s="23">
        <f t="shared" si="1"/>
        <v>30</v>
      </c>
      <c r="B50" s="192">
        <v>179031</v>
      </c>
      <c r="C50" s="193">
        <v>42797</v>
      </c>
      <c r="D50" s="193">
        <v>42810</v>
      </c>
      <c r="E50" s="135">
        <f t="shared" si="0"/>
        <v>13</v>
      </c>
    </row>
    <row r="51" spans="1:5">
      <c r="A51" s="23">
        <f t="shared" si="1"/>
        <v>31</v>
      </c>
      <c r="B51" s="192">
        <v>179040</v>
      </c>
      <c r="C51" s="193">
        <v>42797</v>
      </c>
      <c r="D51" s="193">
        <v>42802</v>
      </c>
      <c r="E51" s="135">
        <f t="shared" si="0"/>
        <v>5</v>
      </c>
    </row>
    <row r="52" spans="1:5">
      <c r="A52" s="23">
        <f t="shared" si="1"/>
        <v>32</v>
      </c>
      <c r="B52" s="192">
        <v>179056</v>
      </c>
      <c r="C52" s="193">
        <v>42797</v>
      </c>
      <c r="D52" s="193">
        <v>42801</v>
      </c>
      <c r="E52" s="135">
        <f t="shared" si="0"/>
        <v>4</v>
      </c>
    </row>
    <row r="53" spans="1:5">
      <c r="A53" s="23">
        <f t="shared" si="1"/>
        <v>33</v>
      </c>
      <c r="B53" s="192">
        <v>179016</v>
      </c>
      <c r="C53" s="193">
        <v>42797</v>
      </c>
      <c r="D53" s="193">
        <v>42800</v>
      </c>
      <c r="E53" s="135">
        <f t="shared" si="0"/>
        <v>3</v>
      </c>
    </row>
    <row r="54" spans="1:5">
      <c r="A54" s="23">
        <f t="shared" si="1"/>
        <v>34</v>
      </c>
      <c r="B54" s="192">
        <v>179027</v>
      </c>
      <c r="C54" s="193">
        <v>42797</v>
      </c>
      <c r="D54" s="193">
        <v>42800</v>
      </c>
      <c r="E54" s="135">
        <f t="shared" si="0"/>
        <v>3</v>
      </c>
    </row>
    <row r="55" spans="1:5">
      <c r="A55" s="23">
        <f t="shared" si="1"/>
        <v>35</v>
      </c>
      <c r="B55" s="192">
        <v>179014</v>
      </c>
      <c r="C55" s="193">
        <v>42797</v>
      </c>
      <c r="D55" s="193">
        <v>42996</v>
      </c>
      <c r="E55" s="135">
        <f t="shared" si="0"/>
        <v>199</v>
      </c>
    </row>
    <row r="56" spans="1:5">
      <c r="A56" s="23">
        <f t="shared" si="1"/>
        <v>36</v>
      </c>
      <c r="B56" s="192">
        <v>179068</v>
      </c>
      <c r="C56" s="193">
        <v>42797</v>
      </c>
      <c r="D56" s="193">
        <v>42807</v>
      </c>
      <c r="E56" s="135">
        <f t="shared" si="0"/>
        <v>10</v>
      </c>
    </row>
    <row r="57" spans="1:5">
      <c r="A57" s="23">
        <f t="shared" si="1"/>
        <v>37</v>
      </c>
      <c r="B57" s="192">
        <v>179067</v>
      </c>
      <c r="C57" s="193">
        <v>42797</v>
      </c>
      <c r="D57" s="193">
        <v>42821</v>
      </c>
      <c r="E57" s="135">
        <f t="shared" si="0"/>
        <v>24</v>
      </c>
    </row>
    <row r="58" spans="1:5">
      <c r="A58" s="23">
        <f t="shared" si="1"/>
        <v>38</v>
      </c>
      <c r="B58" s="192">
        <v>179065</v>
      </c>
      <c r="C58" s="193">
        <v>42797</v>
      </c>
      <c r="D58" s="193">
        <v>42801</v>
      </c>
      <c r="E58" s="135">
        <f t="shared" si="0"/>
        <v>4</v>
      </c>
    </row>
    <row r="59" spans="1:5">
      <c r="A59" s="23">
        <f t="shared" si="1"/>
        <v>39</v>
      </c>
      <c r="B59" s="192">
        <v>179059</v>
      </c>
      <c r="C59" s="193">
        <v>42797</v>
      </c>
      <c r="D59" s="193">
        <v>42808</v>
      </c>
      <c r="E59" s="135">
        <f t="shared" si="0"/>
        <v>11</v>
      </c>
    </row>
    <row r="60" spans="1:5">
      <c r="A60" s="23">
        <f t="shared" si="1"/>
        <v>40</v>
      </c>
      <c r="B60" s="192">
        <v>179066</v>
      </c>
      <c r="C60" s="193">
        <v>42797</v>
      </c>
      <c r="D60" s="193">
        <v>42802</v>
      </c>
      <c r="E60" s="135">
        <f t="shared" si="0"/>
        <v>5</v>
      </c>
    </row>
    <row r="61" spans="1:5">
      <c r="A61" s="23">
        <f t="shared" si="1"/>
        <v>41</v>
      </c>
      <c r="B61" s="192">
        <v>179060</v>
      </c>
      <c r="C61" s="193">
        <v>42797</v>
      </c>
      <c r="D61" s="193">
        <v>42801</v>
      </c>
      <c r="E61" s="135">
        <f t="shared" si="0"/>
        <v>4</v>
      </c>
    </row>
    <row r="62" spans="1:5">
      <c r="A62" s="23">
        <f t="shared" si="1"/>
        <v>42</v>
      </c>
      <c r="B62" s="192">
        <v>179069</v>
      </c>
      <c r="C62" s="193">
        <v>42797</v>
      </c>
      <c r="D62" s="193">
        <v>42801</v>
      </c>
      <c r="E62" s="135">
        <f t="shared" si="0"/>
        <v>4</v>
      </c>
    </row>
    <row r="63" spans="1:5">
      <c r="A63" s="23">
        <f t="shared" si="1"/>
        <v>43</v>
      </c>
      <c r="B63" s="192">
        <v>179071</v>
      </c>
      <c r="C63" s="193">
        <v>42797</v>
      </c>
      <c r="D63" s="193">
        <v>42803</v>
      </c>
      <c r="E63" s="135">
        <f t="shared" si="0"/>
        <v>6</v>
      </c>
    </row>
    <row r="64" spans="1:5">
      <c r="A64" s="23">
        <f t="shared" si="1"/>
        <v>44</v>
      </c>
      <c r="B64" s="192">
        <v>179063</v>
      </c>
      <c r="C64" s="193">
        <v>42797</v>
      </c>
      <c r="D64" s="193">
        <v>42804</v>
      </c>
      <c r="E64" s="135">
        <f t="shared" si="0"/>
        <v>7</v>
      </c>
    </row>
    <row r="65" spans="1:17">
      <c r="A65" s="23">
        <f t="shared" si="1"/>
        <v>45</v>
      </c>
      <c r="B65" s="192">
        <v>179062</v>
      </c>
      <c r="C65" s="193">
        <v>42797</v>
      </c>
      <c r="D65" s="193">
        <v>42808</v>
      </c>
      <c r="E65" s="135">
        <f t="shared" si="0"/>
        <v>11</v>
      </c>
    </row>
    <row r="66" spans="1:17">
      <c r="A66" s="23">
        <f t="shared" si="1"/>
        <v>46</v>
      </c>
      <c r="B66" s="192">
        <v>179070</v>
      </c>
      <c r="C66" s="193">
        <v>42797</v>
      </c>
      <c r="D66" s="193">
        <v>42801</v>
      </c>
      <c r="E66" s="135">
        <f t="shared" ref="E66:E69" si="2">D66-C66</f>
        <v>4</v>
      </c>
    </row>
    <row r="67" spans="1:17">
      <c r="A67" s="23">
        <f t="shared" si="1"/>
        <v>47</v>
      </c>
      <c r="B67" s="192">
        <v>179058</v>
      </c>
      <c r="C67" s="193">
        <v>42797</v>
      </c>
      <c r="D67" s="193">
        <v>42802</v>
      </c>
      <c r="E67" s="135">
        <f t="shared" si="2"/>
        <v>5</v>
      </c>
    </row>
    <row r="68" spans="1:17">
      <c r="A68" s="23">
        <f t="shared" si="1"/>
        <v>48</v>
      </c>
      <c r="B68" s="192">
        <v>179072</v>
      </c>
      <c r="C68" s="193">
        <v>42797</v>
      </c>
      <c r="D68" s="193">
        <v>42801</v>
      </c>
      <c r="E68" s="135">
        <f t="shared" si="2"/>
        <v>4</v>
      </c>
    </row>
    <row r="69" spans="1:17">
      <c r="A69" s="23">
        <f t="shared" si="1"/>
        <v>49</v>
      </c>
      <c r="B69" s="192">
        <v>179073</v>
      </c>
      <c r="C69" s="193">
        <v>42797</v>
      </c>
      <c r="D69" s="193">
        <v>42802</v>
      </c>
      <c r="E69" s="135">
        <f t="shared" si="2"/>
        <v>5</v>
      </c>
    </row>
    <row r="70" spans="1:17">
      <c r="A70" s="23"/>
    </row>
    <row r="71" spans="1:17" ht="15.75" thickBot="1">
      <c r="A71" s="23">
        <f>A69+1</f>
        <v>50</v>
      </c>
      <c r="B71" s="185" t="s">
        <v>182</v>
      </c>
      <c r="E71" s="247">
        <f>AVERAGE(E23:E69)</f>
        <v>17.531914893617021</v>
      </c>
    </row>
    <row r="72" spans="1:17" ht="15.75" thickTop="1">
      <c r="A72" s="23"/>
      <c r="F72" s="186"/>
      <c r="G72" s="187"/>
      <c r="H72" s="187"/>
    </row>
    <row r="73" spans="1:17">
      <c r="A73" s="23">
        <f>A71+1</f>
        <v>51</v>
      </c>
      <c r="B73" s="21" t="s">
        <v>183</v>
      </c>
      <c r="C73" s="43"/>
      <c r="D73" s="43"/>
      <c r="E73" s="229">
        <f>COUNT(B23:B65)/(986+54)</f>
        <v>4.1346153846153845E-2</v>
      </c>
      <c r="F73" s="378"/>
      <c r="I73" s="154"/>
      <c r="J73" s="154"/>
      <c r="K73" s="154"/>
      <c r="L73" s="154"/>
      <c r="M73" s="154"/>
      <c r="N73" s="154"/>
      <c r="O73" s="154"/>
      <c r="P73" s="154"/>
      <c r="Q73" s="154"/>
    </row>
    <row r="74" spans="1:17">
      <c r="A74" s="23"/>
      <c r="B74" s="21"/>
      <c r="C74" s="43"/>
      <c r="D74" s="43"/>
      <c r="E74" s="45"/>
      <c r="F74" s="43"/>
    </row>
    <row r="75" spans="1:17">
      <c r="A75" s="23">
        <f>A73+1</f>
        <v>52</v>
      </c>
      <c r="B75" s="46" t="s">
        <v>184</v>
      </c>
      <c r="C75" s="43"/>
      <c r="D75" s="43"/>
      <c r="E75" s="47">
        <f>E71*E73</f>
        <v>0.72487725040916529</v>
      </c>
      <c r="F75" s="43"/>
    </row>
    <row r="76" spans="1:17">
      <c r="A76" s="23"/>
      <c r="B76" s="21"/>
      <c r="C76" s="43"/>
      <c r="D76" s="43"/>
      <c r="E76" s="44"/>
      <c r="F76" s="43"/>
    </row>
    <row r="77" spans="1:17" ht="16.5" thickBot="1">
      <c r="A77" s="23">
        <f>A75+1</f>
        <v>53</v>
      </c>
      <c r="B77" s="46" t="s">
        <v>181</v>
      </c>
      <c r="C77" s="43"/>
      <c r="D77" s="43"/>
      <c r="E77" s="449">
        <f>ROUND(I15+E75,2)</f>
        <v>245.22</v>
      </c>
      <c r="F77" s="43"/>
    </row>
    <row r="78" spans="1:17" ht="15.75" thickTop="1">
      <c r="A78" s="23"/>
      <c r="C78" s="43"/>
      <c r="D78" s="43"/>
      <c r="E78" s="43"/>
      <c r="F78" s="43"/>
      <c r="G78" s="43"/>
      <c r="H78" s="43"/>
    </row>
    <row r="79" spans="1:17" s="154" customFormat="1">
      <c r="A79" s="154" t="s">
        <v>179</v>
      </c>
    </row>
    <row r="80" spans="1:17" s="154" customFormat="1">
      <c r="A80" s="154" t="s">
        <v>180</v>
      </c>
    </row>
  </sheetData>
  <mergeCells count="8">
    <mergeCell ref="A2:I2"/>
    <mergeCell ref="A3:I3"/>
    <mergeCell ref="A4:I4"/>
    <mergeCell ref="A5:I5"/>
    <mergeCell ref="B20:B22"/>
    <mergeCell ref="C20:C22"/>
    <mergeCell ref="D20:D22"/>
    <mergeCell ref="E20:E22"/>
  </mergeCells>
  <printOptions horizontalCentered="1"/>
  <pageMargins left="0.7" right="0.7" top="0.75" bottom="0.75" header="0.3" footer="0.3"/>
  <pageSetup scale="80" fitToHeight="0"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tabColor theme="4" tint="0.39997558519241921"/>
    <pageSetUpPr fitToPage="1"/>
  </sheetPr>
  <dimension ref="A1:Q103"/>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387" bestFit="1" customWidth="1"/>
    <col min="2" max="2" width="31.33203125" style="200" bestFit="1" customWidth="1"/>
    <col min="3" max="3" width="39.33203125" style="200" customWidth="1"/>
    <col min="4" max="5" width="12.77734375" style="200" customWidth="1"/>
    <col min="6" max="6" width="10.77734375" style="200" bestFit="1" customWidth="1"/>
    <col min="7" max="8" width="16.77734375" style="200" customWidth="1"/>
    <col min="9" max="9" width="10.109375" style="200" customWidth="1"/>
    <col min="10" max="10" width="12" style="200" bestFit="1" customWidth="1"/>
    <col min="11" max="11" width="10" style="200" bestFit="1" customWidth="1"/>
    <col min="12" max="16384" width="8.88671875" style="200"/>
  </cols>
  <sheetData>
    <row r="1" spans="1:11" s="231" customFormat="1" ht="15.75">
      <c r="A1" s="442"/>
      <c r="C1" s="230"/>
      <c r="D1" s="230"/>
      <c r="E1" s="230"/>
      <c r="H1" s="445"/>
    </row>
    <row r="2" spans="1:11" s="16" customFormat="1" ht="15.75">
      <c r="A2" s="479" t="str">
        <f>'General Inputs'!$B$2</f>
        <v>Louisville Gas and Electric Company</v>
      </c>
      <c r="B2" s="479"/>
      <c r="C2" s="479"/>
      <c r="D2" s="479"/>
      <c r="E2" s="479"/>
      <c r="F2" s="479"/>
      <c r="G2" s="479"/>
      <c r="H2" s="479"/>
    </row>
    <row r="3" spans="1:11" s="16" customFormat="1" ht="15.75">
      <c r="A3" s="479" t="str">
        <f>'General Inputs'!$D$34&amp;" "&amp;'General Inputs'!$E$34</f>
        <v>Case No. 2018-00295</v>
      </c>
      <c r="B3" s="479"/>
      <c r="C3" s="479"/>
      <c r="D3" s="479"/>
      <c r="E3" s="479"/>
      <c r="F3" s="479"/>
      <c r="G3" s="479"/>
      <c r="H3" s="479"/>
    </row>
    <row r="4" spans="1:11" s="16" customFormat="1" ht="15.75">
      <c r="A4" s="479" t="str">
        <f>"For the Year Ended "&amp;TEXT('General Inputs'!E28,"Mmmm dd, yyyy")</f>
        <v>For the Year Ended December 31, 2017</v>
      </c>
      <c r="B4" s="479"/>
      <c r="C4" s="479"/>
      <c r="D4" s="479"/>
      <c r="E4" s="479"/>
      <c r="F4" s="479"/>
      <c r="G4" s="479"/>
      <c r="H4" s="479"/>
    </row>
    <row r="5" spans="1:11" s="16" customFormat="1" ht="16.5" thickBot="1">
      <c r="A5" s="480" t="s">
        <v>92</v>
      </c>
      <c r="B5" s="480"/>
      <c r="C5" s="480"/>
      <c r="D5" s="480"/>
      <c r="E5" s="480"/>
      <c r="F5" s="480"/>
      <c r="G5" s="480"/>
      <c r="H5" s="480"/>
    </row>
    <row r="6" spans="1:11" s="16" customFormat="1">
      <c r="A6" s="147"/>
    </row>
    <row r="7" spans="1:11" s="16" customFormat="1">
      <c r="A7" s="147"/>
    </row>
    <row r="8" spans="1:11" s="16" customFormat="1">
      <c r="A8" s="147"/>
    </row>
    <row r="9" spans="1:11" s="16" customFormat="1" ht="15.75">
      <c r="A9" s="72" t="s">
        <v>32</v>
      </c>
      <c r="B9" s="72"/>
      <c r="C9" s="72"/>
      <c r="D9" s="57" t="s">
        <v>44</v>
      </c>
      <c r="E9" s="57" t="s">
        <v>45</v>
      </c>
      <c r="F9" s="57" t="s">
        <v>21</v>
      </c>
      <c r="G9" s="57" t="s">
        <v>35</v>
      </c>
      <c r="H9" s="57" t="s">
        <v>30</v>
      </c>
    </row>
    <row r="10" spans="1:11" s="16" customFormat="1" ht="20.25">
      <c r="A10" s="298" t="s">
        <v>26</v>
      </c>
      <c r="B10" s="298" t="s">
        <v>73</v>
      </c>
      <c r="C10" s="298" t="s">
        <v>1</v>
      </c>
      <c r="D10" s="298" t="s">
        <v>34</v>
      </c>
      <c r="E10" s="298" t="s">
        <v>34</v>
      </c>
      <c r="F10" s="298" t="s">
        <v>34</v>
      </c>
      <c r="G10" s="298" t="s">
        <v>16</v>
      </c>
      <c r="H10" s="298" t="s">
        <v>34</v>
      </c>
    </row>
    <row r="11" spans="1:11" s="16" customFormat="1" ht="15.75">
      <c r="A11" s="73"/>
      <c r="B11" s="59" t="s">
        <v>40</v>
      </c>
      <c r="C11" s="59" t="s">
        <v>41</v>
      </c>
      <c r="D11" s="59" t="s">
        <v>42</v>
      </c>
      <c r="E11" s="59" t="s">
        <v>43</v>
      </c>
      <c r="F11" s="59" t="s">
        <v>278</v>
      </c>
      <c r="G11" s="59" t="s">
        <v>64</v>
      </c>
      <c r="H11" s="59" t="s">
        <v>114</v>
      </c>
    </row>
    <row r="12" spans="1:11" s="16" customFormat="1">
      <c r="A12" s="147"/>
    </row>
    <row r="13" spans="1:11" s="16" customFormat="1">
      <c r="A13" s="147"/>
      <c r="B13" s="401" t="s">
        <v>57</v>
      </c>
    </row>
    <row r="14" spans="1:11" s="16" customFormat="1" ht="30" customHeight="1">
      <c r="A14" s="233">
        <v>1</v>
      </c>
      <c r="B14" s="232" t="s">
        <v>186</v>
      </c>
      <c r="C14" s="196" t="s">
        <v>695</v>
      </c>
      <c r="D14" s="199">
        <f>Payroll!$D$16</f>
        <v>7</v>
      </c>
      <c r="E14" s="199">
        <f>F80</f>
        <v>8.1448812987564256</v>
      </c>
      <c r="F14" s="197">
        <f>D14+E14</f>
        <v>15.144881298756426</v>
      </c>
      <c r="G14" s="198">
        <f>G80</f>
        <v>6999206.790000001</v>
      </c>
      <c r="H14" s="384">
        <f>ROUND(F14*G14,2)</f>
        <v>106002156.02</v>
      </c>
    </row>
    <row r="15" spans="1:11" s="16" customFormat="1" ht="30">
      <c r="A15" s="233">
        <f>A14+1</f>
        <v>2</v>
      </c>
      <c r="B15" s="232" t="s">
        <v>75</v>
      </c>
      <c r="C15" s="196" t="s">
        <v>696</v>
      </c>
      <c r="D15" s="199">
        <f>365/4/2</f>
        <v>45.625</v>
      </c>
      <c r="E15" s="199">
        <f>F87</f>
        <v>28.179637547587472</v>
      </c>
      <c r="F15" s="197">
        <f>D15+E15</f>
        <v>73.804637547587475</v>
      </c>
      <c r="G15" s="198">
        <f>G87</f>
        <v>46340.979999999996</v>
      </c>
      <c r="H15" s="384">
        <f>ROUND(F15*G15,2)</f>
        <v>3420179.23</v>
      </c>
    </row>
    <row r="16" spans="1:11" s="16" customFormat="1" ht="30">
      <c r="A16" s="233">
        <f>A15+1</f>
        <v>3</v>
      </c>
      <c r="B16" s="232" t="s">
        <v>187</v>
      </c>
      <c r="C16" s="196" t="s">
        <v>696</v>
      </c>
      <c r="D16" s="199">
        <f>365/4/2</f>
        <v>45.625</v>
      </c>
      <c r="E16" s="199">
        <f>F94</f>
        <v>20.548426163344367</v>
      </c>
      <c r="F16" s="197">
        <f>D16+E16</f>
        <v>66.173426163344374</v>
      </c>
      <c r="G16" s="198">
        <f>G94</f>
        <v>67750.360000000015</v>
      </c>
      <c r="H16" s="384">
        <f>ROUND(F16*G16,2)</f>
        <v>4483273.45</v>
      </c>
      <c r="K16" s="154"/>
    </row>
    <row r="17" spans="1:8" s="16" customFormat="1">
      <c r="A17" s="23"/>
      <c r="B17" s="27"/>
      <c r="C17" s="27"/>
      <c r="D17" s="136"/>
      <c r="E17" s="23"/>
      <c r="F17" s="68"/>
      <c r="G17" s="27"/>
      <c r="H17" s="122"/>
    </row>
    <row r="18" spans="1:8" s="16" customFormat="1">
      <c r="A18" s="147"/>
      <c r="B18" s="401" t="s">
        <v>151</v>
      </c>
      <c r="H18" s="122"/>
    </row>
    <row r="19" spans="1:8" s="16" customFormat="1" ht="30" customHeight="1">
      <c r="A19" s="233">
        <f>A16+1</f>
        <v>4</v>
      </c>
      <c r="B19" s="232" t="s">
        <v>186</v>
      </c>
      <c r="C19" s="196" t="str">
        <f>C14</f>
        <v>Paid on the first business day following pay date</v>
      </c>
      <c r="D19" s="199">
        <f>'TIA &amp; RIA'!$E$15</f>
        <v>182.5</v>
      </c>
      <c r="E19" s="199">
        <f>F98</f>
        <v>65</v>
      </c>
      <c r="F19" s="260">
        <f>D19+E19</f>
        <v>247.5</v>
      </c>
      <c r="G19" s="259">
        <f>G98</f>
        <v>650842.30000000005</v>
      </c>
      <c r="H19" s="385">
        <f>ROUND(F19*G19,2)</f>
        <v>161083469.25</v>
      </c>
    </row>
    <row r="20" spans="1:8" s="16" customFormat="1" ht="30">
      <c r="A20" s="233">
        <f>A19+1</f>
        <v>5</v>
      </c>
      <c r="B20" s="232" t="s">
        <v>75</v>
      </c>
      <c r="C20" s="196" t="str">
        <f>C15</f>
        <v>Paid on the last business day in the first month following a quarter-end</v>
      </c>
      <c r="D20" s="199">
        <f>$D$19</f>
        <v>182.5</v>
      </c>
      <c r="E20" s="199">
        <f>F100</f>
        <v>118</v>
      </c>
      <c r="F20" s="260">
        <f t="shared" ref="F20:F21" si="0">D20+E20</f>
        <v>300.5</v>
      </c>
      <c r="G20" s="259">
        <f>G100</f>
        <v>716.86</v>
      </c>
      <c r="H20" s="385">
        <f t="shared" ref="H20:H21" si="1">ROUND(F20*G20,2)</f>
        <v>215416.43</v>
      </c>
    </row>
    <row r="21" spans="1:8" s="16" customFormat="1" ht="30">
      <c r="A21" s="233">
        <f>A20+1</f>
        <v>6</v>
      </c>
      <c r="B21" s="232" t="s">
        <v>187</v>
      </c>
      <c r="C21" s="196" t="str">
        <f>C16</f>
        <v>Paid on the last business day in the first month following a quarter-end</v>
      </c>
      <c r="D21" s="199">
        <f>$D$19</f>
        <v>182.5</v>
      </c>
      <c r="E21" s="199">
        <f>F102</f>
        <v>110</v>
      </c>
      <c r="F21" s="260">
        <f t="shared" si="0"/>
        <v>292.5</v>
      </c>
      <c r="G21" s="259">
        <f>G102</f>
        <v>997.51</v>
      </c>
      <c r="H21" s="385">
        <f t="shared" si="1"/>
        <v>291771.68</v>
      </c>
    </row>
    <row r="22" spans="1:8" s="154" customFormat="1" ht="15.75">
      <c r="A22" s="255"/>
      <c r="B22" s="256"/>
      <c r="C22" s="257"/>
      <c r="D22" s="258"/>
      <c r="E22" s="258"/>
      <c r="F22" s="261"/>
      <c r="G22" s="262"/>
      <c r="H22" s="386"/>
    </row>
    <row r="23" spans="1:8" s="16" customFormat="1" ht="16.5" thickBot="1">
      <c r="A23" s="233">
        <f>A21+1</f>
        <v>7</v>
      </c>
      <c r="B23" s="16" t="s">
        <v>314</v>
      </c>
      <c r="D23" s="136"/>
      <c r="E23" s="23"/>
      <c r="F23" s="263">
        <f>IF(G23=0,0,H23/G23)</f>
        <v>35.475330553437587</v>
      </c>
      <c r="G23" s="133">
        <f>SUM(G14:G21)</f>
        <v>7765854.8000000017</v>
      </c>
      <c r="H23" s="133">
        <f>SUM(H14:H21)</f>
        <v>275496266.06</v>
      </c>
    </row>
    <row r="24" spans="1:8" s="16" customFormat="1" ht="15.75" thickTop="1">
      <c r="A24" s="147"/>
      <c r="E24" s="27"/>
      <c r="F24" s="27"/>
      <c r="G24" s="27"/>
      <c r="H24" s="27"/>
    </row>
    <row r="25" spans="1:8" s="16" customFormat="1" ht="15.75" thickBot="1">
      <c r="A25" s="388"/>
      <c r="B25" s="194"/>
      <c r="C25" s="194"/>
      <c r="D25" s="194"/>
      <c r="E25" s="194"/>
      <c r="F25" s="194"/>
      <c r="G25" s="194"/>
      <c r="H25" s="194"/>
    </row>
    <row r="26" spans="1:8" s="16" customFormat="1">
      <c r="A26" s="147"/>
    </row>
    <row r="27" spans="1:8" s="16" customFormat="1" ht="15.75">
      <c r="A27" s="72" t="s">
        <v>32</v>
      </c>
      <c r="B27" s="72"/>
      <c r="C27" s="72"/>
      <c r="D27" s="57" t="s">
        <v>47</v>
      </c>
      <c r="E27" s="57" t="s">
        <v>190</v>
      </c>
      <c r="F27" s="38" t="s">
        <v>45</v>
      </c>
      <c r="G27" s="57" t="s">
        <v>35</v>
      </c>
      <c r="H27" s="57" t="s">
        <v>30</v>
      </c>
    </row>
    <row r="28" spans="1:8" s="16" customFormat="1" ht="20.25">
      <c r="A28" s="298" t="s">
        <v>26</v>
      </c>
      <c r="B28" s="298" t="s">
        <v>73</v>
      </c>
      <c r="C28" s="298" t="s">
        <v>1</v>
      </c>
      <c r="D28" s="298" t="s">
        <v>188</v>
      </c>
      <c r="E28" s="298" t="s">
        <v>189</v>
      </c>
      <c r="F28" s="298" t="s">
        <v>34</v>
      </c>
      <c r="G28" s="298" t="s">
        <v>16</v>
      </c>
      <c r="H28" s="298" t="s">
        <v>34</v>
      </c>
    </row>
    <row r="29" spans="1:8" s="16" customFormat="1" ht="15.75">
      <c r="A29" s="73"/>
      <c r="B29" s="59" t="s">
        <v>40</v>
      </c>
      <c r="C29" s="22" t="s">
        <v>41</v>
      </c>
      <c r="D29" s="22" t="s">
        <v>42</v>
      </c>
      <c r="E29" s="195" t="s">
        <v>43</v>
      </c>
      <c r="F29" s="22" t="s">
        <v>273</v>
      </c>
      <c r="G29" s="59" t="s">
        <v>64</v>
      </c>
      <c r="H29" s="59" t="s">
        <v>114</v>
      </c>
    </row>
    <row r="30" spans="1:8" s="16" customFormat="1" ht="15.75">
      <c r="A30" s="73"/>
      <c r="B30" s="73"/>
      <c r="C30" s="73"/>
      <c r="D30" s="22"/>
      <c r="E30" s="195"/>
      <c r="F30" s="22"/>
      <c r="G30" s="59"/>
      <c r="H30" s="59"/>
    </row>
    <row r="31" spans="1:8" s="16" customFormat="1" ht="15.75">
      <c r="A31" s="73"/>
      <c r="B31" s="401" t="s">
        <v>57</v>
      </c>
      <c r="C31" s="73"/>
      <c r="D31" s="22"/>
      <c r="E31" s="195"/>
      <c r="F31" s="22"/>
      <c r="G31" s="59"/>
      <c r="H31" s="59"/>
    </row>
    <row r="32" spans="1:8">
      <c r="A32" s="387">
        <f>A23+1</f>
        <v>8</v>
      </c>
      <c r="B32" s="202" t="str">
        <f t="shared" ref="B32:B78" si="2">$B$14</f>
        <v>FICA - Employer</v>
      </c>
      <c r="C32" s="200" t="str">
        <f>$C$14</f>
        <v>Paid on the first business day following pay date</v>
      </c>
      <c r="D32" s="203">
        <v>42740</v>
      </c>
      <c r="E32" s="203">
        <v>42744</v>
      </c>
      <c r="F32" s="204">
        <f t="shared" ref="F32:F55" si="3">E32-D32</f>
        <v>4</v>
      </c>
      <c r="G32" s="205">
        <v>161.13000000000002</v>
      </c>
      <c r="H32" s="380">
        <f t="shared" ref="H32:H55" si="4">F32*G32</f>
        <v>644.5200000000001</v>
      </c>
    </row>
    <row r="33" spans="1:8">
      <c r="A33" s="387">
        <f>A32+1</f>
        <v>9</v>
      </c>
      <c r="B33" s="202" t="str">
        <f t="shared" si="2"/>
        <v>FICA - Employer</v>
      </c>
      <c r="C33" s="200" t="str">
        <f t="shared" ref="C33:C78" si="5">$C$14</f>
        <v>Paid on the first business day following pay date</v>
      </c>
      <c r="D33" s="203">
        <v>42736</v>
      </c>
      <c r="E33" s="203">
        <v>42744</v>
      </c>
      <c r="F33" s="204">
        <f t="shared" si="3"/>
        <v>8</v>
      </c>
      <c r="G33" s="205">
        <v>280032.06</v>
      </c>
      <c r="H33" s="380">
        <f t="shared" si="4"/>
        <v>2240256.48</v>
      </c>
    </row>
    <row r="34" spans="1:8">
      <c r="A34" s="387">
        <f t="shared" ref="A34:A78" si="6">A33+1</f>
        <v>10</v>
      </c>
      <c r="B34" s="202" t="str">
        <f t="shared" si="2"/>
        <v>FICA - Employer</v>
      </c>
      <c r="C34" s="200" t="str">
        <f t="shared" si="5"/>
        <v>Paid on the first business day following pay date</v>
      </c>
      <c r="D34" s="203">
        <v>42746</v>
      </c>
      <c r="E34" s="203">
        <v>42753</v>
      </c>
      <c r="F34" s="204">
        <f t="shared" si="3"/>
        <v>7</v>
      </c>
      <c r="G34" s="205">
        <v>241.31</v>
      </c>
      <c r="H34" s="380">
        <f t="shared" si="4"/>
        <v>1689.17</v>
      </c>
    </row>
    <row r="35" spans="1:8">
      <c r="A35" s="387">
        <f t="shared" si="6"/>
        <v>11</v>
      </c>
      <c r="B35" s="202" t="str">
        <f t="shared" si="2"/>
        <v>FICA - Employer</v>
      </c>
      <c r="C35" s="200" t="str">
        <f t="shared" si="5"/>
        <v>Paid on the first business day following pay date</v>
      </c>
      <c r="D35" s="203">
        <v>42750</v>
      </c>
      <c r="E35" s="203">
        <v>42758</v>
      </c>
      <c r="F35" s="204">
        <f t="shared" si="3"/>
        <v>8</v>
      </c>
      <c r="G35" s="205">
        <v>273494.45</v>
      </c>
      <c r="H35" s="380">
        <f t="shared" si="4"/>
        <v>2187955.6</v>
      </c>
    </row>
    <row r="36" spans="1:8">
      <c r="A36" s="387">
        <f t="shared" si="6"/>
        <v>12</v>
      </c>
      <c r="B36" s="202" t="str">
        <f t="shared" si="2"/>
        <v>FICA - Employer</v>
      </c>
      <c r="C36" s="200" t="str">
        <f t="shared" si="5"/>
        <v>Paid on the first business day following pay date</v>
      </c>
      <c r="D36" s="203">
        <v>42760</v>
      </c>
      <c r="E36" s="203">
        <v>42767</v>
      </c>
      <c r="F36" s="204">
        <f t="shared" si="3"/>
        <v>7</v>
      </c>
      <c r="G36" s="205">
        <v>138.03</v>
      </c>
      <c r="H36" s="380">
        <f t="shared" si="4"/>
        <v>966.21</v>
      </c>
    </row>
    <row r="37" spans="1:8">
      <c r="A37" s="387">
        <f t="shared" si="6"/>
        <v>13</v>
      </c>
      <c r="B37" s="202" t="str">
        <f t="shared" si="2"/>
        <v>FICA - Employer</v>
      </c>
      <c r="C37" s="200" t="str">
        <f t="shared" si="5"/>
        <v>Paid on the first business day following pay date</v>
      </c>
      <c r="D37" s="203">
        <v>42764</v>
      </c>
      <c r="E37" s="203">
        <v>42772</v>
      </c>
      <c r="F37" s="204">
        <f t="shared" si="3"/>
        <v>8</v>
      </c>
      <c r="G37" s="205">
        <v>267013.68</v>
      </c>
      <c r="H37" s="380">
        <f t="shared" si="4"/>
        <v>2136109.44</v>
      </c>
    </row>
    <row r="38" spans="1:8">
      <c r="A38" s="387">
        <f t="shared" si="6"/>
        <v>14</v>
      </c>
      <c r="B38" s="202" t="str">
        <f t="shared" si="2"/>
        <v>FICA - Employer</v>
      </c>
      <c r="C38" s="200" t="str">
        <f t="shared" si="5"/>
        <v>Paid on the first business day following pay date</v>
      </c>
      <c r="D38" s="203">
        <v>42778</v>
      </c>
      <c r="E38" s="203">
        <v>42787</v>
      </c>
      <c r="F38" s="204">
        <f t="shared" si="3"/>
        <v>9</v>
      </c>
      <c r="G38" s="205">
        <v>280654.64</v>
      </c>
      <c r="H38" s="380">
        <f t="shared" si="4"/>
        <v>2525891.7600000002</v>
      </c>
    </row>
    <row r="39" spans="1:8">
      <c r="A39" s="387">
        <f t="shared" si="6"/>
        <v>15</v>
      </c>
      <c r="B39" s="202" t="str">
        <f t="shared" si="2"/>
        <v>FICA - Employer</v>
      </c>
      <c r="C39" s="200" t="str">
        <f t="shared" si="5"/>
        <v>Paid on the first business day following pay date</v>
      </c>
      <c r="D39" s="203">
        <v>42792</v>
      </c>
      <c r="E39" s="203">
        <v>42800</v>
      </c>
      <c r="F39" s="204">
        <f t="shared" si="3"/>
        <v>8</v>
      </c>
      <c r="G39" s="205">
        <v>267824.67</v>
      </c>
      <c r="H39" s="380">
        <f t="shared" si="4"/>
        <v>2142597.36</v>
      </c>
    </row>
    <row r="40" spans="1:8">
      <c r="A40" s="387">
        <f t="shared" si="6"/>
        <v>16</v>
      </c>
      <c r="B40" s="202" t="str">
        <f t="shared" si="2"/>
        <v>FICA - Employer</v>
      </c>
      <c r="C40" s="200" t="str">
        <f t="shared" si="5"/>
        <v>Paid on the first business day following pay date</v>
      </c>
      <c r="D40" s="203">
        <v>42797</v>
      </c>
      <c r="E40" s="203">
        <v>42800</v>
      </c>
      <c r="F40" s="204">
        <f t="shared" si="3"/>
        <v>3</v>
      </c>
      <c r="G40" s="205">
        <v>3961.8999999999996</v>
      </c>
      <c r="H40" s="380">
        <f t="shared" si="4"/>
        <v>11885.699999999999</v>
      </c>
    </row>
    <row r="41" spans="1:8">
      <c r="A41" s="387">
        <f t="shared" si="6"/>
        <v>17</v>
      </c>
      <c r="B41" s="202" t="str">
        <f t="shared" si="2"/>
        <v>FICA - Employer</v>
      </c>
      <c r="C41" s="200" t="str">
        <f t="shared" si="5"/>
        <v>Paid on the first business day following pay date</v>
      </c>
      <c r="D41" s="203">
        <v>42802</v>
      </c>
      <c r="E41" s="203">
        <v>42807</v>
      </c>
      <c r="F41" s="204">
        <f t="shared" si="3"/>
        <v>5</v>
      </c>
      <c r="G41" s="205">
        <v>1049.93</v>
      </c>
      <c r="H41" s="380">
        <f t="shared" si="4"/>
        <v>5249.6500000000005</v>
      </c>
    </row>
    <row r="42" spans="1:8">
      <c r="A42" s="387">
        <f t="shared" si="6"/>
        <v>18</v>
      </c>
      <c r="B42" s="202" t="str">
        <f t="shared" si="2"/>
        <v>FICA - Employer</v>
      </c>
      <c r="C42" s="200" t="str">
        <f t="shared" si="5"/>
        <v>Paid on the first business day following pay date</v>
      </c>
      <c r="D42" s="203">
        <v>42806</v>
      </c>
      <c r="E42" s="203">
        <v>42814</v>
      </c>
      <c r="F42" s="204">
        <f t="shared" si="3"/>
        <v>8</v>
      </c>
      <c r="G42" s="205">
        <v>275853.53999999998</v>
      </c>
      <c r="H42" s="380">
        <f t="shared" si="4"/>
        <v>2206828.3199999998</v>
      </c>
    </row>
    <row r="43" spans="1:8">
      <c r="A43" s="387">
        <f t="shared" si="6"/>
        <v>19</v>
      </c>
      <c r="B43" s="202" t="str">
        <f t="shared" si="2"/>
        <v>FICA - Employer</v>
      </c>
      <c r="C43" s="200" t="str">
        <f t="shared" si="5"/>
        <v>Paid on the first business day following pay date</v>
      </c>
      <c r="D43" s="203">
        <v>42820</v>
      </c>
      <c r="E43" s="203">
        <v>42828</v>
      </c>
      <c r="F43" s="204">
        <f t="shared" si="3"/>
        <v>8</v>
      </c>
      <c r="G43" s="205">
        <v>2562.3599999999997</v>
      </c>
      <c r="H43" s="380">
        <f t="shared" si="4"/>
        <v>20498.879999999997</v>
      </c>
    </row>
    <row r="44" spans="1:8">
      <c r="A44" s="387">
        <f t="shared" si="6"/>
        <v>20</v>
      </c>
      <c r="B44" s="202" t="str">
        <f t="shared" si="2"/>
        <v>FICA - Employer</v>
      </c>
      <c r="C44" s="200" t="str">
        <f t="shared" si="5"/>
        <v>Paid on the first business day following pay date</v>
      </c>
      <c r="D44" s="203">
        <v>42820</v>
      </c>
      <c r="E44" s="203">
        <v>42828</v>
      </c>
      <c r="F44" s="204">
        <f t="shared" si="3"/>
        <v>8</v>
      </c>
      <c r="G44" s="205">
        <v>290603.69</v>
      </c>
      <c r="H44" s="380">
        <f t="shared" si="4"/>
        <v>2324829.52</v>
      </c>
    </row>
    <row r="45" spans="1:8">
      <c r="A45" s="387">
        <f t="shared" si="6"/>
        <v>21</v>
      </c>
      <c r="B45" s="202" t="str">
        <f t="shared" si="2"/>
        <v>FICA - Employer</v>
      </c>
      <c r="C45" s="200" t="str">
        <f t="shared" si="5"/>
        <v>Paid on the first business day following pay date</v>
      </c>
      <c r="D45" s="203">
        <v>42830</v>
      </c>
      <c r="E45" s="203">
        <v>42837</v>
      </c>
      <c r="F45" s="204">
        <f t="shared" si="3"/>
        <v>7</v>
      </c>
      <c r="G45" s="205">
        <v>138.94</v>
      </c>
      <c r="H45" s="380">
        <f t="shared" si="4"/>
        <v>972.57999999999993</v>
      </c>
    </row>
    <row r="46" spans="1:8">
      <c r="A46" s="387">
        <f t="shared" si="6"/>
        <v>22</v>
      </c>
      <c r="B46" s="202" t="str">
        <f t="shared" si="2"/>
        <v>FICA - Employer</v>
      </c>
      <c r="C46" s="200" t="str">
        <f t="shared" si="5"/>
        <v>Paid on the first business day following pay date</v>
      </c>
      <c r="D46" s="203">
        <v>42834</v>
      </c>
      <c r="E46" s="203">
        <v>42842</v>
      </c>
      <c r="F46" s="204">
        <f t="shared" si="3"/>
        <v>8</v>
      </c>
      <c r="G46" s="205">
        <v>277119.93</v>
      </c>
      <c r="H46" s="380">
        <f t="shared" si="4"/>
        <v>2216959.44</v>
      </c>
    </row>
    <row r="47" spans="1:8">
      <c r="A47" s="387">
        <f t="shared" si="6"/>
        <v>23</v>
      </c>
      <c r="B47" s="202" t="str">
        <f t="shared" si="2"/>
        <v>FICA - Employer</v>
      </c>
      <c r="C47" s="200" t="str">
        <f t="shared" si="5"/>
        <v>Paid on the first business day following pay date</v>
      </c>
      <c r="D47" s="203">
        <v>42848</v>
      </c>
      <c r="E47" s="203">
        <v>42856</v>
      </c>
      <c r="F47" s="204">
        <f t="shared" si="3"/>
        <v>8</v>
      </c>
      <c r="G47" s="205">
        <v>275479.74</v>
      </c>
      <c r="H47" s="380">
        <f t="shared" si="4"/>
        <v>2203837.92</v>
      </c>
    </row>
    <row r="48" spans="1:8">
      <c r="A48" s="387">
        <f t="shared" si="6"/>
        <v>24</v>
      </c>
      <c r="B48" s="202" t="str">
        <f t="shared" si="2"/>
        <v>FICA - Employer</v>
      </c>
      <c r="C48" s="200" t="str">
        <f t="shared" si="5"/>
        <v>Paid on the first business day following pay date</v>
      </c>
      <c r="D48" s="203">
        <v>42851</v>
      </c>
      <c r="E48" s="203">
        <v>42856</v>
      </c>
      <c r="F48" s="204">
        <f t="shared" si="3"/>
        <v>5</v>
      </c>
      <c r="G48" s="205">
        <v>205.07</v>
      </c>
      <c r="H48" s="380">
        <f t="shared" si="4"/>
        <v>1025.3499999999999</v>
      </c>
    </row>
    <row r="49" spans="1:8">
      <c r="A49" s="387">
        <f t="shared" si="6"/>
        <v>25</v>
      </c>
      <c r="B49" s="202" t="str">
        <f t="shared" si="2"/>
        <v>FICA - Employer</v>
      </c>
      <c r="C49" s="200" t="str">
        <f t="shared" si="5"/>
        <v>Paid on the first business day following pay date</v>
      </c>
      <c r="D49" s="203">
        <v>42862</v>
      </c>
      <c r="E49" s="203">
        <v>42870</v>
      </c>
      <c r="F49" s="204">
        <f t="shared" si="3"/>
        <v>8</v>
      </c>
      <c r="G49" s="205">
        <v>272563.48</v>
      </c>
      <c r="H49" s="380">
        <f t="shared" si="4"/>
        <v>2180507.84</v>
      </c>
    </row>
    <row r="50" spans="1:8">
      <c r="A50" s="387">
        <f t="shared" si="6"/>
        <v>26</v>
      </c>
      <c r="B50" s="202" t="str">
        <f t="shared" si="2"/>
        <v>FICA - Employer</v>
      </c>
      <c r="C50" s="200" t="str">
        <f t="shared" si="5"/>
        <v>Paid on the first business day following pay date</v>
      </c>
      <c r="D50" s="203">
        <v>42876</v>
      </c>
      <c r="E50" s="203">
        <v>42885</v>
      </c>
      <c r="F50" s="204">
        <f t="shared" si="3"/>
        <v>9</v>
      </c>
      <c r="G50" s="205">
        <v>266569.84000000003</v>
      </c>
      <c r="H50" s="380">
        <f t="shared" si="4"/>
        <v>2399128.56</v>
      </c>
    </row>
    <row r="51" spans="1:8">
      <c r="A51" s="387">
        <f t="shared" si="6"/>
        <v>27</v>
      </c>
      <c r="B51" s="202" t="str">
        <f t="shared" si="2"/>
        <v>FICA - Employer</v>
      </c>
      <c r="C51" s="200" t="str">
        <f t="shared" si="5"/>
        <v>Paid on the first business day following pay date</v>
      </c>
      <c r="D51" s="203">
        <v>42890</v>
      </c>
      <c r="E51" s="203">
        <v>42898</v>
      </c>
      <c r="F51" s="204">
        <f t="shared" si="3"/>
        <v>8</v>
      </c>
      <c r="G51" s="205">
        <v>263571.40000000002</v>
      </c>
      <c r="H51" s="380">
        <f t="shared" si="4"/>
        <v>2108571.2000000002</v>
      </c>
    </row>
    <row r="52" spans="1:8">
      <c r="A52" s="387">
        <f t="shared" si="6"/>
        <v>28</v>
      </c>
      <c r="B52" s="202" t="str">
        <f t="shared" si="2"/>
        <v>FICA - Employer</v>
      </c>
      <c r="C52" s="200" t="str">
        <f t="shared" si="5"/>
        <v>Paid on the first business day following pay date</v>
      </c>
      <c r="D52" s="203">
        <v>42900</v>
      </c>
      <c r="E52" s="203">
        <v>42907</v>
      </c>
      <c r="F52" s="204">
        <f t="shared" si="3"/>
        <v>7</v>
      </c>
      <c r="G52" s="205">
        <v>92.4</v>
      </c>
      <c r="H52" s="380">
        <f t="shared" si="4"/>
        <v>646.80000000000007</v>
      </c>
    </row>
    <row r="53" spans="1:8">
      <c r="A53" s="387">
        <f t="shared" si="6"/>
        <v>29</v>
      </c>
      <c r="B53" s="202" t="str">
        <f t="shared" si="2"/>
        <v>FICA - Employer</v>
      </c>
      <c r="C53" s="200" t="str">
        <f t="shared" si="5"/>
        <v>Paid on the first business day following pay date</v>
      </c>
      <c r="D53" s="203">
        <v>42904</v>
      </c>
      <c r="E53" s="203">
        <v>42912</v>
      </c>
      <c r="F53" s="204">
        <f t="shared" si="3"/>
        <v>8</v>
      </c>
      <c r="G53" s="205">
        <v>1293.3200000000002</v>
      </c>
      <c r="H53" s="380">
        <f t="shared" si="4"/>
        <v>10346.560000000001</v>
      </c>
    </row>
    <row r="54" spans="1:8">
      <c r="A54" s="387">
        <f t="shared" si="6"/>
        <v>30</v>
      </c>
      <c r="B54" s="202" t="str">
        <f t="shared" si="2"/>
        <v>FICA - Employer</v>
      </c>
      <c r="C54" s="200" t="str">
        <f t="shared" si="5"/>
        <v>Paid on the first business day following pay date</v>
      </c>
      <c r="D54" s="203">
        <v>42904</v>
      </c>
      <c r="E54" s="203">
        <v>42912</v>
      </c>
      <c r="F54" s="204">
        <f t="shared" si="3"/>
        <v>8</v>
      </c>
      <c r="G54" s="205">
        <v>268766.97000000003</v>
      </c>
      <c r="H54" s="380">
        <f t="shared" si="4"/>
        <v>2150135.7600000002</v>
      </c>
    </row>
    <row r="55" spans="1:8">
      <c r="A55" s="387">
        <f t="shared" si="6"/>
        <v>31</v>
      </c>
      <c r="B55" s="202" t="str">
        <f t="shared" si="2"/>
        <v>FICA - Employer</v>
      </c>
      <c r="C55" s="200" t="str">
        <f t="shared" si="5"/>
        <v>Paid on the first business day following pay date</v>
      </c>
      <c r="D55" s="203">
        <v>42914</v>
      </c>
      <c r="E55" s="203">
        <v>42921</v>
      </c>
      <c r="F55" s="204">
        <f t="shared" si="3"/>
        <v>7</v>
      </c>
      <c r="G55" s="205">
        <v>52.93</v>
      </c>
      <c r="H55" s="380">
        <f t="shared" si="4"/>
        <v>370.51</v>
      </c>
    </row>
    <row r="56" spans="1:8">
      <c r="A56" s="387">
        <f t="shared" si="6"/>
        <v>32</v>
      </c>
      <c r="B56" s="202" t="str">
        <f t="shared" si="2"/>
        <v>FICA - Employer</v>
      </c>
      <c r="C56" s="200" t="str">
        <f t="shared" si="5"/>
        <v>Paid on the first business day following pay date</v>
      </c>
      <c r="D56" s="203">
        <v>42918</v>
      </c>
      <c r="E56" s="203">
        <v>42926</v>
      </c>
      <c r="F56" s="204">
        <f t="shared" ref="F56:F69" si="7">E56-D56</f>
        <v>8</v>
      </c>
      <c r="G56" s="205">
        <v>265921.51</v>
      </c>
      <c r="H56" s="380">
        <f t="shared" ref="H56:H69" si="8">F56*G56</f>
        <v>2127372.08</v>
      </c>
    </row>
    <row r="57" spans="1:8">
      <c r="A57" s="387">
        <f t="shared" si="6"/>
        <v>33</v>
      </c>
      <c r="B57" s="202" t="str">
        <f t="shared" si="2"/>
        <v>FICA - Employer</v>
      </c>
      <c r="C57" s="200" t="str">
        <f t="shared" si="5"/>
        <v>Paid on the first business day following pay date</v>
      </c>
      <c r="D57" s="203">
        <v>42922</v>
      </c>
      <c r="E57" s="203">
        <v>42926</v>
      </c>
      <c r="F57" s="204">
        <f t="shared" si="7"/>
        <v>4</v>
      </c>
      <c r="G57" s="205">
        <v>32.979999999999997</v>
      </c>
      <c r="H57" s="380">
        <f t="shared" si="8"/>
        <v>131.91999999999999</v>
      </c>
    </row>
    <row r="58" spans="1:8">
      <c r="A58" s="387">
        <f t="shared" si="6"/>
        <v>34</v>
      </c>
      <c r="B58" s="202" t="str">
        <f t="shared" si="2"/>
        <v>FICA - Employer</v>
      </c>
      <c r="C58" s="200" t="str">
        <f t="shared" si="5"/>
        <v>Paid on the first business day following pay date</v>
      </c>
      <c r="D58" s="203">
        <v>42932</v>
      </c>
      <c r="E58" s="203">
        <v>42940</v>
      </c>
      <c r="F58" s="204">
        <f t="shared" si="7"/>
        <v>8</v>
      </c>
      <c r="G58" s="205">
        <v>-166.3</v>
      </c>
      <c r="H58" s="380">
        <f t="shared" si="8"/>
        <v>-1330.4</v>
      </c>
    </row>
    <row r="59" spans="1:8">
      <c r="A59" s="387">
        <f t="shared" si="6"/>
        <v>35</v>
      </c>
      <c r="B59" s="202" t="str">
        <f t="shared" si="2"/>
        <v>FICA - Employer</v>
      </c>
      <c r="C59" s="200" t="str">
        <f t="shared" si="5"/>
        <v>Paid on the first business day following pay date</v>
      </c>
      <c r="D59" s="203">
        <v>42932</v>
      </c>
      <c r="E59" s="203">
        <v>42940</v>
      </c>
      <c r="F59" s="204">
        <f t="shared" si="7"/>
        <v>8</v>
      </c>
      <c r="G59" s="205">
        <v>262983.63</v>
      </c>
      <c r="H59" s="380">
        <f t="shared" si="8"/>
        <v>2103869.04</v>
      </c>
    </row>
    <row r="60" spans="1:8">
      <c r="A60" s="387">
        <f t="shared" si="6"/>
        <v>36</v>
      </c>
      <c r="B60" s="202" t="str">
        <f t="shared" si="2"/>
        <v>FICA - Employer</v>
      </c>
      <c r="C60" s="200" t="str">
        <f t="shared" si="5"/>
        <v>Paid on the first business day following pay date</v>
      </c>
      <c r="D60" s="203">
        <v>42942</v>
      </c>
      <c r="E60" s="203">
        <v>42949</v>
      </c>
      <c r="F60" s="204">
        <f t="shared" si="7"/>
        <v>7</v>
      </c>
      <c r="G60" s="205">
        <v>29.909999999999997</v>
      </c>
      <c r="H60" s="380">
        <f t="shared" si="8"/>
        <v>209.36999999999998</v>
      </c>
    </row>
    <row r="61" spans="1:8">
      <c r="A61" s="387">
        <f t="shared" si="6"/>
        <v>37</v>
      </c>
      <c r="B61" s="202" t="str">
        <f t="shared" si="2"/>
        <v>FICA - Employer</v>
      </c>
      <c r="C61" s="200" t="str">
        <f t="shared" si="5"/>
        <v>Paid on the first business day following pay date</v>
      </c>
      <c r="D61" s="203">
        <v>42946</v>
      </c>
      <c r="E61" s="203">
        <v>42954</v>
      </c>
      <c r="F61" s="204">
        <f t="shared" si="7"/>
        <v>8</v>
      </c>
      <c r="G61" s="205">
        <v>264837.55</v>
      </c>
      <c r="H61" s="380">
        <f t="shared" si="8"/>
        <v>2118700.4</v>
      </c>
    </row>
    <row r="62" spans="1:8">
      <c r="A62" s="387">
        <f t="shared" si="6"/>
        <v>38</v>
      </c>
      <c r="B62" s="202" t="str">
        <f t="shared" si="2"/>
        <v>FICA - Employer</v>
      </c>
      <c r="C62" s="200" t="str">
        <f t="shared" si="5"/>
        <v>Paid on the first business day following pay date</v>
      </c>
      <c r="D62" s="203">
        <v>42950</v>
      </c>
      <c r="E62" s="203">
        <v>42954</v>
      </c>
      <c r="F62" s="204">
        <f t="shared" si="7"/>
        <v>4</v>
      </c>
      <c r="G62" s="205">
        <v>799.45</v>
      </c>
      <c r="H62" s="380">
        <f t="shared" si="8"/>
        <v>3197.8</v>
      </c>
    </row>
    <row r="63" spans="1:8">
      <c r="A63" s="387">
        <f t="shared" si="6"/>
        <v>39</v>
      </c>
      <c r="B63" s="202" t="str">
        <f t="shared" si="2"/>
        <v>FICA - Employer</v>
      </c>
      <c r="C63" s="200" t="str">
        <f t="shared" si="5"/>
        <v>Paid on the first business day following pay date</v>
      </c>
      <c r="D63" s="203">
        <v>42958</v>
      </c>
      <c r="E63" s="203">
        <v>42968</v>
      </c>
      <c r="F63" s="204">
        <f t="shared" si="7"/>
        <v>10</v>
      </c>
      <c r="G63" s="205">
        <v>-713.14</v>
      </c>
      <c r="H63" s="380">
        <f t="shared" si="8"/>
        <v>-7131.4</v>
      </c>
    </row>
    <row r="64" spans="1:8">
      <c r="A64" s="387">
        <f t="shared" si="6"/>
        <v>40</v>
      </c>
      <c r="B64" s="202" t="str">
        <f t="shared" si="2"/>
        <v>FICA - Employer</v>
      </c>
      <c r="C64" s="200" t="str">
        <f t="shared" si="5"/>
        <v>Paid on the first business day following pay date</v>
      </c>
      <c r="D64" s="203">
        <v>42960</v>
      </c>
      <c r="E64" s="203">
        <v>42968</v>
      </c>
      <c r="F64" s="204">
        <f t="shared" si="7"/>
        <v>8</v>
      </c>
      <c r="G64" s="205">
        <v>3067.4</v>
      </c>
      <c r="H64" s="380">
        <f t="shared" si="8"/>
        <v>24539.200000000001</v>
      </c>
    </row>
    <row r="65" spans="1:8">
      <c r="A65" s="387">
        <f t="shared" si="6"/>
        <v>41</v>
      </c>
      <c r="B65" s="202" t="str">
        <f t="shared" si="2"/>
        <v>FICA - Employer</v>
      </c>
      <c r="C65" s="200" t="str">
        <f t="shared" si="5"/>
        <v>Paid on the first business day following pay date</v>
      </c>
      <c r="D65" s="203">
        <v>42960</v>
      </c>
      <c r="E65" s="203">
        <v>42968</v>
      </c>
      <c r="F65" s="204">
        <f t="shared" si="7"/>
        <v>8</v>
      </c>
      <c r="G65" s="205">
        <v>257247.09</v>
      </c>
      <c r="H65" s="380">
        <f t="shared" si="8"/>
        <v>2057976.72</v>
      </c>
    </row>
    <row r="66" spans="1:8">
      <c r="A66" s="387">
        <f t="shared" si="6"/>
        <v>42</v>
      </c>
      <c r="B66" s="202" t="str">
        <f t="shared" si="2"/>
        <v>FICA - Employer</v>
      </c>
      <c r="C66" s="200" t="str">
        <f t="shared" si="5"/>
        <v>Paid on the first business day following pay date</v>
      </c>
      <c r="D66" s="203">
        <v>42974</v>
      </c>
      <c r="E66" s="203">
        <v>42983</v>
      </c>
      <c r="F66" s="204">
        <f t="shared" si="7"/>
        <v>9</v>
      </c>
      <c r="G66" s="205">
        <v>258615.21</v>
      </c>
      <c r="H66" s="380">
        <f t="shared" si="8"/>
        <v>2327536.89</v>
      </c>
    </row>
    <row r="67" spans="1:8">
      <c r="A67" s="387">
        <f t="shared" si="6"/>
        <v>43</v>
      </c>
      <c r="B67" s="202" t="str">
        <f t="shared" si="2"/>
        <v>FICA - Employer</v>
      </c>
      <c r="C67" s="200" t="str">
        <f t="shared" si="5"/>
        <v>Paid on the first business day following pay date</v>
      </c>
      <c r="D67" s="203">
        <v>42988</v>
      </c>
      <c r="E67" s="203">
        <v>42996</v>
      </c>
      <c r="F67" s="204">
        <f t="shared" si="7"/>
        <v>8</v>
      </c>
      <c r="G67" s="205">
        <v>268586.3</v>
      </c>
      <c r="H67" s="380">
        <f t="shared" si="8"/>
        <v>2148690.4</v>
      </c>
    </row>
    <row r="68" spans="1:8">
      <c r="A68" s="387">
        <f t="shared" si="6"/>
        <v>44</v>
      </c>
      <c r="B68" s="202" t="str">
        <f t="shared" si="2"/>
        <v>FICA - Employer</v>
      </c>
      <c r="C68" s="200" t="str">
        <f t="shared" si="5"/>
        <v>Paid on the first business day following pay date</v>
      </c>
      <c r="D68" s="203">
        <v>42998</v>
      </c>
      <c r="E68" s="203">
        <v>43005</v>
      </c>
      <c r="F68" s="204">
        <f t="shared" si="7"/>
        <v>7</v>
      </c>
      <c r="G68" s="205">
        <v>65.75</v>
      </c>
      <c r="H68" s="380">
        <f t="shared" si="8"/>
        <v>460.25</v>
      </c>
    </row>
    <row r="69" spans="1:8">
      <c r="A69" s="387">
        <f t="shared" si="6"/>
        <v>45</v>
      </c>
      <c r="B69" s="202" t="str">
        <f t="shared" si="2"/>
        <v>FICA - Employer</v>
      </c>
      <c r="C69" s="200" t="str">
        <f t="shared" si="5"/>
        <v>Paid on the first business day following pay date</v>
      </c>
      <c r="D69" s="203">
        <v>43002</v>
      </c>
      <c r="E69" s="203">
        <v>43010</v>
      </c>
      <c r="F69" s="204">
        <f t="shared" si="7"/>
        <v>8</v>
      </c>
      <c r="G69" s="205">
        <v>2675.46</v>
      </c>
      <c r="H69" s="380">
        <f t="shared" si="8"/>
        <v>21403.68</v>
      </c>
    </row>
    <row r="70" spans="1:8">
      <c r="A70" s="387">
        <f t="shared" si="6"/>
        <v>46</v>
      </c>
      <c r="B70" s="202" t="str">
        <f t="shared" si="2"/>
        <v>FICA - Employer</v>
      </c>
      <c r="C70" s="200" t="str">
        <f t="shared" si="5"/>
        <v>Paid on the first business day following pay date</v>
      </c>
      <c r="D70" s="203">
        <v>43002</v>
      </c>
      <c r="E70" s="203">
        <v>43010</v>
      </c>
      <c r="F70" s="204">
        <f t="shared" ref="F70:F78" si="9">E70-D70</f>
        <v>8</v>
      </c>
      <c r="G70" s="205">
        <v>289713.17</v>
      </c>
      <c r="H70" s="380">
        <f t="shared" ref="H70:H78" si="10">F70*G70</f>
        <v>2317705.36</v>
      </c>
    </row>
    <row r="71" spans="1:8">
      <c r="A71" s="387">
        <f t="shared" si="6"/>
        <v>47</v>
      </c>
      <c r="B71" s="202" t="str">
        <f t="shared" si="2"/>
        <v>FICA - Employer</v>
      </c>
      <c r="C71" s="200" t="str">
        <f t="shared" si="5"/>
        <v>Paid on the first business day following pay date</v>
      </c>
      <c r="D71" s="203">
        <v>43013</v>
      </c>
      <c r="E71" s="203">
        <v>43019</v>
      </c>
      <c r="F71" s="204">
        <f t="shared" si="9"/>
        <v>6</v>
      </c>
      <c r="G71" s="205">
        <v>24.8</v>
      </c>
      <c r="H71" s="380">
        <f t="shared" si="10"/>
        <v>148.80000000000001</v>
      </c>
    </row>
    <row r="72" spans="1:8">
      <c r="A72" s="387">
        <f t="shared" si="6"/>
        <v>48</v>
      </c>
      <c r="B72" s="202" t="str">
        <f t="shared" si="2"/>
        <v>FICA - Employer</v>
      </c>
      <c r="C72" s="200" t="str">
        <f t="shared" si="5"/>
        <v>Paid on the first business day following pay date</v>
      </c>
      <c r="D72" s="203">
        <v>43016</v>
      </c>
      <c r="E72" s="203">
        <v>43024</v>
      </c>
      <c r="F72" s="204">
        <f t="shared" si="9"/>
        <v>8</v>
      </c>
      <c r="G72" s="205">
        <v>265457.43</v>
      </c>
      <c r="H72" s="380">
        <f t="shared" si="10"/>
        <v>2123659.44</v>
      </c>
    </row>
    <row r="73" spans="1:8">
      <c r="A73" s="387">
        <f t="shared" si="6"/>
        <v>49</v>
      </c>
      <c r="B73" s="202" t="str">
        <f t="shared" si="2"/>
        <v>FICA - Employer</v>
      </c>
      <c r="C73" s="200" t="str">
        <f t="shared" si="5"/>
        <v>Paid on the first business day following pay date</v>
      </c>
      <c r="D73" s="203">
        <v>43030</v>
      </c>
      <c r="E73" s="203">
        <v>43038</v>
      </c>
      <c r="F73" s="204">
        <f t="shared" si="9"/>
        <v>8</v>
      </c>
      <c r="G73" s="205">
        <v>261947.96</v>
      </c>
      <c r="H73" s="380">
        <f t="shared" si="10"/>
        <v>2095583.68</v>
      </c>
    </row>
    <row r="74" spans="1:8">
      <c r="A74" s="387">
        <f t="shared" si="6"/>
        <v>50</v>
      </c>
      <c r="B74" s="202" t="str">
        <f t="shared" si="2"/>
        <v>FICA - Employer</v>
      </c>
      <c r="C74" s="200" t="str">
        <f t="shared" si="5"/>
        <v>Paid on the first business day following pay date</v>
      </c>
      <c r="D74" s="203">
        <v>43044</v>
      </c>
      <c r="E74" s="203">
        <v>43052</v>
      </c>
      <c r="F74" s="204">
        <f t="shared" si="9"/>
        <v>8</v>
      </c>
      <c r="G74" s="205">
        <v>261109.68</v>
      </c>
      <c r="H74" s="380">
        <f t="shared" si="10"/>
        <v>2088877.44</v>
      </c>
    </row>
    <row r="75" spans="1:8">
      <c r="A75" s="387">
        <f t="shared" si="6"/>
        <v>51</v>
      </c>
      <c r="B75" s="202" t="str">
        <f t="shared" si="2"/>
        <v>FICA - Employer</v>
      </c>
      <c r="C75" s="200" t="str">
        <f t="shared" si="5"/>
        <v>Paid on the first business day following pay date</v>
      </c>
      <c r="D75" s="203">
        <v>43058</v>
      </c>
      <c r="E75" s="203">
        <v>43066</v>
      </c>
      <c r="F75" s="204">
        <f t="shared" si="9"/>
        <v>8</v>
      </c>
      <c r="G75" s="205">
        <v>267146.69</v>
      </c>
      <c r="H75" s="380">
        <f t="shared" si="10"/>
        <v>2137173.52</v>
      </c>
    </row>
    <row r="76" spans="1:8">
      <c r="A76" s="387">
        <f t="shared" si="6"/>
        <v>52</v>
      </c>
      <c r="B76" s="202" t="str">
        <f t="shared" si="2"/>
        <v>FICA - Employer</v>
      </c>
      <c r="C76" s="200" t="str">
        <f t="shared" si="5"/>
        <v>Paid on the first business day following pay date</v>
      </c>
      <c r="D76" s="203">
        <v>43072</v>
      </c>
      <c r="E76" s="203">
        <v>43080</v>
      </c>
      <c r="F76" s="204">
        <f t="shared" si="9"/>
        <v>8</v>
      </c>
      <c r="G76" s="205">
        <v>261165.12</v>
      </c>
      <c r="H76" s="380">
        <f t="shared" si="10"/>
        <v>2089320.96</v>
      </c>
    </row>
    <row r="77" spans="1:8">
      <c r="A77" s="387">
        <f t="shared" si="6"/>
        <v>53</v>
      </c>
      <c r="B77" s="202" t="str">
        <f t="shared" si="2"/>
        <v>FICA - Employer</v>
      </c>
      <c r="C77" s="200" t="str">
        <f t="shared" si="5"/>
        <v>Paid on the first business day following pay date</v>
      </c>
      <c r="D77" s="203">
        <v>43082</v>
      </c>
      <c r="E77" s="203">
        <v>43095</v>
      </c>
      <c r="F77" s="204">
        <f t="shared" si="9"/>
        <v>13</v>
      </c>
      <c r="G77" s="205">
        <v>-303.84000000000003</v>
      </c>
      <c r="H77" s="380">
        <f t="shared" si="10"/>
        <v>-3949.9200000000005</v>
      </c>
    </row>
    <row r="78" spans="1:8">
      <c r="A78" s="387">
        <f t="shared" si="6"/>
        <v>54</v>
      </c>
      <c r="B78" s="202" t="str">
        <f t="shared" si="2"/>
        <v>FICA - Employer</v>
      </c>
      <c r="C78" s="200" t="str">
        <f t="shared" si="5"/>
        <v>Paid on the first business day following pay date</v>
      </c>
      <c r="D78" s="203">
        <v>43086</v>
      </c>
      <c r="E78" s="203">
        <v>43095</v>
      </c>
      <c r="F78" s="204">
        <f t="shared" si="9"/>
        <v>9</v>
      </c>
      <c r="G78" s="205">
        <v>239517.57</v>
      </c>
      <c r="H78" s="380">
        <f t="shared" si="10"/>
        <v>2155658.13</v>
      </c>
    </row>
    <row r="79" spans="1:8">
      <c r="H79" s="380"/>
    </row>
    <row r="80" spans="1:8" ht="16.5" thickBot="1">
      <c r="A80" s="387">
        <f>A78+1</f>
        <v>55</v>
      </c>
      <c r="B80" s="202" t="str">
        <f>$B$14</f>
        <v>FICA - Employer</v>
      </c>
      <c r="E80" s="206" t="s">
        <v>21</v>
      </c>
      <c r="F80" s="207">
        <f>IF(G80=0,0,H80/G80)</f>
        <v>8.1448812987564256</v>
      </c>
      <c r="G80" s="208">
        <f>SUM(G32:G79)</f>
        <v>6999206.790000001</v>
      </c>
      <c r="H80" s="381">
        <f>SUM(H32:H79)</f>
        <v>57007708.490000002</v>
      </c>
    </row>
    <row r="81" spans="1:17" ht="15.75" thickTop="1">
      <c r="H81" s="380"/>
    </row>
    <row r="82" spans="1:17" ht="30">
      <c r="A82" s="387">
        <f>A80+1</f>
        <v>56</v>
      </c>
      <c r="B82" s="200" t="str">
        <f>B$15</f>
        <v>Federal Unemployment</v>
      </c>
      <c r="C82" s="200" t="str">
        <f>C$15</f>
        <v>Paid on the last business day in the first month following a quarter-end</v>
      </c>
      <c r="D82" s="203">
        <v>42735</v>
      </c>
      <c r="E82" s="203">
        <v>42766</v>
      </c>
      <c r="F82" s="204">
        <f>E82-D82</f>
        <v>31</v>
      </c>
      <c r="G82" s="205">
        <v>787.49</v>
      </c>
      <c r="H82" s="380">
        <f>F82*G82</f>
        <v>24412.19</v>
      </c>
      <c r="J82" s="230"/>
      <c r="K82" s="231"/>
      <c r="L82" s="231"/>
      <c r="M82" s="231"/>
      <c r="N82" s="231"/>
      <c r="O82" s="231"/>
      <c r="P82" s="231"/>
      <c r="Q82" s="231"/>
    </row>
    <row r="83" spans="1:17" ht="30">
      <c r="A83" s="387">
        <f>A82+1</f>
        <v>57</v>
      </c>
      <c r="B83" s="200" t="str">
        <f t="shared" ref="B83:C87" si="11">B$15</f>
        <v>Federal Unemployment</v>
      </c>
      <c r="C83" s="200" t="str">
        <f t="shared" si="11"/>
        <v>Paid on the last business day in the first month following a quarter-end</v>
      </c>
      <c r="D83" s="203">
        <v>42825</v>
      </c>
      <c r="E83" s="203">
        <v>42853</v>
      </c>
      <c r="F83" s="204">
        <f>E83-D83</f>
        <v>28</v>
      </c>
      <c r="G83" s="205">
        <v>43566.12</v>
      </c>
      <c r="H83" s="380">
        <f>F83*G83</f>
        <v>1219851.3600000001</v>
      </c>
      <c r="J83" s="231"/>
      <c r="K83" s="231"/>
      <c r="L83" s="231"/>
      <c r="M83" s="231"/>
      <c r="N83" s="231"/>
      <c r="O83" s="231"/>
      <c r="P83" s="231"/>
      <c r="Q83" s="231"/>
    </row>
    <row r="84" spans="1:17" ht="30">
      <c r="A84" s="387">
        <f>A83+1</f>
        <v>58</v>
      </c>
      <c r="B84" s="200" t="str">
        <f t="shared" si="11"/>
        <v>Federal Unemployment</v>
      </c>
      <c r="C84" s="200" t="str">
        <f t="shared" si="11"/>
        <v>Paid on the last business day in the first month following a quarter-end</v>
      </c>
      <c r="D84" s="203">
        <v>42916</v>
      </c>
      <c r="E84" s="203">
        <v>42947</v>
      </c>
      <c r="F84" s="204">
        <f>E84-D84</f>
        <v>31</v>
      </c>
      <c r="G84" s="205">
        <v>1074.28</v>
      </c>
      <c r="H84" s="380">
        <f>F84*G84</f>
        <v>33302.68</v>
      </c>
      <c r="J84" s="231"/>
      <c r="K84" s="231"/>
      <c r="L84" s="231"/>
      <c r="M84" s="231"/>
      <c r="N84" s="231"/>
      <c r="O84" s="231"/>
      <c r="P84" s="231"/>
      <c r="Q84" s="231"/>
    </row>
    <row r="85" spans="1:17" ht="30">
      <c r="A85" s="387">
        <f>A84+1</f>
        <v>59</v>
      </c>
      <c r="B85" s="200" t="str">
        <f t="shared" si="11"/>
        <v>Federal Unemployment</v>
      </c>
      <c r="C85" s="200" t="str">
        <f t="shared" si="11"/>
        <v>Paid on the last business day in the first month following a quarter-end</v>
      </c>
      <c r="D85" s="203">
        <v>43008</v>
      </c>
      <c r="E85" s="203">
        <v>43039</v>
      </c>
      <c r="F85" s="204">
        <f>E85-D85</f>
        <v>31</v>
      </c>
      <c r="G85" s="205">
        <v>913.09</v>
      </c>
      <c r="H85" s="380">
        <f>F85*G85</f>
        <v>28305.79</v>
      </c>
      <c r="J85" s="231"/>
      <c r="K85" s="231"/>
      <c r="L85" s="231"/>
      <c r="M85" s="231"/>
      <c r="N85" s="231"/>
      <c r="O85" s="231"/>
      <c r="P85" s="231"/>
      <c r="Q85" s="231"/>
    </row>
    <row r="86" spans="1:17">
      <c r="H86" s="380"/>
      <c r="J86" s="231"/>
      <c r="K86" s="231"/>
      <c r="L86" s="231"/>
      <c r="M86" s="231"/>
      <c r="N86" s="231"/>
      <c r="O86" s="231"/>
      <c r="P86" s="231"/>
      <c r="Q86" s="231"/>
    </row>
    <row r="87" spans="1:17" ht="16.5" thickBot="1">
      <c r="A87" s="387">
        <f>A85+1</f>
        <v>60</v>
      </c>
      <c r="B87" s="200" t="str">
        <f t="shared" si="11"/>
        <v>Federal Unemployment</v>
      </c>
      <c r="E87" s="206" t="s">
        <v>21</v>
      </c>
      <c r="F87" s="207">
        <f>IF(G87=0,0,H87/G87)</f>
        <v>28.179637547587472</v>
      </c>
      <c r="G87" s="208">
        <f>SUM(G82:G86)</f>
        <v>46340.979999999996</v>
      </c>
      <c r="H87" s="381">
        <f>SUM(H82:H86)</f>
        <v>1305872.02</v>
      </c>
      <c r="J87" s="231"/>
      <c r="K87" s="231"/>
      <c r="L87" s="231"/>
      <c r="M87" s="231"/>
      <c r="N87" s="231"/>
      <c r="O87" s="231"/>
      <c r="P87" s="231"/>
      <c r="Q87" s="231"/>
    </row>
    <row r="88" spans="1:17" ht="15.75" thickTop="1">
      <c r="H88" s="380"/>
      <c r="J88" s="231"/>
      <c r="K88" s="231"/>
      <c r="L88" s="231"/>
      <c r="M88" s="231"/>
      <c r="N88" s="231"/>
      <c r="O88" s="231"/>
      <c r="P88" s="231"/>
      <c r="Q88" s="231"/>
    </row>
    <row r="89" spans="1:17" ht="30">
      <c r="A89" s="387">
        <f>A87+1</f>
        <v>61</v>
      </c>
      <c r="B89" s="200" t="str">
        <f>B$16</f>
        <v>State Unemployment: KY</v>
      </c>
      <c r="C89" s="200" t="str">
        <f t="shared" ref="C89:C92" si="12">C$16</f>
        <v>Paid on the last business day in the first month following a quarter-end</v>
      </c>
      <c r="D89" s="203">
        <f>D82</f>
        <v>42735</v>
      </c>
      <c r="E89" s="203">
        <v>42766</v>
      </c>
      <c r="F89" s="204">
        <f>E89-D89</f>
        <v>31</v>
      </c>
      <c r="G89" s="205">
        <v>1728.83</v>
      </c>
      <c r="H89" s="380">
        <f>F89*G89</f>
        <v>53593.729999999996</v>
      </c>
      <c r="J89" s="230"/>
      <c r="K89" s="231"/>
      <c r="L89" s="231"/>
      <c r="M89" s="231"/>
      <c r="N89" s="231"/>
      <c r="O89" s="231"/>
      <c r="P89" s="231"/>
      <c r="Q89" s="231"/>
    </row>
    <row r="90" spans="1:17" ht="30">
      <c r="A90" s="387">
        <f>A89+1</f>
        <v>62</v>
      </c>
      <c r="B90" s="200" t="str">
        <f>B$16</f>
        <v>State Unemployment: KY</v>
      </c>
      <c r="C90" s="200" t="str">
        <f t="shared" si="12"/>
        <v>Paid on the last business day in the first month following a quarter-end</v>
      </c>
      <c r="D90" s="203">
        <f t="shared" ref="D90:D92" si="13">D83</f>
        <v>42825</v>
      </c>
      <c r="E90" s="203">
        <v>42845</v>
      </c>
      <c r="F90" s="204">
        <f>E90-D90</f>
        <v>20</v>
      </c>
      <c r="G90" s="205">
        <v>62990.37</v>
      </c>
      <c r="H90" s="380">
        <f>F90*G90</f>
        <v>1259807.4000000001</v>
      </c>
      <c r="J90" s="231"/>
      <c r="K90" s="231"/>
      <c r="L90" s="231"/>
      <c r="M90" s="231"/>
      <c r="N90" s="231"/>
      <c r="O90" s="231"/>
      <c r="P90" s="231"/>
      <c r="Q90" s="231"/>
    </row>
    <row r="91" spans="1:17" ht="30">
      <c r="A91" s="387">
        <f>A90+1</f>
        <v>63</v>
      </c>
      <c r="B91" s="200" t="str">
        <f>B$16</f>
        <v>State Unemployment: KY</v>
      </c>
      <c r="C91" s="200" t="str">
        <f t="shared" si="12"/>
        <v>Paid on the last business day in the first month following a quarter-end</v>
      </c>
      <c r="D91" s="203">
        <f t="shared" si="13"/>
        <v>42916</v>
      </c>
      <c r="E91" s="203">
        <v>42941</v>
      </c>
      <c r="F91" s="204">
        <f>E91-D91</f>
        <v>25</v>
      </c>
      <c r="G91" s="205">
        <v>1539.59</v>
      </c>
      <c r="H91" s="380">
        <f>F91*G91</f>
        <v>38489.75</v>
      </c>
    </row>
    <row r="92" spans="1:17" ht="30">
      <c r="A92" s="387">
        <f>A91+1</f>
        <v>64</v>
      </c>
      <c r="B92" s="200" t="str">
        <f>B$16</f>
        <v>State Unemployment: KY</v>
      </c>
      <c r="C92" s="200" t="str">
        <f t="shared" si="12"/>
        <v>Paid on the last business day in the first month following a quarter-end</v>
      </c>
      <c r="D92" s="203">
        <f t="shared" si="13"/>
        <v>43008</v>
      </c>
      <c r="E92" s="203">
        <v>43035</v>
      </c>
      <c r="F92" s="204">
        <f>E92-D92</f>
        <v>27</v>
      </c>
      <c r="G92" s="205">
        <v>1491.57</v>
      </c>
      <c r="H92" s="380">
        <f>F92*G92</f>
        <v>40272.39</v>
      </c>
    </row>
    <row r="93" spans="1:17">
      <c r="H93" s="380"/>
    </row>
    <row r="94" spans="1:17" ht="16.5" thickBot="1">
      <c r="A94" s="387">
        <f>A92+1</f>
        <v>65</v>
      </c>
      <c r="B94" s="200" t="str">
        <f>B$16</f>
        <v>State Unemployment: KY</v>
      </c>
      <c r="E94" s="206" t="s">
        <v>21</v>
      </c>
      <c r="F94" s="207">
        <f>IF(G94=0,0,H94/G94)</f>
        <v>20.548426163344367</v>
      </c>
      <c r="G94" s="208">
        <f>SUM(G89:G93)</f>
        <v>67750.360000000015</v>
      </c>
      <c r="H94" s="381">
        <f>SUM(H89:H93)</f>
        <v>1392163.27</v>
      </c>
    </row>
    <row r="95" spans="1:17" ht="15.75" thickTop="1">
      <c r="H95" s="380"/>
    </row>
    <row r="96" spans="1:17">
      <c r="H96" s="380"/>
    </row>
    <row r="97" spans="1:8" ht="15.75">
      <c r="A97" s="209"/>
      <c r="B97" s="402" t="s">
        <v>151</v>
      </c>
      <c r="C97" s="209"/>
      <c r="D97" s="201"/>
      <c r="E97" s="201"/>
      <c r="F97" s="201"/>
      <c r="G97" s="210"/>
      <c r="H97" s="382"/>
    </row>
    <row r="98" spans="1:8" ht="30" customHeight="1" thickBot="1">
      <c r="A98" s="387">
        <f>A94+1</f>
        <v>66</v>
      </c>
      <c r="B98" s="202" t="str">
        <f>$B$19</f>
        <v>FICA - Employer</v>
      </c>
      <c r="C98" s="200" t="str">
        <f>$C$14</f>
        <v>Paid on the first business day following pay date</v>
      </c>
      <c r="D98" s="203">
        <v>42735</v>
      </c>
      <c r="E98" s="203">
        <v>42800</v>
      </c>
      <c r="F98" s="211">
        <f t="shared" ref="F98" si="14">E98-D98</f>
        <v>65</v>
      </c>
      <c r="G98" s="383">
        <v>650842.30000000005</v>
      </c>
      <c r="H98" s="381">
        <f t="shared" ref="H98" si="15">F98*G98</f>
        <v>42304749.5</v>
      </c>
    </row>
    <row r="99" spans="1:8" s="154" customFormat="1" ht="16.5" thickTop="1">
      <c r="A99" s="172"/>
      <c r="B99" s="356"/>
      <c r="C99" s="356"/>
      <c r="D99" s="438"/>
      <c r="E99" s="438"/>
      <c r="F99" s="439"/>
      <c r="G99" s="440"/>
      <c r="H99" s="441"/>
    </row>
    <row r="100" spans="1:8" ht="30.75" thickBot="1">
      <c r="A100" s="387">
        <f>A98+1</f>
        <v>67</v>
      </c>
      <c r="B100" s="200" t="str">
        <f>B$15</f>
        <v>Federal Unemployment</v>
      </c>
      <c r="C100" s="200" t="str">
        <f t="shared" ref="C100" si="16">C$16</f>
        <v>Paid on the last business day in the first month following a quarter-end</v>
      </c>
      <c r="D100" s="203">
        <v>42735</v>
      </c>
      <c r="E100" s="203">
        <v>42853</v>
      </c>
      <c r="F100" s="211">
        <f t="shared" ref="F100" si="17">E100-D100</f>
        <v>118</v>
      </c>
      <c r="G100" s="383">
        <v>716.86</v>
      </c>
      <c r="H100" s="381">
        <f t="shared" ref="H100" si="18">F100*G100</f>
        <v>84589.48</v>
      </c>
    </row>
    <row r="101" spans="1:8" s="231" customFormat="1" ht="16.5" thickTop="1">
      <c r="A101" s="442"/>
      <c r="D101" s="438"/>
      <c r="E101" s="438"/>
      <c r="F101" s="439"/>
      <c r="G101" s="440"/>
      <c r="H101" s="441"/>
    </row>
    <row r="102" spans="1:8" ht="30.75" thickBot="1">
      <c r="A102" s="387">
        <f>A100+1</f>
        <v>68</v>
      </c>
      <c r="B102" s="200" t="str">
        <f>B$16</f>
        <v>State Unemployment: KY</v>
      </c>
      <c r="C102" s="200" t="str">
        <f t="shared" ref="C102" si="19">C$16</f>
        <v>Paid on the last business day in the first month following a quarter-end</v>
      </c>
      <c r="D102" s="203">
        <v>42735</v>
      </c>
      <c r="E102" s="203">
        <v>42845</v>
      </c>
      <c r="F102" s="211">
        <f t="shared" ref="F102" si="20">E102-D102</f>
        <v>110</v>
      </c>
      <c r="G102" s="383">
        <v>997.51</v>
      </c>
      <c r="H102" s="381">
        <f t="shared" ref="H102" si="21">F102*G102</f>
        <v>109726.1</v>
      </c>
    </row>
    <row r="103" spans="1:8" ht="15.75" thickTop="1"/>
  </sheetData>
  <mergeCells count="4">
    <mergeCell ref="A5:H5"/>
    <mergeCell ref="A4:H4"/>
    <mergeCell ref="A3:H3"/>
    <mergeCell ref="A2:H2"/>
  </mergeCells>
  <printOptions horizontalCentered="1"/>
  <pageMargins left="0.7" right="0.7" top="0.75" bottom="0.75" header="0.3" footer="0.3"/>
  <pageSetup scale="68" fitToHeight="0" orientation="landscape"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39997558519241921"/>
    <pageSetUpPr fitToPage="1"/>
  </sheetPr>
  <dimension ref="A1:N26"/>
  <sheetViews>
    <sheetView showGridLines="0" zoomScale="85" zoomScaleNormal="85" workbookViewId="0">
      <pane ySplit="5" topLeftCell="A6" activePane="bottomLeft" state="frozen"/>
      <selection pane="bottomLeft" activeCell="A6" sqref="A6"/>
    </sheetView>
  </sheetViews>
  <sheetFormatPr defaultColWidth="10.109375" defaultRowHeight="15"/>
  <cols>
    <col min="1" max="2" width="10.109375" style="16"/>
    <col min="3" max="4" width="12.77734375" style="16" customWidth="1"/>
    <col min="5" max="5" width="12.77734375" style="87" customWidth="1"/>
    <col min="6" max="6" width="10.109375" style="87"/>
    <col min="7" max="7" width="12.77734375" style="16" customWidth="1"/>
    <col min="8" max="16384" width="10.109375" style="16"/>
  </cols>
  <sheetData>
    <row r="1" spans="1:14" s="154" customFormat="1" ht="15.75">
      <c r="E1" s="444"/>
      <c r="F1" s="444"/>
      <c r="G1" s="390"/>
    </row>
    <row r="2" spans="1:14" ht="15.75">
      <c r="A2" s="479" t="str">
        <f>'General Inputs'!$B$2</f>
        <v>Louisville Gas and Electric Company</v>
      </c>
      <c r="B2" s="479"/>
      <c r="C2" s="479"/>
      <c r="D2" s="479"/>
      <c r="E2" s="479"/>
      <c r="F2" s="479"/>
      <c r="G2" s="479"/>
    </row>
    <row r="3" spans="1:14" ht="15.75">
      <c r="A3" s="479" t="str">
        <f>'General Inputs'!$D$34&amp;" "&amp;'General Inputs'!$E$34</f>
        <v>Case No. 2018-00295</v>
      </c>
      <c r="B3" s="479"/>
      <c r="C3" s="479"/>
      <c r="D3" s="479"/>
      <c r="E3" s="479"/>
      <c r="F3" s="479"/>
      <c r="G3" s="479"/>
    </row>
    <row r="4" spans="1:14" ht="15.75">
      <c r="A4" s="479" t="str">
        <f>"For the Year Ended "&amp;TEXT('General Inputs'!E28,"Mmmm dd, yyyy")</f>
        <v>For the Year Ended December 31, 2017</v>
      </c>
      <c r="B4" s="479"/>
      <c r="C4" s="479"/>
      <c r="D4" s="479"/>
      <c r="E4" s="479"/>
      <c r="F4" s="479"/>
      <c r="G4" s="479"/>
    </row>
    <row r="5" spans="1:14" ht="16.5" thickBot="1">
      <c r="A5" s="480" t="s">
        <v>272</v>
      </c>
      <c r="B5" s="480"/>
      <c r="C5" s="480"/>
      <c r="D5" s="480"/>
      <c r="E5" s="480"/>
      <c r="F5" s="480"/>
      <c r="G5" s="480"/>
    </row>
    <row r="8" spans="1:14" ht="17.25">
      <c r="A8" s="20"/>
      <c r="B8" s="20"/>
      <c r="C8" s="75"/>
      <c r="D8" s="81"/>
      <c r="E8" s="80"/>
      <c r="F8" s="20"/>
      <c r="G8" s="20"/>
      <c r="H8" s="98"/>
      <c r="I8" s="100"/>
      <c r="J8" s="101"/>
      <c r="K8" s="100"/>
      <c r="L8" s="100"/>
      <c r="M8" s="102"/>
      <c r="N8" s="102"/>
    </row>
    <row r="9" spans="1:14" ht="15.75">
      <c r="A9" s="97" t="s">
        <v>32</v>
      </c>
      <c r="B9" s="100" t="s">
        <v>16</v>
      </c>
      <c r="C9" s="100" t="s">
        <v>88</v>
      </c>
      <c r="D9" s="101" t="s">
        <v>62</v>
      </c>
      <c r="E9" s="100" t="s">
        <v>46</v>
      </c>
      <c r="F9" s="100" t="s">
        <v>328</v>
      </c>
      <c r="G9" s="102" t="s">
        <v>30</v>
      </c>
    </row>
    <row r="10" spans="1:14" ht="20.25">
      <c r="A10" s="105" t="s">
        <v>26</v>
      </c>
      <c r="B10" s="105" t="s">
        <v>328</v>
      </c>
      <c r="C10" s="105" t="s">
        <v>193</v>
      </c>
      <c r="D10" s="106" t="s">
        <v>193</v>
      </c>
      <c r="E10" s="105" t="s">
        <v>35</v>
      </c>
      <c r="F10" s="105" t="s">
        <v>46</v>
      </c>
      <c r="G10" s="99" t="s">
        <v>36</v>
      </c>
    </row>
    <row r="11" spans="1:14" ht="15.75">
      <c r="A11" s="20"/>
      <c r="B11" s="62" t="s">
        <v>40</v>
      </c>
      <c r="C11" s="213" t="s">
        <v>41</v>
      </c>
      <c r="D11" s="213" t="s">
        <v>42</v>
      </c>
      <c r="E11" s="213" t="s">
        <v>43</v>
      </c>
      <c r="F11" s="62" t="s">
        <v>273</v>
      </c>
      <c r="G11" s="62" t="s">
        <v>329</v>
      </c>
      <c r="H11" s="154"/>
      <c r="I11" s="154"/>
      <c r="J11" s="154"/>
      <c r="K11" s="154"/>
    </row>
    <row r="12" spans="1:14" ht="15.75">
      <c r="A12" s="20"/>
      <c r="B12" s="20"/>
      <c r="C12" s="75"/>
      <c r="D12" s="81"/>
      <c r="E12" s="81"/>
      <c r="F12" s="75"/>
      <c r="G12" s="75"/>
    </row>
    <row r="13" spans="1:14">
      <c r="A13" s="21"/>
      <c r="B13" s="221" t="s">
        <v>1273</v>
      </c>
      <c r="D13" s="82"/>
      <c r="E13" s="82"/>
      <c r="F13" s="21"/>
      <c r="G13" s="21"/>
    </row>
    <row r="14" spans="1:14">
      <c r="A14" s="13">
        <v>1</v>
      </c>
      <c r="B14" s="274">
        <v>0.25</v>
      </c>
      <c r="C14" s="183">
        <v>43100</v>
      </c>
      <c r="D14" s="351">
        <f>C14-(($C$14-EOMONTH(C14,-12))/2)</f>
        <v>42917.5</v>
      </c>
      <c r="E14" s="131">
        <v>42842</v>
      </c>
      <c r="F14" s="242">
        <f>IF(E14="","",E14-D14)</f>
        <v>-75.5</v>
      </c>
      <c r="G14" s="275">
        <f>IF(F14="","",ROUND(B14*F14,2))</f>
        <v>-18.88</v>
      </c>
    </row>
    <row r="15" spans="1:14">
      <c r="A15" s="83">
        <v>2</v>
      </c>
      <c r="B15" s="274">
        <v>0.25</v>
      </c>
      <c r="C15" s="392">
        <f>$C$14</f>
        <v>43100</v>
      </c>
      <c r="D15" s="351">
        <f t="shared" ref="D15:D17" si="0">C15-(($C$14-EOMONTH(C15,-12))/2)</f>
        <v>42917.5</v>
      </c>
      <c r="E15" s="131">
        <v>42901</v>
      </c>
      <c r="F15" s="242">
        <f>IF(E15="","",E15-D15)</f>
        <v>-16.5</v>
      </c>
      <c r="G15" s="275">
        <f>IF(F15="","",ROUND(B15*F15,2))</f>
        <v>-4.13</v>
      </c>
    </row>
    <row r="16" spans="1:14">
      <c r="A16" s="83">
        <v>3</v>
      </c>
      <c r="B16" s="274">
        <v>0.25</v>
      </c>
      <c r="C16" s="392">
        <f t="shared" ref="C16:C17" si="1">$C$14</f>
        <v>43100</v>
      </c>
      <c r="D16" s="351">
        <f t="shared" si="0"/>
        <v>42917.5</v>
      </c>
      <c r="E16" s="131">
        <v>42993</v>
      </c>
      <c r="F16" s="242">
        <f>IF(E16="","",E16-D16)</f>
        <v>75.5</v>
      </c>
      <c r="G16" s="275">
        <f>IF(F16="","",ROUND(B16*F16,2))</f>
        <v>18.88</v>
      </c>
    </row>
    <row r="17" spans="1:7">
      <c r="A17" s="83">
        <v>4</v>
      </c>
      <c r="B17" s="274">
        <v>0.25</v>
      </c>
      <c r="C17" s="392">
        <f t="shared" si="1"/>
        <v>43100</v>
      </c>
      <c r="D17" s="351">
        <f t="shared" si="0"/>
        <v>42917.5</v>
      </c>
      <c r="E17" s="131">
        <v>43084</v>
      </c>
      <c r="F17" s="242">
        <f>IF(E17="","",E17-D17)</f>
        <v>166.5</v>
      </c>
      <c r="G17" s="275">
        <f>IF(F17="","",ROUND(B17*F17,2))</f>
        <v>41.63</v>
      </c>
    </row>
    <row r="18" spans="1:7">
      <c r="A18" s="21"/>
      <c r="B18" s="21"/>
      <c r="C18" s="84"/>
      <c r="D18" s="21"/>
      <c r="E18" s="82"/>
      <c r="F18" s="82"/>
      <c r="G18" s="85"/>
    </row>
    <row r="19" spans="1:7" ht="16.5" thickBot="1">
      <c r="A19" s="50">
        <v>5</v>
      </c>
      <c r="B19" s="243" t="s">
        <v>1274</v>
      </c>
      <c r="D19" s="86"/>
      <c r="G19" s="276">
        <f>SUM(G14:G17)</f>
        <v>37.5</v>
      </c>
    </row>
    <row r="20" spans="1:7" ht="15.75" thickTop="1">
      <c r="A20" s="27"/>
      <c r="B20" s="27"/>
      <c r="C20" s="27"/>
      <c r="D20" s="27"/>
      <c r="E20" s="42"/>
      <c r="F20" s="42"/>
      <c r="G20" s="27"/>
    </row>
    <row r="21" spans="1:7">
      <c r="A21" s="27"/>
      <c r="B21" s="27"/>
      <c r="C21" s="27"/>
      <c r="D21" s="42"/>
      <c r="E21" s="42"/>
      <c r="F21" s="27"/>
      <c r="G21" s="27"/>
    </row>
    <row r="22" spans="1:7">
      <c r="A22" s="16" t="s">
        <v>767</v>
      </c>
    </row>
    <row r="23" spans="1:7">
      <c r="A23" s="16" t="s">
        <v>331</v>
      </c>
    </row>
    <row r="24" spans="1:7">
      <c r="A24" s="16" t="s">
        <v>410</v>
      </c>
    </row>
    <row r="25" spans="1:7">
      <c r="A25" s="16" t="s">
        <v>274</v>
      </c>
    </row>
    <row r="26" spans="1:7">
      <c r="A26" s="16" t="s">
        <v>330</v>
      </c>
    </row>
  </sheetData>
  <mergeCells count="4">
    <mergeCell ref="A2:G2"/>
    <mergeCell ref="A3:G3"/>
    <mergeCell ref="A4:G4"/>
    <mergeCell ref="A5:G5"/>
  </mergeCells>
  <printOptions horizontalCentered="1"/>
  <pageMargins left="0.7" right="0.7" top="0.75" bottom="0.75" header="0.3" footer="0.3"/>
  <pageSetup fitToHeight="0" orientation="landscape"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8">
    <tabColor theme="4" tint="0.39997558519241921"/>
    <pageSetUpPr fitToPage="1"/>
  </sheetPr>
  <dimension ref="A1:L103"/>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2" width="57.77734375" style="16" customWidth="1"/>
    <col min="3" max="5" width="12.77734375" style="16" customWidth="1"/>
    <col min="6" max="6" width="10.5546875" style="16" bestFit="1" customWidth="1"/>
    <col min="7" max="7" width="14.77734375" style="16" customWidth="1"/>
    <col min="8" max="8" width="15.77734375" style="16" customWidth="1"/>
    <col min="9" max="16384" width="8.88671875" style="16"/>
  </cols>
  <sheetData>
    <row r="1" spans="1:8" s="154" customFormat="1" ht="15.75">
      <c r="H1" s="390"/>
    </row>
    <row r="2" spans="1:8" ht="15.75">
      <c r="A2" s="479" t="str">
        <f>'General Inputs'!$B$2</f>
        <v>Louisville Gas and Electric Company</v>
      </c>
      <c r="B2" s="479"/>
      <c r="C2" s="479"/>
      <c r="D2" s="479"/>
      <c r="E2" s="479"/>
      <c r="F2" s="479"/>
      <c r="G2" s="479"/>
      <c r="H2" s="479"/>
    </row>
    <row r="3" spans="1:8" ht="15.75">
      <c r="A3" s="479" t="str">
        <f>'General Inputs'!$D$34&amp;" "&amp;'General Inputs'!$E$34</f>
        <v>Case No. 2018-00295</v>
      </c>
      <c r="B3" s="479"/>
      <c r="C3" s="479"/>
      <c r="D3" s="479"/>
      <c r="E3" s="479"/>
      <c r="F3" s="479"/>
      <c r="G3" s="479"/>
      <c r="H3" s="479"/>
    </row>
    <row r="4" spans="1:8" ht="15.75">
      <c r="A4" s="479" t="str">
        <f>"For the Year Ended "&amp;TEXT('General Inputs'!E28,"Mmmm dd, yyyy")</f>
        <v>For the Year Ended December 31, 2017</v>
      </c>
      <c r="B4" s="479"/>
      <c r="C4" s="479"/>
      <c r="D4" s="479"/>
      <c r="E4" s="479"/>
      <c r="F4" s="479"/>
      <c r="G4" s="479"/>
      <c r="H4" s="479"/>
    </row>
    <row r="5" spans="1:8" ht="16.5" thickBot="1">
      <c r="A5" s="480" t="s">
        <v>93</v>
      </c>
      <c r="B5" s="480"/>
      <c r="C5" s="480"/>
      <c r="D5" s="480"/>
      <c r="E5" s="480"/>
      <c r="F5" s="480"/>
      <c r="G5" s="480"/>
      <c r="H5" s="480"/>
    </row>
    <row r="8" spans="1:8" ht="17.25">
      <c r="A8" s="97" t="s">
        <v>32</v>
      </c>
      <c r="B8" s="98"/>
      <c r="C8" s="100" t="s">
        <v>88</v>
      </c>
      <c r="D8" s="101" t="s">
        <v>76</v>
      </c>
      <c r="E8" s="100" t="s">
        <v>45</v>
      </c>
      <c r="F8" s="100" t="s">
        <v>21</v>
      </c>
      <c r="G8" s="102" t="s">
        <v>16</v>
      </c>
      <c r="H8" s="102" t="s">
        <v>30</v>
      </c>
    </row>
    <row r="9" spans="1:8" ht="20.25">
      <c r="A9" s="104" t="s">
        <v>26</v>
      </c>
      <c r="B9" s="104" t="s">
        <v>77</v>
      </c>
      <c r="C9" s="105" t="s">
        <v>193</v>
      </c>
      <c r="D9" s="106" t="s">
        <v>78</v>
      </c>
      <c r="E9" s="105" t="s">
        <v>967</v>
      </c>
      <c r="F9" s="105" t="s">
        <v>34</v>
      </c>
      <c r="G9" s="99" t="s">
        <v>35</v>
      </c>
      <c r="H9" s="99" t="s">
        <v>36</v>
      </c>
    </row>
    <row r="10" spans="1:8" ht="15.75">
      <c r="A10" s="103"/>
      <c r="B10" s="107" t="s">
        <v>40</v>
      </c>
      <c r="C10" s="107" t="s">
        <v>41</v>
      </c>
      <c r="D10" s="182" t="s">
        <v>42</v>
      </c>
      <c r="E10" s="107" t="s">
        <v>43</v>
      </c>
      <c r="F10" s="107" t="s">
        <v>273</v>
      </c>
      <c r="G10" s="108" t="s">
        <v>64</v>
      </c>
      <c r="H10" s="108" t="s">
        <v>114</v>
      </c>
    </row>
    <row r="11" spans="1:8" ht="15.75">
      <c r="A11" s="23"/>
      <c r="B11" s="181"/>
      <c r="C11" s="109"/>
      <c r="D11" s="110"/>
      <c r="E11" s="109"/>
      <c r="F11" s="27"/>
      <c r="G11" s="71"/>
      <c r="H11" s="27"/>
    </row>
    <row r="12" spans="1:8">
      <c r="A12" s="23">
        <v>1</v>
      </c>
      <c r="B12" s="128" t="s">
        <v>962</v>
      </c>
      <c r="C12" s="183" t="s">
        <v>963</v>
      </c>
      <c r="D12" s="400">
        <f t="shared" ref="D12:D75" si="0">C12-(($C12-EOMONTH($C12,-12))/2)</f>
        <v>42917.5</v>
      </c>
      <c r="E12" s="131">
        <v>42802</v>
      </c>
      <c r="F12" s="136">
        <f t="shared" ref="F12:F33" si="1">E12-D12</f>
        <v>-115.5</v>
      </c>
      <c r="G12" s="212">
        <v>45167.41</v>
      </c>
      <c r="H12" s="122">
        <f t="shared" ref="H12:H33" si="2">F12*G12</f>
        <v>-5216835.8550000004</v>
      </c>
    </row>
    <row r="13" spans="1:8">
      <c r="A13" s="23">
        <f>A12+1</f>
        <v>2</v>
      </c>
      <c r="B13" s="128" t="s">
        <v>962</v>
      </c>
      <c r="C13" s="183" t="s">
        <v>963</v>
      </c>
      <c r="D13" s="400">
        <f t="shared" si="0"/>
        <v>42917.5</v>
      </c>
      <c r="E13" s="131">
        <v>42809</v>
      </c>
      <c r="F13" s="136">
        <f t="shared" si="1"/>
        <v>-108.5</v>
      </c>
      <c r="G13" s="212">
        <v>56236.49</v>
      </c>
      <c r="H13" s="122">
        <f t="shared" si="2"/>
        <v>-6101659.165</v>
      </c>
    </row>
    <row r="14" spans="1:8">
      <c r="A14" s="23">
        <f>A13+1</f>
        <v>3</v>
      </c>
      <c r="B14" s="128" t="s">
        <v>962</v>
      </c>
      <c r="C14" s="183" t="s">
        <v>963</v>
      </c>
      <c r="D14" s="400">
        <f t="shared" si="0"/>
        <v>42917.5</v>
      </c>
      <c r="E14" s="131">
        <v>42822</v>
      </c>
      <c r="F14" s="136">
        <f t="shared" si="1"/>
        <v>-95.5</v>
      </c>
      <c r="G14" s="212">
        <v>10614.96</v>
      </c>
      <c r="H14" s="122">
        <f t="shared" si="2"/>
        <v>-1013728.6799999999</v>
      </c>
    </row>
    <row r="15" spans="1:8">
      <c r="A15" s="23">
        <f t="shared" ref="A15:A98" si="3">A14+1</f>
        <v>4</v>
      </c>
      <c r="B15" s="128" t="s">
        <v>962</v>
      </c>
      <c r="C15" s="183" t="s">
        <v>963</v>
      </c>
      <c r="D15" s="400">
        <f t="shared" si="0"/>
        <v>42917.5</v>
      </c>
      <c r="E15" s="131">
        <v>42822</v>
      </c>
      <c r="F15" s="136">
        <f t="shared" si="1"/>
        <v>-95.5</v>
      </c>
      <c r="G15" s="212">
        <v>4114</v>
      </c>
      <c r="H15" s="122">
        <f t="shared" si="2"/>
        <v>-392887</v>
      </c>
    </row>
    <row r="16" spans="1:8">
      <c r="A16" s="23">
        <f t="shared" si="3"/>
        <v>5</v>
      </c>
      <c r="B16" s="128" t="s">
        <v>962</v>
      </c>
      <c r="C16" s="183" t="s">
        <v>963</v>
      </c>
      <c r="D16" s="400">
        <f t="shared" si="0"/>
        <v>42917.5</v>
      </c>
      <c r="E16" s="131">
        <v>42822</v>
      </c>
      <c r="F16" s="136">
        <f t="shared" si="1"/>
        <v>-95.5</v>
      </c>
      <c r="G16" s="212">
        <v>7677.03</v>
      </c>
      <c r="H16" s="122">
        <f t="shared" si="2"/>
        <v>-733156.36499999999</v>
      </c>
    </row>
    <row r="17" spans="1:8">
      <c r="A17" s="23">
        <f t="shared" si="3"/>
        <v>6</v>
      </c>
      <c r="B17" s="128" t="s">
        <v>962</v>
      </c>
      <c r="C17" s="183" t="s">
        <v>963</v>
      </c>
      <c r="D17" s="400">
        <f t="shared" si="0"/>
        <v>42917.5</v>
      </c>
      <c r="E17" s="131">
        <v>42828</v>
      </c>
      <c r="F17" s="136">
        <f t="shared" si="1"/>
        <v>-89.5</v>
      </c>
      <c r="G17" s="212">
        <v>3281.37</v>
      </c>
      <c r="H17" s="122">
        <f t="shared" si="2"/>
        <v>-293682.61499999999</v>
      </c>
    </row>
    <row r="18" spans="1:8">
      <c r="A18" s="23">
        <f t="shared" si="3"/>
        <v>7</v>
      </c>
      <c r="B18" s="128" t="s">
        <v>962</v>
      </c>
      <c r="C18" s="183" t="s">
        <v>963</v>
      </c>
      <c r="D18" s="400">
        <f t="shared" si="0"/>
        <v>42917.5</v>
      </c>
      <c r="E18" s="131">
        <v>42853</v>
      </c>
      <c r="F18" s="136">
        <f t="shared" si="1"/>
        <v>-64.5</v>
      </c>
      <c r="G18" s="212">
        <v>561.17999999999995</v>
      </c>
      <c r="H18" s="122">
        <f t="shared" si="2"/>
        <v>-36196.109999999993</v>
      </c>
    </row>
    <row r="19" spans="1:8">
      <c r="A19" s="23">
        <f t="shared" si="3"/>
        <v>8</v>
      </c>
      <c r="B19" s="128" t="s">
        <v>962</v>
      </c>
      <c r="C19" s="183" t="s">
        <v>963</v>
      </c>
      <c r="D19" s="400">
        <f t="shared" si="0"/>
        <v>42917.5</v>
      </c>
      <c r="E19" s="131">
        <v>42898</v>
      </c>
      <c r="F19" s="136">
        <f t="shared" si="1"/>
        <v>-19.5</v>
      </c>
      <c r="G19" s="212">
        <v>432.96</v>
      </c>
      <c r="H19" s="122">
        <f t="shared" si="2"/>
        <v>-8442.7199999999993</v>
      </c>
    </row>
    <row r="20" spans="1:8">
      <c r="A20" s="23">
        <f t="shared" si="3"/>
        <v>9</v>
      </c>
      <c r="B20" s="128" t="s">
        <v>962</v>
      </c>
      <c r="C20" s="183" t="s">
        <v>963</v>
      </c>
      <c r="D20" s="400">
        <f t="shared" si="0"/>
        <v>42917.5</v>
      </c>
      <c r="E20" s="131">
        <v>42990</v>
      </c>
      <c r="F20" s="136">
        <f t="shared" si="1"/>
        <v>72.5</v>
      </c>
      <c r="G20" s="212">
        <v>68914.649999999994</v>
      </c>
      <c r="H20" s="122">
        <f t="shared" si="2"/>
        <v>4996312.125</v>
      </c>
    </row>
    <row r="21" spans="1:8">
      <c r="A21" s="23">
        <f t="shared" si="3"/>
        <v>10</v>
      </c>
      <c r="B21" s="128" t="s">
        <v>962</v>
      </c>
      <c r="C21" s="183" t="s">
        <v>963</v>
      </c>
      <c r="D21" s="400">
        <f t="shared" si="0"/>
        <v>42917.5</v>
      </c>
      <c r="E21" s="131">
        <v>43004</v>
      </c>
      <c r="F21" s="136">
        <f t="shared" si="1"/>
        <v>86.5</v>
      </c>
      <c r="G21" s="212">
        <v>3784.64</v>
      </c>
      <c r="H21" s="122">
        <f t="shared" si="2"/>
        <v>327371.36</v>
      </c>
    </row>
    <row r="22" spans="1:8">
      <c r="A22" s="23">
        <f t="shared" si="3"/>
        <v>11</v>
      </c>
      <c r="B22" s="128" t="s">
        <v>889</v>
      </c>
      <c r="C22" s="183" t="s">
        <v>964</v>
      </c>
      <c r="D22" s="400">
        <f t="shared" si="0"/>
        <v>42552</v>
      </c>
      <c r="E22" s="131">
        <v>42866</v>
      </c>
      <c r="F22" s="136">
        <f t="shared" si="1"/>
        <v>314</v>
      </c>
      <c r="G22" s="212">
        <v>2067.66</v>
      </c>
      <c r="H22" s="122">
        <f t="shared" si="2"/>
        <v>649245.24</v>
      </c>
    </row>
    <row r="23" spans="1:8">
      <c r="A23" s="23">
        <f t="shared" si="3"/>
        <v>12</v>
      </c>
      <c r="B23" s="128" t="s">
        <v>890</v>
      </c>
      <c r="C23" s="183" t="s">
        <v>963</v>
      </c>
      <c r="D23" s="400">
        <f t="shared" si="0"/>
        <v>42917.5</v>
      </c>
      <c r="E23" s="131">
        <v>43077</v>
      </c>
      <c r="F23" s="136">
        <f t="shared" si="1"/>
        <v>159.5</v>
      </c>
      <c r="G23" s="212">
        <v>9532238.4399999995</v>
      </c>
      <c r="H23" s="122">
        <f t="shared" si="2"/>
        <v>1520392031.1799998</v>
      </c>
    </row>
    <row r="24" spans="1:8">
      <c r="A24" s="23">
        <f t="shared" si="3"/>
        <v>13</v>
      </c>
      <c r="B24" s="128" t="s">
        <v>891</v>
      </c>
      <c r="C24" s="183" t="s">
        <v>964</v>
      </c>
      <c r="D24" s="400">
        <f t="shared" si="0"/>
        <v>42552</v>
      </c>
      <c r="E24" s="131">
        <v>42781</v>
      </c>
      <c r="F24" s="136">
        <f t="shared" si="1"/>
        <v>229</v>
      </c>
      <c r="G24" s="212">
        <v>75.099999999999994</v>
      </c>
      <c r="H24" s="122">
        <f t="shared" si="2"/>
        <v>17197.899999999998</v>
      </c>
    </row>
    <row r="25" spans="1:8">
      <c r="A25" s="23">
        <f t="shared" si="3"/>
        <v>14</v>
      </c>
      <c r="B25" s="128" t="s">
        <v>892</v>
      </c>
      <c r="C25" s="183" t="s">
        <v>964</v>
      </c>
      <c r="D25" s="400">
        <f t="shared" si="0"/>
        <v>42552</v>
      </c>
      <c r="E25" s="131">
        <v>42865</v>
      </c>
      <c r="F25" s="136">
        <f t="shared" si="1"/>
        <v>313</v>
      </c>
      <c r="G25" s="212">
        <v>18548.18</v>
      </c>
      <c r="H25" s="122">
        <f t="shared" si="2"/>
        <v>5805580.3399999999</v>
      </c>
    </row>
    <row r="26" spans="1:8">
      <c r="A26" s="23">
        <f t="shared" si="3"/>
        <v>15</v>
      </c>
      <c r="B26" s="128" t="s">
        <v>893</v>
      </c>
      <c r="C26" s="183" t="s">
        <v>964</v>
      </c>
      <c r="D26" s="400">
        <f t="shared" si="0"/>
        <v>42552</v>
      </c>
      <c r="E26" s="131">
        <v>42761</v>
      </c>
      <c r="F26" s="136">
        <f t="shared" si="1"/>
        <v>209</v>
      </c>
      <c r="G26" s="212">
        <v>32469.4</v>
      </c>
      <c r="H26" s="122">
        <f t="shared" si="2"/>
        <v>6786104.6000000006</v>
      </c>
    </row>
    <row r="27" spans="1:8">
      <c r="A27" s="23">
        <f t="shared" si="3"/>
        <v>16</v>
      </c>
      <c r="B27" s="128" t="s">
        <v>894</v>
      </c>
      <c r="C27" s="183" t="s">
        <v>964</v>
      </c>
      <c r="D27" s="400">
        <f t="shared" si="0"/>
        <v>42552</v>
      </c>
      <c r="E27" s="131">
        <v>42773</v>
      </c>
      <c r="F27" s="136">
        <f t="shared" si="1"/>
        <v>221</v>
      </c>
      <c r="G27" s="212">
        <v>105143.03999999999</v>
      </c>
      <c r="H27" s="122">
        <f t="shared" si="2"/>
        <v>23236611.84</v>
      </c>
    </row>
    <row r="28" spans="1:8">
      <c r="A28" s="23">
        <f t="shared" si="3"/>
        <v>17</v>
      </c>
      <c r="B28" s="128" t="s">
        <v>895</v>
      </c>
      <c r="C28" s="183" t="s">
        <v>964</v>
      </c>
      <c r="D28" s="400">
        <f t="shared" si="0"/>
        <v>42552</v>
      </c>
      <c r="E28" s="131">
        <v>42891</v>
      </c>
      <c r="F28" s="136">
        <f t="shared" si="1"/>
        <v>339</v>
      </c>
      <c r="G28" s="212">
        <v>992.98</v>
      </c>
      <c r="H28" s="122">
        <f t="shared" si="2"/>
        <v>336620.22000000003</v>
      </c>
    </row>
    <row r="29" spans="1:8">
      <c r="A29" s="23">
        <f t="shared" si="3"/>
        <v>18</v>
      </c>
      <c r="B29" s="128" t="s">
        <v>896</v>
      </c>
      <c r="C29" s="183" t="s">
        <v>964</v>
      </c>
      <c r="D29" s="400">
        <f t="shared" si="0"/>
        <v>42552</v>
      </c>
      <c r="E29" s="131">
        <v>42767</v>
      </c>
      <c r="F29" s="136">
        <f t="shared" si="1"/>
        <v>215</v>
      </c>
      <c r="G29" s="212">
        <v>3875.49</v>
      </c>
      <c r="H29" s="122">
        <f t="shared" si="2"/>
        <v>833230.35</v>
      </c>
    </row>
    <row r="30" spans="1:8">
      <c r="A30" s="23">
        <f t="shared" si="3"/>
        <v>19</v>
      </c>
      <c r="B30" s="128" t="s">
        <v>897</v>
      </c>
      <c r="C30" s="183" t="s">
        <v>964</v>
      </c>
      <c r="D30" s="400">
        <f t="shared" si="0"/>
        <v>42552</v>
      </c>
      <c r="E30" s="131">
        <v>42773</v>
      </c>
      <c r="F30" s="136">
        <f t="shared" si="1"/>
        <v>221</v>
      </c>
      <c r="G30" s="212">
        <v>300.52999999999997</v>
      </c>
      <c r="H30" s="122">
        <f t="shared" si="2"/>
        <v>66417.12999999999</v>
      </c>
    </row>
    <row r="31" spans="1:8">
      <c r="A31" s="23">
        <f t="shared" si="3"/>
        <v>20</v>
      </c>
      <c r="B31" s="128" t="s">
        <v>898</v>
      </c>
      <c r="C31" s="183" t="s">
        <v>964</v>
      </c>
      <c r="D31" s="400">
        <f t="shared" si="0"/>
        <v>42552</v>
      </c>
      <c r="E31" s="131">
        <v>42947</v>
      </c>
      <c r="F31" s="136">
        <f t="shared" si="1"/>
        <v>395</v>
      </c>
      <c r="G31" s="212">
        <v>548.75</v>
      </c>
      <c r="H31" s="122">
        <f t="shared" si="2"/>
        <v>216756.25</v>
      </c>
    </row>
    <row r="32" spans="1:8">
      <c r="A32" s="23">
        <f t="shared" si="3"/>
        <v>21</v>
      </c>
      <c r="B32" s="128" t="s">
        <v>899</v>
      </c>
      <c r="C32" s="183" t="s">
        <v>965</v>
      </c>
      <c r="D32" s="400">
        <f t="shared" si="0"/>
        <v>42186.5</v>
      </c>
      <c r="E32" s="131">
        <v>42857</v>
      </c>
      <c r="F32" s="136">
        <f t="shared" si="1"/>
        <v>670.5</v>
      </c>
      <c r="G32" s="212">
        <v>117.33</v>
      </c>
      <c r="H32" s="122">
        <f t="shared" si="2"/>
        <v>78669.764999999999</v>
      </c>
    </row>
    <row r="33" spans="1:8">
      <c r="A33" s="23">
        <f t="shared" si="3"/>
        <v>22</v>
      </c>
      <c r="B33" s="128" t="s">
        <v>900</v>
      </c>
      <c r="C33" s="183" t="s">
        <v>964</v>
      </c>
      <c r="D33" s="400">
        <f t="shared" si="0"/>
        <v>42552</v>
      </c>
      <c r="E33" s="131">
        <v>42800</v>
      </c>
      <c r="F33" s="136">
        <f t="shared" si="1"/>
        <v>248</v>
      </c>
      <c r="G33" s="212">
        <v>475.12</v>
      </c>
      <c r="H33" s="122">
        <f t="shared" si="2"/>
        <v>117829.75999999999</v>
      </c>
    </row>
    <row r="34" spans="1:8">
      <c r="A34" s="23">
        <f t="shared" si="3"/>
        <v>23</v>
      </c>
      <c r="B34" s="128" t="s">
        <v>901</v>
      </c>
      <c r="C34" s="183" t="s">
        <v>964</v>
      </c>
      <c r="D34" s="400">
        <f t="shared" si="0"/>
        <v>42552</v>
      </c>
      <c r="E34" s="131">
        <v>42774</v>
      </c>
      <c r="F34" s="136">
        <f t="shared" ref="F34:F53" si="4">E34-D34</f>
        <v>222</v>
      </c>
      <c r="G34" s="212">
        <v>98.25</v>
      </c>
      <c r="H34" s="122">
        <f t="shared" ref="H34:H53" si="5">F34*G34</f>
        <v>21811.5</v>
      </c>
    </row>
    <row r="35" spans="1:8">
      <c r="A35" s="23">
        <f t="shared" si="3"/>
        <v>24</v>
      </c>
      <c r="B35" s="128" t="s">
        <v>902</v>
      </c>
      <c r="C35" s="183" t="s">
        <v>964</v>
      </c>
      <c r="D35" s="400">
        <f t="shared" si="0"/>
        <v>42552</v>
      </c>
      <c r="E35" s="131">
        <v>42774</v>
      </c>
      <c r="F35" s="136">
        <f t="shared" si="4"/>
        <v>222</v>
      </c>
      <c r="G35" s="212">
        <v>739.61</v>
      </c>
      <c r="H35" s="122">
        <f t="shared" si="5"/>
        <v>164193.42000000001</v>
      </c>
    </row>
    <row r="36" spans="1:8">
      <c r="A36" s="23">
        <f t="shared" si="3"/>
        <v>25</v>
      </c>
      <c r="B36" s="128" t="s">
        <v>903</v>
      </c>
      <c r="C36" s="183" t="s">
        <v>964</v>
      </c>
      <c r="D36" s="400">
        <f t="shared" si="0"/>
        <v>42552</v>
      </c>
      <c r="E36" s="131">
        <v>42853</v>
      </c>
      <c r="F36" s="136">
        <f t="shared" si="4"/>
        <v>301</v>
      </c>
      <c r="G36" s="212">
        <v>330.2</v>
      </c>
      <c r="H36" s="122">
        <f t="shared" si="5"/>
        <v>99390.2</v>
      </c>
    </row>
    <row r="37" spans="1:8">
      <c r="A37" s="23">
        <f t="shared" si="3"/>
        <v>26</v>
      </c>
      <c r="B37" s="128" t="s">
        <v>904</v>
      </c>
      <c r="C37" s="183" t="s">
        <v>964</v>
      </c>
      <c r="D37" s="400">
        <f t="shared" si="0"/>
        <v>42552</v>
      </c>
      <c r="E37" s="131">
        <v>42996</v>
      </c>
      <c r="F37" s="136">
        <f t="shared" si="4"/>
        <v>444</v>
      </c>
      <c r="G37" s="212">
        <v>2870.9</v>
      </c>
      <c r="H37" s="122">
        <f t="shared" si="5"/>
        <v>1274679.6000000001</v>
      </c>
    </row>
    <row r="38" spans="1:8">
      <c r="A38" s="23">
        <f t="shared" si="3"/>
        <v>27</v>
      </c>
      <c r="B38" s="128" t="s">
        <v>905</v>
      </c>
      <c r="C38" s="183" t="s">
        <v>964</v>
      </c>
      <c r="D38" s="400">
        <f t="shared" si="0"/>
        <v>42552</v>
      </c>
      <c r="E38" s="131">
        <v>42801</v>
      </c>
      <c r="F38" s="136">
        <f t="shared" si="4"/>
        <v>249</v>
      </c>
      <c r="G38" s="212">
        <v>257.08</v>
      </c>
      <c r="H38" s="122">
        <f t="shared" si="5"/>
        <v>64012.92</v>
      </c>
    </row>
    <row r="39" spans="1:8">
      <c r="A39" s="23">
        <f t="shared" si="3"/>
        <v>28</v>
      </c>
      <c r="B39" s="128" t="s">
        <v>906</v>
      </c>
      <c r="C39" s="183" t="s">
        <v>964</v>
      </c>
      <c r="D39" s="400">
        <f t="shared" si="0"/>
        <v>42552</v>
      </c>
      <c r="E39" s="131">
        <v>42787</v>
      </c>
      <c r="F39" s="136">
        <f t="shared" si="4"/>
        <v>235</v>
      </c>
      <c r="G39" s="212">
        <v>469.76</v>
      </c>
      <c r="H39" s="122">
        <f t="shared" si="5"/>
        <v>110393.59999999999</v>
      </c>
    </row>
    <row r="40" spans="1:8">
      <c r="A40" s="23">
        <f t="shared" si="3"/>
        <v>29</v>
      </c>
      <c r="B40" s="128" t="s">
        <v>907</v>
      </c>
      <c r="C40" s="183" t="s">
        <v>964</v>
      </c>
      <c r="D40" s="400">
        <f t="shared" si="0"/>
        <v>42552</v>
      </c>
      <c r="E40" s="131">
        <v>42828</v>
      </c>
      <c r="F40" s="136">
        <f t="shared" si="4"/>
        <v>276</v>
      </c>
      <c r="G40" s="212">
        <v>320.58999999999997</v>
      </c>
      <c r="H40" s="122">
        <f t="shared" si="5"/>
        <v>88482.84</v>
      </c>
    </row>
    <row r="41" spans="1:8">
      <c r="A41" s="23">
        <f t="shared" si="3"/>
        <v>30</v>
      </c>
      <c r="B41" s="128" t="s">
        <v>908</v>
      </c>
      <c r="C41" s="183" t="s">
        <v>964</v>
      </c>
      <c r="D41" s="400">
        <f t="shared" si="0"/>
        <v>42552</v>
      </c>
      <c r="E41" s="131">
        <v>42997</v>
      </c>
      <c r="F41" s="136">
        <f t="shared" si="4"/>
        <v>445</v>
      </c>
      <c r="G41" s="212">
        <v>25.95</v>
      </c>
      <c r="H41" s="122">
        <f t="shared" si="5"/>
        <v>11547.75</v>
      </c>
    </row>
    <row r="42" spans="1:8">
      <c r="A42" s="23">
        <f t="shared" si="3"/>
        <v>31</v>
      </c>
      <c r="B42" s="128" t="s">
        <v>909</v>
      </c>
      <c r="C42" s="183" t="s">
        <v>964</v>
      </c>
      <c r="D42" s="400">
        <f t="shared" si="0"/>
        <v>42552</v>
      </c>
      <c r="E42" s="131">
        <v>42815</v>
      </c>
      <c r="F42" s="136">
        <f t="shared" si="4"/>
        <v>263</v>
      </c>
      <c r="G42" s="212">
        <v>1439.23</v>
      </c>
      <c r="H42" s="122">
        <f t="shared" si="5"/>
        <v>378517.49</v>
      </c>
    </row>
    <row r="43" spans="1:8">
      <c r="A43" s="23">
        <f t="shared" si="3"/>
        <v>32</v>
      </c>
      <c r="B43" s="128" t="s">
        <v>910</v>
      </c>
      <c r="C43" s="183" t="s">
        <v>964</v>
      </c>
      <c r="D43" s="400">
        <f t="shared" si="0"/>
        <v>42552</v>
      </c>
      <c r="E43" s="131">
        <v>42774</v>
      </c>
      <c r="F43" s="136">
        <f t="shared" si="4"/>
        <v>222</v>
      </c>
      <c r="G43" s="212">
        <v>12082.2</v>
      </c>
      <c r="H43" s="122">
        <f t="shared" si="5"/>
        <v>2682248.4000000004</v>
      </c>
    </row>
    <row r="44" spans="1:8">
      <c r="A44" s="23">
        <f t="shared" si="3"/>
        <v>33</v>
      </c>
      <c r="B44" s="128" t="s">
        <v>911</v>
      </c>
      <c r="C44" s="183" t="s">
        <v>964</v>
      </c>
      <c r="D44" s="400">
        <f t="shared" si="0"/>
        <v>42552</v>
      </c>
      <c r="E44" s="131">
        <v>42773</v>
      </c>
      <c r="F44" s="136">
        <f t="shared" si="4"/>
        <v>221</v>
      </c>
      <c r="G44" s="212">
        <v>431.82</v>
      </c>
      <c r="H44" s="122">
        <f t="shared" si="5"/>
        <v>95432.22</v>
      </c>
    </row>
    <row r="45" spans="1:8">
      <c r="A45" s="23">
        <f t="shared" si="3"/>
        <v>34</v>
      </c>
      <c r="B45" s="128" t="s">
        <v>912</v>
      </c>
      <c r="C45" s="183" t="s">
        <v>964</v>
      </c>
      <c r="D45" s="400">
        <f t="shared" si="0"/>
        <v>42552</v>
      </c>
      <c r="E45" s="131">
        <v>42811</v>
      </c>
      <c r="F45" s="136">
        <f t="shared" si="4"/>
        <v>259</v>
      </c>
      <c r="G45" s="212">
        <v>3363.84</v>
      </c>
      <c r="H45" s="122">
        <f t="shared" si="5"/>
        <v>871234.56000000006</v>
      </c>
    </row>
    <row r="46" spans="1:8">
      <c r="A46" s="23">
        <f t="shared" si="3"/>
        <v>35</v>
      </c>
      <c r="B46" s="128" t="s">
        <v>913</v>
      </c>
      <c r="C46" s="183" t="s">
        <v>964</v>
      </c>
      <c r="D46" s="400">
        <f t="shared" si="0"/>
        <v>42552</v>
      </c>
      <c r="E46" s="131">
        <v>42801</v>
      </c>
      <c r="F46" s="136">
        <f t="shared" si="4"/>
        <v>249</v>
      </c>
      <c r="G46" s="212">
        <v>48.48</v>
      </c>
      <c r="H46" s="122">
        <f t="shared" si="5"/>
        <v>12071.519999999999</v>
      </c>
    </row>
    <row r="47" spans="1:8">
      <c r="A47" s="23">
        <f t="shared" si="3"/>
        <v>36</v>
      </c>
      <c r="B47" s="128" t="s">
        <v>914</v>
      </c>
      <c r="C47" s="183" t="s">
        <v>964</v>
      </c>
      <c r="D47" s="400">
        <f t="shared" si="0"/>
        <v>42552</v>
      </c>
      <c r="E47" s="131">
        <v>42779</v>
      </c>
      <c r="F47" s="136">
        <f t="shared" si="4"/>
        <v>227</v>
      </c>
      <c r="G47" s="212">
        <v>2646.45</v>
      </c>
      <c r="H47" s="122">
        <f t="shared" si="5"/>
        <v>600744.14999999991</v>
      </c>
    </row>
    <row r="48" spans="1:8">
      <c r="A48" s="23">
        <f t="shared" si="3"/>
        <v>37</v>
      </c>
      <c r="B48" s="128" t="s">
        <v>915</v>
      </c>
      <c r="C48" s="183" t="s">
        <v>964</v>
      </c>
      <c r="D48" s="400">
        <f t="shared" si="0"/>
        <v>42552</v>
      </c>
      <c r="E48" s="131">
        <v>42779</v>
      </c>
      <c r="F48" s="136">
        <f t="shared" si="4"/>
        <v>227</v>
      </c>
      <c r="G48" s="212">
        <v>11044.72</v>
      </c>
      <c r="H48" s="122">
        <f t="shared" si="5"/>
        <v>2507151.44</v>
      </c>
    </row>
    <row r="49" spans="1:8">
      <c r="A49" s="23">
        <f t="shared" si="3"/>
        <v>38</v>
      </c>
      <c r="B49" s="128" t="s">
        <v>916</v>
      </c>
      <c r="C49" s="183" t="s">
        <v>964</v>
      </c>
      <c r="D49" s="400">
        <f t="shared" si="0"/>
        <v>42552</v>
      </c>
      <c r="E49" s="131">
        <v>42984</v>
      </c>
      <c r="F49" s="136">
        <f t="shared" si="4"/>
        <v>432</v>
      </c>
      <c r="G49" s="212">
        <v>2517.69</v>
      </c>
      <c r="H49" s="122">
        <f t="shared" si="5"/>
        <v>1087642.08</v>
      </c>
    </row>
    <row r="50" spans="1:8">
      <c r="A50" s="23">
        <f t="shared" si="3"/>
        <v>39</v>
      </c>
      <c r="B50" s="128" t="s">
        <v>917</v>
      </c>
      <c r="C50" s="183" t="s">
        <v>964</v>
      </c>
      <c r="D50" s="400">
        <f t="shared" si="0"/>
        <v>42552</v>
      </c>
      <c r="E50" s="131">
        <v>42774</v>
      </c>
      <c r="F50" s="136">
        <f t="shared" si="4"/>
        <v>222</v>
      </c>
      <c r="G50" s="212">
        <v>803.11</v>
      </c>
      <c r="H50" s="122">
        <f t="shared" si="5"/>
        <v>178290.42</v>
      </c>
    </row>
    <row r="51" spans="1:8">
      <c r="A51" s="23">
        <f t="shared" si="3"/>
        <v>40</v>
      </c>
      <c r="B51" s="128" t="s">
        <v>918</v>
      </c>
      <c r="C51" s="183" t="s">
        <v>964</v>
      </c>
      <c r="D51" s="400">
        <f t="shared" si="0"/>
        <v>42552</v>
      </c>
      <c r="E51" s="131">
        <v>42807</v>
      </c>
      <c r="F51" s="136">
        <f t="shared" si="4"/>
        <v>255</v>
      </c>
      <c r="G51" s="212">
        <v>447.97</v>
      </c>
      <c r="H51" s="122">
        <f t="shared" si="5"/>
        <v>114232.35</v>
      </c>
    </row>
    <row r="52" spans="1:8">
      <c r="A52" s="23">
        <f t="shared" si="3"/>
        <v>41</v>
      </c>
      <c r="B52" s="128" t="s">
        <v>919</v>
      </c>
      <c r="C52" s="183" t="s">
        <v>964</v>
      </c>
      <c r="D52" s="400">
        <f t="shared" si="0"/>
        <v>42552</v>
      </c>
      <c r="E52" s="131">
        <v>42803</v>
      </c>
      <c r="F52" s="136">
        <f t="shared" si="4"/>
        <v>251</v>
      </c>
      <c r="G52" s="212">
        <v>1551.8</v>
      </c>
      <c r="H52" s="122">
        <f t="shared" si="5"/>
        <v>389501.8</v>
      </c>
    </row>
    <row r="53" spans="1:8">
      <c r="A53" s="23">
        <f t="shared" si="3"/>
        <v>42</v>
      </c>
      <c r="B53" s="128" t="s">
        <v>920</v>
      </c>
      <c r="C53" s="183" t="s">
        <v>964</v>
      </c>
      <c r="D53" s="400">
        <f t="shared" si="0"/>
        <v>42552</v>
      </c>
      <c r="E53" s="131">
        <v>42773</v>
      </c>
      <c r="F53" s="136">
        <f t="shared" si="4"/>
        <v>221</v>
      </c>
      <c r="G53" s="212">
        <v>404</v>
      </c>
      <c r="H53" s="122">
        <f t="shared" si="5"/>
        <v>89284</v>
      </c>
    </row>
    <row r="54" spans="1:8">
      <c r="A54" s="23">
        <f t="shared" si="3"/>
        <v>43</v>
      </c>
      <c r="B54" s="128" t="s">
        <v>921</v>
      </c>
      <c r="C54" s="183" t="s">
        <v>964</v>
      </c>
      <c r="D54" s="400">
        <f t="shared" si="0"/>
        <v>42552</v>
      </c>
      <c r="E54" s="131">
        <v>42908</v>
      </c>
      <c r="F54" s="136">
        <f t="shared" ref="F54:F98" si="6">E54-D54</f>
        <v>356</v>
      </c>
      <c r="G54" s="212">
        <v>2139.5700000000002</v>
      </c>
      <c r="H54" s="122">
        <f t="shared" ref="H54:H98" si="7">F54*G54</f>
        <v>761686.92</v>
      </c>
    </row>
    <row r="55" spans="1:8">
      <c r="A55" s="23">
        <f t="shared" si="3"/>
        <v>44</v>
      </c>
      <c r="B55" s="128" t="s">
        <v>922</v>
      </c>
      <c r="C55" s="183" t="s">
        <v>964</v>
      </c>
      <c r="D55" s="400">
        <f t="shared" si="0"/>
        <v>42552</v>
      </c>
      <c r="E55" s="131">
        <v>42803</v>
      </c>
      <c r="F55" s="136">
        <f t="shared" si="6"/>
        <v>251</v>
      </c>
      <c r="G55" s="212">
        <v>406.82</v>
      </c>
      <c r="H55" s="122">
        <f t="shared" si="7"/>
        <v>102111.81999999999</v>
      </c>
    </row>
    <row r="56" spans="1:8">
      <c r="A56" s="23">
        <f t="shared" si="3"/>
        <v>45</v>
      </c>
      <c r="B56" s="128" t="s">
        <v>923</v>
      </c>
      <c r="C56" s="183" t="s">
        <v>964</v>
      </c>
      <c r="D56" s="400">
        <f t="shared" si="0"/>
        <v>42552</v>
      </c>
      <c r="E56" s="131">
        <v>42765</v>
      </c>
      <c r="F56" s="136">
        <f t="shared" si="6"/>
        <v>213</v>
      </c>
      <c r="G56" s="212">
        <v>4407.6899999999996</v>
      </c>
      <c r="H56" s="122">
        <f t="shared" si="7"/>
        <v>938837.97</v>
      </c>
    </row>
    <row r="57" spans="1:8">
      <c r="A57" s="23">
        <f t="shared" si="3"/>
        <v>46</v>
      </c>
      <c r="B57" s="128" t="s">
        <v>924</v>
      </c>
      <c r="C57" s="183" t="s">
        <v>964</v>
      </c>
      <c r="D57" s="400">
        <f t="shared" si="0"/>
        <v>42552</v>
      </c>
      <c r="E57" s="131">
        <v>42801</v>
      </c>
      <c r="F57" s="136">
        <f t="shared" si="6"/>
        <v>249</v>
      </c>
      <c r="G57" s="212">
        <v>3028.77</v>
      </c>
      <c r="H57" s="122">
        <f t="shared" si="7"/>
        <v>754163.73</v>
      </c>
    </row>
    <row r="58" spans="1:8">
      <c r="A58" s="23">
        <f t="shared" si="3"/>
        <v>47</v>
      </c>
      <c r="B58" s="128" t="s">
        <v>925</v>
      </c>
      <c r="C58" s="183" t="s">
        <v>964</v>
      </c>
      <c r="D58" s="400">
        <f t="shared" si="0"/>
        <v>42552</v>
      </c>
      <c r="E58" s="131">
        <v>42985</v>
      </c>
      <c r="F58" s="136">
        <f t="shared" si="6"/>
        <v>433</v>
      </c>
      <c r="G58" s="212">
        <v>11589.25</v>
      </c>
      <c r="H58" s="122">
        <f t="shared" si="7"/>
        <v>5018145.25</v>
      </c>
    </row>
    <row r="59" spans="1:8">
      <c r="A59" s="23">
        <f t="shared" si="3"/>
        <v>48</v>
      </c>
      <c r="B59" s="128" t="s">
        <v>926</v>
      </c>
      <c r="C59" s="183" t="s">
        <v>964</v>
      </c>
      <c r="D59" s="400">
        <f t="shared" si="0"/>
        <v>42552</v>
      </c>
      <c r="E59" s="131">
        <v>42838</v>
      </c>
      <c r="F59" s="136">
        <f t="shared" si="6"/>
        <v>286</v>
      </c>
      <c r="G59" s="212">
        <v>40744.959999999999</v>
      </c>
      <c r="H59" s="122">
        <f t="shared" si="7"/>
        <v>11653058.560000001</v>
      </c>
    </row>
    <row r="60" spans="1:8">
      <c r="A60" s="23">
        <f t="shared" si="3"/>
        <v>49</v>
      </c>
      <c r="B60" s="128" t="s">
        <v>927</v>
      </c>
      <c r="C60" s="183" t="s">
        <v>964</v>
      </c>
      <c r="D60" s="400">
        <f t="shared" si="0"/>
        <v>42552</v>
      </c>
      <c r="E60" s="131">
        <v>42801</v>
      </c>
      <c r="F60" s="136">
        <f t="shared" si="6"/>
        <v>249</v>
      </c>
      <c r="G60" s="212">
        <v>6977.3</v>
      </c>
      <c r="H60" s="122">
        <f t="shared" si="7"/>
        <v>1737347.7</v>
      </c>
    </row>
    <row r="61" spans="1:8">
      <c r="A61" s="23">
        <f t="shared" si="3"/>
        <v>50</v>
      </c>
      <c r="B61" s="128" t="s">
        <v>928</v>
      </c>
      <c r="C61" s="183" t="s">
        <v>965</v>
      </c>
      <c r="D61" s="400">
        <f t="shared" si="0"/>
        <v>42186.5</v>
      </c>
      <c r="E61" s="131">
        <v>42822</v>
      </c>
      <c r="F61" s="136">
        <f t="shared" si="6"/>
        <v>635.5</v>
      </c>
      <c r="G61" s="212">
        <v>99.73</v>
      </c>
      <c r="H61" s="122">
        <f t="shared" si="7"/>
        <v>63378.415000000001</v>
      </c>
    </row>
    <row r="62" spans="1:8">
      <c r="A62" s="23">
        <f t="shared" si="3"/>
        <v>51</v>
      </c>
      <c r="B62" s="128" t="s">
        <v>929</v>
      </c>
      <c r="C62" s="183" t="s">
        <v>964</v>
      </c>
      <c r="D62" s="400">
        <f t="shared" si="0"/>
        <v>42552</v>
      </c>
      <c r="E62" s="131">
        <v>42934</v>
      </c>
      <c r="F62" s="136">
        <f t="shared" si="6"/>
        <v>382</v>
      </c>
      <c r="G62" s="212">
        <v>6887.95</v>
      </c>
      <c r="H62" s="122">
        <f t="shared" si="7"/>
        <v>2631196.9</v>
      </c>
    </row>
    <row r="63" spans="1:8">
      <c r="A63" s="23">
        <f t="shared" si="3"/>
        <v>52</v>
      </c>
      <c r="B63" s="128" t="s">
        <v>930</v>
      </c>
      <c r="C63" s="183" t="s">
        <v>964</v>
      </c>
      <c r="D63" s="400">
        <f t="shared" si="0"/>
        <v>42552</v>
      </c>
      <c r="E63" s="131">
        <v>42899</v>
      </c>
      <c r="F63" s="136">
        <f t="shared" si="6"/>
        <v>347</v>
      </c>
      <c r="G63" s="212">
        <v>219.91</v>
      </c>
      <c r="H63" s="122">
        <f t="shared" si="7"/>
        <v>76308.77</v>
      </c>
    </row>
    <row r="64" spans="1:8">
      <c r="A64" s="23">
        <f t="shared" si="3"/>
        <v>53</v>
      </c>
      <c r="B64" s="128" t="s">
        <v>931</v>
      </c>
      <c r="C64" s="183" t="s">
        <v>964</v>
      </c>
      <c r="D64" s="400">
        <f t="shared" si="0"/>
        <v>42552</v>
      </c>
      <c r="E64" s="131">
        <v>43069</v>
      </c>
      <c r="F64" s="136">
        <f t="shared" si="6"/>
        <v>517</v>
      </c>
      <c r="G64" s="212">
        <v>822.76</v>
      </c>
      <c r="H64" s="122">
        <f t="shared" si="7"/>
        <v>425366.92</v>
      </c>
    </row>
    <row r="65" spans="1:8">
      <c r="A65" s="23">
        <f t="shared" si="3"/>
        <v>54</v>
      </c>
      <c r="B65" s="128" t="s">
        <v>932</v>
      </c>
      <c r="C65" s="183" t="s">
        <v>964</v>
      </c>
      <c r="D65" s="400">
        <f t="shared" si="0"/>
        <v>42552</v>
      </c>
      <c r="E65" s="131">
        <v>42788</v>
      </c>
      <c r="F65" s="136">
        <f t="shared" si="6"/>
        <v>236</v>
      </c>
      <c r="G65" s="212">
        <v>1153.42</v>
      </c>
      <c r="H65" s="122">
        <f t="shared" si="7"/>
        <v>272207.12</v>
      </c>
    </row>
    <row r="66" spans="1:8">
      <c r="A66" s="23">
        <f t="shared" si="3"/>
        <v>55</v>
      </c>
      <c r="B66" s="128" t="s">
        <v>933</v>
      </c>
      <c r="C66" s="183" t="s">
        <v>964</v>
      </c>
      <c r="D66" s="400">
        <f t="shared" si="0"/>
        <v>42552</v>
      </c>
      <c r="E66" s="131">
        <v>42929</v>
      </c>
      <c r="F66" s="136">
        <f t="shared" si="6"/>
        <v>377</v>
      </c>
      <c r="G66" s="212">
        <v>3870.2</v>
      </c>
      <c r="H66" s="122">
        <f t="shared" si="7"/>
        <v>1459065.4</v>
      </c>
    </row>
    <row r="67" spans="1:8">
      <c r="A67" s="23">
        <f t="shared" si="3"/>
        <v>56</v>
      </c>
      <c r="B67" s="128" t="s">
        <v>934</v>
      </c>
      <c r="C67" s="183" t="s">
        <v>964</v>
      </c>
      <c r="D67" s="400">
        <f t="shared" si="0"/>
        <v>42552</v>
      </c>
      <c r="E67" s="131">
        <v>42935</v>
      </c>
      <c r="F67" s="136">
        <f t="shared" si="6"/>
        <v>383</v>
      </c>
      <c r="G67" s="212">
        <v>1235.79</v>
      </c>
      <c r="H67" s="122">
        <f t="shared" si="7"/>
        <v>473307.57</v>
      </c>
    </row>
    <row r="68" spans="1:8">
      <c r="A68" s="23">
        <f t="shared" si="3"/>
        <v>57</v>
      </c>
      <c r="B68" s="128" t="s">
        <v>935</v>
      </c>
      <c r="C68" s="183" t="s">
        <v>964</v>
      </c>
      <c r="D68" s="400">
        <f t="shared" si="0"/>
        <v>42552</v>
      </c>
      <c r="E68" s="131">
        <v>42804</v>
      </c>
      <c r="F68" s="136">
        <f t="shared" si="6"/>
        <v>252</v>
      </c>
      <c r="G68" s="212">
        <v>17688.78</v>
      </c>
      <c r="H68" s="122">
        <f t="shared" si="7"/>
        <v>4457572.5599999996</v>
      </c>
    </row>
    <row r="69" spans="1:8">
      <c r="A69" s="23">
        <f t="shared" si="3"/>
        <v>58</v>
      </c>
      <c r="B69" s="128" t="s">
        <v>936</v>
      </c>
      <c r="C69" s="183" t="s">
        <v>964</v>
      </c>
      <c r="D69" s="400">
        <f t="shared" si="0"/>
        <v>42552</v>
      </c>
      <c r="E69" s="131">
        <v>42802</v>
      </c>
      <c r="F69" s="136">
        <f t="shared" si="6"/>
        <v>250</v>
      </c>
      <c r="G69" s="212">
        <v>664.88</v>
      </c>
      <c r="H69" s="122">
        <f t="shared" si="7"/>
        <v>166220</v>
      </c>
    </row>
    <row r="70" spans="1:8">
      <c r="A70" s="23">
        <f t="shared" si="3"/>
        <v>59</v>
      </c>
      <c r="B70" s="128" t="s">
        <v>937</v>
      </c>
      <c r="C70" s="183" t="s">
        <v>964</v>
      </c>
      <c r="D70" s="400">
        <f t="shared" si="0"/>
        <v>42552</v>
      </c>
      <c r="E70" s="131">
        <v>42774</v>
      </c>
      <c r="F70" s="136">
        <f t="shared" si="6"/>
        <v>222</v>
      </c>
      <c r="G70" s="212">
        <v>1399.91</v>
      </c>
      <c r="H70" s="122">
        <f t="shared" si="7"/>
        <v>310780.02</v>
      </c>
    </row>
    <row r="71" spans="1:8">
      <c r="A71" s="23">
        <f t="shared" si="3"/>
        <v>60</v>
      </c>
      <c r="B71" s="128" t="s">
        <v>938</v>
      </c>
      <c r="C71" s="183" t="s">
        <v>964</v>
      </c>
      <c r="D71" s="400">
        <f t="shared" si="0"/>
        <v>42552</v>
      </c>
      <c r="E71" s="131">
        <v>43005</v>
      </c>
      <c r="F71" s="136">
        <f t="shared" si="6"/>
        <v>453</v>
      </c>
      <c r="G71" s="212">
        <v>321901.96000000002</v>
      </c>
      <c r="H71" s="122">
        <f t="shared" si="7"/>
        <v>145821587.88</v>
      </c>
    </row>
    <row r="72" spans="1:8">
      <c r="A72" s="23">
        <f t="shared" si="3"/>
        <v>61</v>
      </c>
      <c r="B72" s="128" t="s">
        <v>939</v>
      </c>
      <c r="C72" s="183" t="s">
        <v>964</v>
      </c>
      <c r="D72" s="400">
        <f t="shared" si="0"/>
        <v>42552</v>
      </c>
      <c r="E72" s="131">
        <v>42993</v>
      </c>
      <c r="F72" s="136">
        <f t="shared" si="6"/>
        <v>441</v>
      </c>
      <c r="G72" s="212">
        <v>134927.99</v>
      </c>
      <c r="H72" s="122">
        <f t="shared" si="7"/>
        <v>59503243.589999996</v>
      </c>
    </row>
    <row r="73" spans="1:8">
      <c r="A73" s="23">
        <f t="shared" si="3"/>
        <v>62</v>
      </c>
      <c r="B73" s="128" t="s">
        <v>940</v>
      </c>
      <c r="C73" s="183" t="s">
        <v>964</v>
      </c>
      <c r="D73" s="400">
        <f t="shared" si="0"/>
        <v>42552</v>
      </c>
      <c r="E73" s="131">
        <v>42802</v>
      </c>
      <c r="F73" s="136">
        <f t="shared" si="6"/>
        <v>250</v>
      </c>
      <c r="G73" s="212">
        <v>47564.09</v>
      </c>
      <c r="H73" s="122">
        <f t="shared" si="7"/>
        <v>11891022.5</v>
      </c>
    </row>
    <row r="74" spans="1:8">
      <c r="A74" s="23">
        <f t="shared" si="3"/>
        <v>63</v>
      </c>
      <c r="B74" s="128" t="s">
        <v>941</v>
      </c>
      <c r="C74" s="183" t="s">
        <v>964</v>
      </c>
      <c r="D74" s="400">
        <f t="shared" si="0"/>
        <v>42552</v>
      </c>
      <c r="E74" s="131">
        <v>42781</v>
      </c>
      <c r="F74" s="136">
        <f t="shared" si="6"/>
        <v>229</v>
      </c>
      <c r="G74" s="212">
        <v>78279.97</v>
      </c>
      <c r="H74" s="122">
        <f t="shared" si="7"/>
        <v>17926113.129999999</v>
      </c>
    </row>
    <row r="75" spans="1:8">
      <c r="A75" s="23">
        <f t="shared" si="3"/>
        <v>64</v>
      </c>
      <c r="B75" s="128" t="s">
        <v>942</v>
      </c>
      <c r="C75" s="183" t="s">
        <v>964</v>
      </c>
      <c r="D75" s="400">
        <f t="shared" si="0"/>
        <v>42552</v>
      </c>
      <c r="E75" s="131">
        <v>42802</v>
      </c>
      <c r="F75" s="136">
        <f t="shared" si="6"/>
        <v>250</v>
      </c>
      <c r="G75" s="212">
        <v>30170.03</v>
      </c>
      <c r="H75" s="122">
        <f t="shared" si="7"/>
        <v>7542507.5</v>
      </c>
    </row>
    <row r="76" spans="1:8">
      <c r="A76" s="23">
        <f t="shared" si="3"/>
        <v>65</v>
      </c>
      <c r="B76" s="128" t="s">
        <v>942</v>
      </c>
      <c r="C76" s="183" t="s">
        <v>966</v>
      </c>
      <c r="D76" s="400">
        <f t="shared" ref="D76:D98" si="8">C76-(($C76-EOMONTH($C76,-12))/2)</f>
        <v>41821.5</v>
      </c>
      <c r="E76" s="131">
        <v>42878</v>
      </c>
      <c r="F76" s="136">
        <f t="shared" si="6"/>
        <v>1056.5</v>
      </c>
      <c r="G76" s="212">
        <v>-21.85</v>
      </c>
      <c r="H76" s="122">
        <f t="shared" si="7"/>
        <v>-23084.525000000001</v>
      </c>
    </row>
    <row r="77" spans="1:8">
      <c r="A77" s="23">
        <f t="shared" si="3"/>
        <v>66</v>
      </c>
      <c r="B77" s="128" t="s">
        <v>943</v>
      </c>
      <c r="C77" s="183" t="s">
        <v>964</v>
      </c>
      <c r="D77" s="400">
        <f t="shared" si="8"/>
        <v>42552</v>
      </c>
      <c r="E77" s="131">
        <v>42802</v>
      </c>
      <c r="F77" s="136">
        <f t="shared" si="6"/>
        <v>250</v>
      </c>
      <c r="G77" s="212">
        <v>595.73</v>
      </c>
      <c r="H77" s="122">
        <f t="shared" si="7"/>
        <v>148932.5</v>
      </c>
    </row>
    <row r="78" spans="1:8">
      <c r="A78" s="23">
        <f t="shared" si="3"/>
        <v>67</v>
      </c>
      <c r="B78" s="128" t="s">
        <v>944</v>
      </c>
      <c r="C78" s="183" t="s">
        <v>964</v>
      </c>
      <c r="D78" s="400">
        <f t="shared" si="8"/>
        <v>42552</v>
      </c>
      <c r="E78" s="131">
        <v>42793</v>
      </c>
      <c r="F78" s="136">
        <f t="shared" si="6"/>
        <v>241</v>
      </c>
      <c r="G78" s="212">
        <v>16103744.18</v>
      </c>
      <c r="H78" s="122">
        <f t="shared" si="7"/>
        <v>3881002347.3800001</v>
      </c>
    </row>
    <row r="79" spans="1:8">
      <c r="A79" s="23">
        <f t="shared" si="3"/>
        <v>68</v>
      </c>
      <c r="B79" s="128" t="s">
        <v>945</v>
      </c>
      <c r="C79" s="183" t="s">
        <v>964</v>
      </c>
      <c r="D79" s="400">
        <f t="shared" si="8"/>
        <v>42552</v>
      </c>
      <c r="E79" s="131">
        <v>42780</v>
      </c>
      <c r="F79" s="136">
        <f t="shared" si="6"/>
        <v>228</v>
      </c>
      <c r="G79" s="212">
        <v>378147.28</v>
      </c>
      <c r="H79" s="122">
        <f t="shared" si="7"/>
        <v>86217579.840000004</v>
      </c>
    </row>
    <row r="80" spans="1:8">
      <c r="A80" s="23">
        <f t="shared" si="3"/>
        <v>69</v>
      </c>
      <c r="B80" s="128" t="s">
        <v>946</v>
      </c>
      <c r="C80" s="183" t="s">
        <v>964</v>
      </c>
      <c r="D80" s="400">
        <f t="shared" si="8"/>
        <v>42552</v>
      </c>
      <c r="E80" s="131">
        <v>42802</v>
      </c>
      <c r="F80" s="136">
        <f t="shared" si="6"/>
        <v>250</v>
      </c>
      <c r="G80" s="212">
        <v>29373.97</v>
      </c>
      <c r="H80" s="122">
        <f t="shared" si="7"/>
        <v>7343492.5</v>
      </c>
    </row>
    <row r="81" spans="1:8">
      <c r="A81" s="23">
        <f t="shared" si="3"/>
        <v>70</v>
      </c>
      <c r="B81" s="128" t="s">
        <v>947</v>
      </c>
      <c r="C81" s="183" t="s">
        <v>964</v>
      </c>
      <c r="D81" s="400">
        <f t="shared" si="8"/>
        <v>42552</v>
      </c>
      <c r="E81" s="131">
        <v>42797</v>
      </c>
      <c r="F81" s="136">
        <f t="shared" si="6"/>
        <v>245</v>
      </c>
      <c r="G81" s="212">
        <v>4.54</v>
      </c>
      <c r="H81" s="122">
        <f t="shared" si="7"/>
        <v>1112.3</v>
      </c>
    </row>
    <row r="82" spans="1:8">
      <c r="A82" s="23">
        <f t="shared" si="3"/>
        <v>71</v>
      </c>
      <c r="B82" s="128" t="s">
        <v>948</v>
      </c>
      <c r="C82" s="183" t="s">
        <v>964</v>
      </c>
      <c r="D82" s="400">
        <f t="shared" si="8"/>
        <v>42552</v>
      </c>
      <c r="E82" s="131">
        <v>42802</v>
      </c>
      <c r="F82" s="136">
        <f t="shared" si="6"/>
        <v>250</v>
      </c>
      <c r="G82" s="212">
        <v>341953.47</v>
      </c>
      <c r="H82" s="122">
        <f t="shared" si="7"/>
        <v>85488367.5</v>
      </c>
    </row>
    <row r="83" spans="1:8">
      <c r="A83" s="23">
        <f t="shared" si="3"/>
        <v>72</v>
      </c>
      <c r="B83" s="128" t="s">
        <v>949</v>
      </c>
      <c r="C83" s="183" t="s">
        <v>964</v>
      </c>
      <c r="D83" s="400">
        <f t="shared" si="8"/>
        <v>42552</v>
      </c>
      <c r="E83" s="131">
        <v>42801</v>
      </c>
      <c r="F83" s="136">
        <f t="shared" si="6"/>
        <v>249</v>
      </c>
      <c r="G83" s="212">
        <v>313727.90000000002</v>
      </c>
      <c r="H83" s="122">
        <f t="shared" si="7"/>
        <v>78118247.100000009</v>
      </c>
    </row>
    <row r="84" spans="1:8">
      <c r="A84" s="23">
        <f t="shared" si="3"/>
        <v>73</v>
      </c>
      <c r="B84" s="128" t="s">
        <v>950</v>
      </c>
      <c r="C84" s="183" t="s">
        <v>964</v>
      </c>
      <c r="D84" s="400">
        <f t="shared" si="8"/>
        <v>42552</v>
      </c>
      <c r="E84" s="131">
        <v>42802</v>
      </c>
      <c r="F84" s="136">
        <f t="shared" si="6"/>
        <v>250</v>
      </c>
      <c r="G84" s="212">
        <v>2471.4899999999998</v>
      </c>
      <c r="H84" s="122">
        <f t="shared" si="7"/>
        <v>617872.5</v>
      </c>
    </row>
    <row r="85" spans="1:8">
      <c r="A85" s="23">
        <f t="shared" si="3"/>
        <v>74</v>
      </c>
      <c r="B85" s="128" t="s">
        <v>951</v>
      </c>
      <c r="C85" s="183" t="s">
        <v>964</v>
      </c>
      <c r="D85" s="400">
        <f t="shared" si="8"/>
        <v>42552</v>
      </c>
      <c r="E85" s="131">
        <v>42775</v>
      </c>
      <c r="F85" s="136">
        <f t="shared" si="6"/>
        <v>223</v>
      </c>
      <c r="G85" s="212">
        <v>43907.08</v>
      </c>
      <c r="H85" s="122">
        <f t="shared" si="7"/>
        <v>9791278.8399999999</v>
      </c>
    </row>
    <row r="86" spans="1:8">
      <c r="A86" s="23">
        <f t="shared" si="3"/>
        <v>75</v>
      </c>
      <c r="B86" s="128" t="s">
        <v>952</v>
      </c>
      <c r="C86" s="183" t="s">
        <v>964</v>
      </c>
      <c r="D86" s="400">
        <f t="shared" si="8"/>
        <v>42552</v>
      </c>
      <c r="E86" s="131">
        <v>42807</v>
      </c>
      <c r="F86" s="136">
        <f t="shared" si="6"/>
        <v>255</v>
      </c>
      <c r="G86" s="212">
        <v>726712.51</v>
      </c>
      <c r="H86" s="122">
        <f t="shared" si="7"/>
        <v>185311690.05000001</v>
      </c>
    </row>
    <row r="87" spans="1:8">
      <c r="A87" s="23">
        <f t="shared" si="3"/>
        <v>76</v>
      </c>
      <c r="B87" s="128" t="s">
        <v>952</v>
      </c>
      <c r="C87" s="183" t="s">
        <v>965</v>
      </c>
      <c r="D87" s="400">
        <f t="shared" si="8"/>
        <v>42186.5</v>
      </c>
      <c r="E87" s="131">
        <v>42881</v>
      </c>
      <c r="F87" s="136">
        <f t="shared" si="6"/>
        <v>694.5</v>
      </c>
      <c r="G87" s="212">
        <v>2815.28</v>
      </c>
      <c r="H87" s="122">
        <f t="shared" si="7"/>
        <v>1955211.9600000002</v>
      </c>
    </row>
    <row r="88" spans="1:8">
      <c r="A88" s="23">
        <f t="shared" si="3"/>
        <v>77</v>
      </c>
      <c r="B88" s="128" t="s">
        <v>952</v>
      </c>
      <c r="C88" s="183" t="s">
        <v>965</v>
      </c>
      <c r="D88" s="400">
        <f t="shared" si="8"/>
        <v>42186.5</v>
      </c>
      <c r="E88" s="131">
        <v>42858</v>
      </c>
      <c r="F88" s="136">
        <f t="shared" si="6"/>
        <v>671.5</v>
      </c>
      <c r="G88" s="212">
        <v>-2699.63</v>
      </c>
      <c r="H88" s="122">
        <f t="shared" si="7"/>
        <v>-1812801.5450000002</v>
      </c>
    </row>
    <row r="89" spans="1:8">
      <c r="A89" s="23">
        <f t="shared" si="3"/>
        <v>78</v>
      </c>
      <c r="B89" s="128" t="s">
        <v>953</v>
      </c>
      <c r="C89" s="183" t="s">
        <v>964</v>
      </c>
      <c r="D89" s="400">
        <f t="shared" si="8"/>
        <v>42552</v>
      </c>
      <c r="E89" s="131">
        <v>42801</v>
      </c>
      <c r="F89" s="136">
        <f t="shared" si="6"/>
        <v>249</v>
      </c>
      <c r="G89" s="212">
        <v>336244.74</v>
      </c>
      <c r="H89" s="122">
        <f t="shared" si="7"/>
        <v>83724940.25999999</v>
      </c>
    </row>
    <row r="90" spans="1:8">
      <c r="A90" s="23">
        <f t="shared" si="3"/>
        <v>79</v>
      </c>
      <c r="B90" s="128" t="s">
        <v>954</v>
      </c>
      <c r="C90" s="183" t="s">
        <v>964</v>
      </c>
      <c r="D90" s="400">
        <f t="shared" si="8"/>
        <v>42552</v>
      </c>
      <c r="E90" s="131">
        <v>42803</v>
      </c>
      <c r="F90" s="136">
        <f t="shared" si="6"/>
        <v>251</v>
      </c>
      <c r="G90" s="212">
        <v>1050.71</v>
      </c>
      <c r="H90" s="122">
        <f t="shared" si="7"/>
        <v>263728.21000000002</v>
      </c>
    </row>
    <row r="91" spans="1:8">
      <c r="A91" s="23">
        <f t="shared" si="3"/>
        <v>80</v>
      </c>
      <c r="B91" s="128" t="s">
        <v>955</v>
      </c>
      <c r="C91" s="183" t="s">
        <v>964</v>
      </c>
      <c r="D91" s="400">
        <f t="shared" si="8"/>
        <v>42552</v>
      </c>
      <c r="E91" s="131">
        <v>42801</v>
      </c>
      <c r="F91" s="136">
        <f t="shared" si="6"/>
        <v>249</v>
      </c>
      <c r="G91" s="212">
        <v>86732.68</v>
      </c>
      <c r="H91" s="122">
        <f t="shared" si="7"/>
        <v>21596437.319999997</v>
      </c>
    </row>
    <row r="92" spans="1:8">
      <c r="A92" s="23">
        <f t="shared" si="3"/>
        <v>81</v>
      </c>
      <c r="B92" s="128" t="s">
        <v>955</v>
      </c>
      <c r="C92" s="183" t="s">
        <v>963</v>
      </c>
      <c r="D92" s="400">
        <f t="shared" si="8"/>
        <v>42917.5</v>
      </c>
      <c r="E92" s="131">
        <v>43090</v>
      </c>
      <c r="F92" s="136">
        <f t="shared" si="6"/>
        <v>172.5</v>
      </c>
      <c r="G92" s="212">
        <v>500000</v>
      </c>
      <c r="H92" s="122">
        <f t="shared" si="7"/>
        <v>86250000</v>
      </c>
    </row>
    <row r="93" spans="1:8">
      <c r="A93" s="23">
        <f t="shared" si="3"/>
        <v>82</v>
      </c>
      <c r="B93" s="128" t="s">
        <v>956</v>
      </c>
      <c r="C93" s="183" t="s">
        <v>964</v>
      </c>
      <c r="D93" s="400">
        <f t="shared" si="8"/>
        <v>42552</v>
      </c>
      <c r="E93" s="131">
        <v>42801</v>
      </c>
      <c r="F93" s="136">
        <f t="shared" si="6"/>
        <v>249</v>
      </c>
      <c r="G93" s="212">
        <v>372.93</v>
      </c>
      <c r="H93" s="122">
        <f t="shared" si="7"/>
        <v>92859.57</v>
      </c>
    </row>
    <row r="94" spans="1:8">
      <c r="A94" s="23">
        <f t="shared" si="3"/>
        <v>83</v>
      </c>
      <c r="B94" s="128" t="s">
        <v>957</v>
      </c>
      <c r="C94" s="183" t="s">
        <v>964</v>
      </c>
      <c r="D94" s="400">
        <f t="shared" si="8"/>
        <v>42552</v>
      </c>
      <c r="E94" s="131">
        <v>43010</v>
      </c>
      <c r="F94" s="136">
        <f t="shared" si="6"/>
        <v>458</v>
      </c>
      <c r="G94" s="212">
        <v>179.53</v>
      </c>
      <c r="H94" s="122">
        <f t="shared" si="7"/>
        <v>82224.740000000005</v>
      </c>
    </row>
    <row r="95" spans="1:8">
      <c r="A95" s="23">
        <f t="shared" si="3"/>
        <v>84</v>
      </c>
      <c r="B95" s="128" t="s">
        <v>958</v>
      </c>
      <c r="C95" s="183" t="s">
        <v>964</v>
      </c>
      <c r="D95" s="400">
        <f t="shared" si="8"/>
        <v>42552</v>
      </c>
      <c r="E95" s="131">
        <v>42888</v>
      </c>
      <c r="F95" s="136">
        <f t="shared" si="6"/>
        <v>336</v>
      </c>
      <c r="G95" s="212">
        <v>312.70999999999998</v>
      </c>
      <c r="H95" s="122">
        <f t="shared" si="7"/>
        <v>105070.56</v>
      </c>
    </row>
    <row r="96" spans="1:8">
      <c r="A96" s="23">
        <f t="shared" si="3"/>
        <v>85</v>
      </c>
      <c r="B96" s="128" t="s">
        <v>959</v>
      </c>
      <c r="C96" s="183" t="s">
        <v>964</v>
      </c>
      <c r="D96" s="400">
        <f t="shared" si="8"/>
        <v>42552</v>
      </c>
      <c r="E96" s="131">
        <v>42860</v>
      </c>
      <c r="F96" s="136">
        <f t="shared" si="6"/>
        <v>308</v>
      </c>
      <c r="G96" s="212">
        <v>77434.94</v>
      </c>
      <c r="H96" s="122">
        <f t="shared" si="7"/>
        <v>23849961.52</v>
      </c>
    </row>
    <row r="97" spans="1:12">
      <c r="A97" s="23">
        <f t="shared" si="3"/>
        <v>86</v>
      </c>
      <c r="B97" s="128" t="s">
        <v>960</v>
      </c>
      <c r="C97" s="183" t="s">
        <v>964</v>
      </c>
      <c r="D97" s="400">
        <f t="shared" si="8"/>
        <v>42552</v>
      </c>
      <c r="E97" s="131">
        <v>42864</v>
      </c>
      <c r="F97" s="136">
        <f t="shared" si="6"/>
        <v>312</v>
      </c>
      <c r="G97" s="212">
        <v>110643.88</v>
      </c>
      <c r="H97" s="122">
        <f t="shared" si="7"/>
        <v>34520890.560000002</v>
      </c>
    </row>
    <row r="98" spans="1:12">
      <c r="A98" s="23">
        <f t="shared" si="3"/>
        <v>87</v>
      </c>
      <c r="B98" s="128" t="s">
        <v>961</v>
      </c>
      <c r="C98" s="183" t="s">
        <v>964</v>
      </c>
      <c r="D98" s="400">
        <f t="shared" si="8"/>
        <v>42552</v>
      </c>
      <c r="E98" s="131">
        <v>42864</v>
      </c>
      <c r="F98" s="136">
        <f t="shared" si="6"/>
        <v>312</v>
      </c>
      <c r="G98" s="212">
        <v>57479.87</v>
      </c>
      <c r="H98" s="122">
        <f t="shared" si="7"/>
        <v>17933719.440000001</v>
      </c>
      <c r="J98" s="154"/>
      <c r="K98" s="154"/>
    </row>
    <row r="99" spans="1:12" ht="17.25">
      <c r="A99" s="23"/>
      <c r="B99" s="21"/>
      <c r="C99" s="112"/>
      <c r="D99" s="112"/>
      <c r="E99" s="112"/>
      <c r="F99" s="228"/>
      <c r="G99" s="129"/>
      <c r="H99" s="26"/>
    </row>
    <row r="100" spans="1:12" ht="16.5" thickBot="1">
      <c r="A100" s="23">
        <f>A98+1</f>
        <v>88</v>
      </c>
      <c r="B100" s="111" t="s">
        <v>888</v>
      </c>
      <c r="C100" s="112"/>
      <c r="D100" s="112"/>
      <c r="E100" s="112"/>
      <c r="F100" s="144">
        <f>IF(G100=0,0,H100/G100)</f>
        <v>216.26270855137599</v>
      </c>
      <c r="G100" s="130">
        <f>SUM(G12:G98)</f>
        <v>29766896.029999997</v>
      </c>
      <c r="H100" s="130">
        <f>SUM(H12:H98)</f>
        <v>6437469560.6150007</v>
      </c>
    </row>
    <row r="101" spans="1:12" ht="15.75" thickTop="1">
      <c r="A101" s="27"/>
      <c r="B101" s="27"/>
      <c r="C101" s="35"/>
      <c r="D101" s="35"/>
      <c r="E101" s="35"/>
      <c r="F101" s="27"/>
      <c r="G101" s="35"/>
      <c r="H101" s="27"/>
    </row>
    <row r="102" spans="1:12" s="154" customFormat="1">
      <c r="A102" s="154" t="s">
        <v>968</v>
      </c>
      <c r="E102" s="271"/>
      <c r="L102" s="271"/>
    </row>
    <row r="103" spans="1:12" s="154" customFormat="1">
      <c r="A103" s="154" t="s">
        <v>969</v>
      </c>
      <c r="E103" s="271"/>
      <c r="L103" s="271"/>
    </row>
  </sheetData>
  <mergeCells count="4">
    <mergeCell ref="A5:H5"/>
    <mergeCell ref="A4:H4"/>
    <mergeCell ref="A3:H3"/>
    <mergeCell ref="A2:H2"/>
  </mergeCells>
  <printOptions horizontalCentered="1"/>
  <pageMargins left="0.7" right="0.7" top="0.75" bottom="0.75" header="0.3" footer="0.3"/>
  <pageSetup scale="70" fitToHeight="0" orientation="landscape"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39997558519241921"/>
    <pageSetUpPr fitToPage="1"/>
  </sheetPr>
  <dimension ref="A1:N124"/>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2" width="30.77734375" style="16" customWidth="1"/>
    <col min="3" max="4" width="15.77734375" style="16" customWidth="1"/>
    <col min="5" max="6" width="12.77734375" style="16" customWidth="1"/>
    <col min="7" max="8" width="10.5546875" style="16" bestFit="1" customWidth="1"/>
    <col min="9" max="10" width="14.77734375" style="16" customWidth="1"/>
    <col min="11" max="16384" width="8.88671875" style="16"/>
  </cols>
  <sheetData>
    <row r="1" spans="1:12" s="154" customFormat="1" ht="15.75">
      <c r="I1" s="364"/>
    </row>
    <row r="2" spans="1:12" ht="15.75">
      <c r="A2" s="479" t="str">
        <f>'General Inputs'!$B$2</f>
        <v>Louisville Gas and Electric Company</v>
      </c>
      <c r="B2" s="479"/>
      <c r="C2" s="479"/>
      <c r="D2" s="479"/>
      <c r="E2" s="479"/>
      <c r="F2" s="479"/>
      <c r="G2" s="479"/>
      <c r="H2" s="479"/>
      <c r="I2" s="479"/>
      <c r="J2" s="479"/>
    </row>
    <row r="3" spans="1:12" ht="15.75">
      <c r="A3" s="479" t="str">
        <f>'General Inputs'!$D$34&amp;" "&amp;'General Inputs'!$E$34</f>
        <v>Case No. 2018-00295</v>
      </c>
      <c r="B3" s="479"/>
      <c r="C3" s="479"/>
      <c r="D3" s="479"/>
      <c r="E3" s="479"/>
      <c r="F3" s="479"/>
      <c r="G3" s="479"/>
      <c r="H3" s="479"/>
      <c r="I3" s="479"/>
      <c r="J3" s="479"/>
    </row>
    <row r="4" spans="1:12" ht="15.75">
      <c r="A4" s="479" t="str">
        <f>"For the Year Ended "&amp;TEXT('General Inputs'!E28,"Mmmm dd, yyyy")</f>
        <v>For the Year Ended December 31, 2017</v>
      </c>
      <c r="B4" s="479"/>
      <c r="C4" s="479"/>
      <c r="D4" s="479"/>
      <c r="E4" s="479"/>
      <c r="F4" s="479"/>
      <c r="G4" s="479"/>
      <c r="H4" s="479"/>
      <c r="I4" s="479"/>
      <c r="J4" s="479"/>
    </row>
    <row r="5" spans="1:12" ht="16.5" thickBot="1">
      <c r="A5" s="480" t="s">
        <v>984</v>
      </c>
      <c r="B5" s="480"/>
      <c r="C5" s="480"/>
      <c r="D5" s="480"/>
      <c r="E5" s="480"/>
      <c r="F5" s="480"/>
      <c r="G5" s="480"/>
      <c r="H5" s="480"/>
      <c r="I5" s="480"/>
      <c r="J5" s="480"/>
    </row>
    <row r="8" spans="1:12" ht="17.25">
      <c r="A8" s="97" t="s">
        <v>32</v>
      </c>
      <c r="B8" s="98"/>
      <c r="C8" s="100" t="s">
        <v>1247</v>
      </c>
      <c r="D8" s="100" t="s">
        <v>88</v>
      </c>
      <c r="E8" s="101" t="s">
        <v>215</v>
      </c>
      <c r="F8" s="100" t="s">
        <v>45</v>
      </c>
      <c r="G8" s="100" t="s">
        <v>45</v>
      </c>
      <c r="H8" s="100" t="s">
        <v>21</v>
      </c>
      <c r="I8" s="102" t="s">
        <v>16</v>
      </c>
      <c r="J8" s="102" t="s">
        <v>30</v>
      </c>
      <c r="L8" s="75"/>
    </row>
    <row r="9" spans="1:12" ht="20.25">
      <c r="A9" s="104" t="s">
        <v>26</v>
      </c>
      <c r="B9" s="104" t="s">
        <v>77</v>
      </c>
      <c r="C9" s="403" t="s">
        <v>63</v>
      </c>
      <c r="D9" s="403" t="s">
        <v>63</v>
      </c>
      <c r="E9" s="106" t="s">
        <v>192</v>
      </c>
      <c r="F9" s="105" t="s">
        <v>967</v>
      </c>
      <c r="G9" s="105" t="s">
        <v>34</v>
      </c>
      <c r="H9" s="105" t="s">
        <v>34</v>
      </c>
      <c r="I9" s="99" t="s">
        <v>35</v>
      </c>
      <c r="J9" s="99" t="s">
        <v>36</v>
      </c>
      <c r="L9" s="301"/>
    </row>
    <row r="10" spans="1:12" ht="15.75">
      <c r="A10" s="103"/>
      <c r="B10" s="107" t="s">
        <v>40</v>
      </c>
      <c r="C10" s="107" t="s">
        <v>41</v>
      </c>
      <c r="D10" s="182" t="s">
        <v>42</v>
      </c>
      <c r="E10" s="107" t="s">
        <v>1041</v>
      </c>
      <c r="F10" s="107" t="s">
        <v>49</v>
      </c>
      <c r="G10" s="107" t="s">
        <v>227</v>
      </c>
      <c r="H10" s="107" t="s">
        <v>1042</v>
      </c>
      <c r="I10" s="108" t="s">
        <v>72</v>
      </c>
      <c r="J10" s="108" t="s">
        <v>248</v>
      </c>
      <c r="L10" s="216"/>
    </row>
    <row r="11" spans="1:12">
      <c r="L11" s="21"/>
    </row>
    <row r="12" spans="1:12">
      <c r="A12" s="23"/>
      <c r="B12" s="221" t="s">
        <v>993</v>
      </c>
      <c r="C12" s="109"/>
      <c r="D12" s="109"/>
      <c r="E12" s="110"/>
      <c r="G12" s="27"/>
      <c r="H12" s="27"/>
      <c r="I12" s="71"/>
      <c r="J12" s="27"/>
      <c r="L12" s="136"/>
    </row>
    <row r="13" spans="1:12">
      <c r="A13" s="23">
        <v>1</v>
      </c>
      <c r="B13" s="128" t="s">
        <v>1039</v>
      </c>
      <c r="C13" s="131">
        <v>42186</v>
      </c>
      <c r="D13" s="131">
        <v>42551</v>
      </c>
      <c r="E13" s="409">
        <f>(D13-C13)/2</f>
        <v>182.5</v>
      </c>
      <c r="F13" s="131">
        <v>42767</v>
      </c>
      <c r="G13" s="136">
        <f>F13-D13</f>
        <v>216</v>
      </c>
      <c r="H13" s="136">
        <f>E13+G13</f>
        <v>398.5</v>
      </c>
      <c r="I13" s="212">
        <v>291.64999999999998</v>
      </c>
      <c r="J13" s="122">
        <f t="shared" ref="J13:J82" si="0">H13*I13</f>
        <v>116222.52499999999</v>
      </c>
    </row>
    <row r="14" spans="1:12">
      <c r="A14" s="23">
        <f>A13+1</f>
        <v>2</v>
      </c>
      <c r="B14" s="408"/>
      <c r="C14" s="131">
        <v>42186</v>
      </c>
      <c r="D14" s="131">
        <v>42551</v>
      </c>
      <c r="E14" s="409">
        <f t="shared" ref="E14:E18" si="1">(D14-C14)/2</f>
        <v>182.5</v>
      </c>
      <c r="F14" s="131">
        <v>42802</v>
      </c>
      <c r="G14" s="136">
        <f t="shared" ref="G14:G18" si="2">F14-D14</f>
        <v>251</v>
      </c>
      <c r="H14" s="136">
        <f t="shared" ref="H14:H18" si="3">E14+G14</f>
        <v>433.5</v>
      </c>
      <c r="I14" s="212">
        <v>100</v>
      </c>
      <c r="J14" s="122">
        <f t="shared" si="0"/>
        <v>43350</v>
      </c>
    </row>
    <row r="15" spans="1:12" ht="15.75">
      <c r="A15" s="23">
        <f>A14+1</f>
        <v>3</v>
      </c>
      <c r="B15" s="408"/>
      <c r="C15" s="131">
        <v>42552</v>
      </c>
      <c r="D15" s="131">
        <v>42916</v>
      </c>
      <c r="E15" s="409">
        <f t="shared" si="1"/>
        <v>182</v>
      </c>
      <c r="F15" s="131">
        <v>42821</v>
      </c>
      <c r="G15" s="270">
        <f t="shared" si="2"/>
        <v>-95</v>
      </c>
      <c r="H15" s="136">
        <f t="shared" si="3"/>
        <v>87</v>
      </c>
      <c r="I15" s="212">
        <v>320.83</v>
      </c>
      <c r="J15" s="122">
        <f t="shared" si="0"/>
        <v>27912.21</v>
      </c>
      <c r="K15" s="145" t="s">
        <v>136</v>
      </c>
    </row>
    <row r="16" spans="1:12" ht="15.75">
      <c r="A16" s="23">
        <f t="shared" ref="A16:A85" si="4">A15+1</f>
        <v>4</v>
      </c>
      <c r="B16" s="408"/>
      <c r="C16" s="131">
        <v>42552</v>
      </c>
      <c r="D16" s="131">
        <v>42916</v>
      </c>
      <c r="E16" s="409">
        <f t="shared" si="1"/>
        <v>182</v>
      </c>
      <c r="F16" s="131">
        <v>42823</v>
      </c>
      <c r="G16" s="270">
        <f t="shared" si="2"/>
        <v>-93</v>
      </c>
      <c r="H16" s="136">
        <f t="shared" si="3"/>
        <v>89</v>
      </c>
      <c r="I16" s="212">
        <v>733.34</v>
      </c>
      <c r="J16" s="122">
        <f t="shared" si="0"/>
        <v>65267.26</v>
      </c>
      <c r="K16" s="145" t="s">
        <v>136</v>
      </c>
    </row>
    <row r="17" spans="1:11" ht="15.75">
      <c r="A17" s="23">
        <f t="shared" si="4"/>
        <v>5</v>
      </c>
      <c r="B17" s="408"/>
      <c r="C17" s="131">
        <v>42917</v>
      </c>
      <c r="D17" s="131">
        <v>43281</v>
      </c>
      <c r="E17" s="409">
        <f t="shared" si="1"/>
        <v>182</v>
      </c>
      <c r="F17" s="131">
        <v>42976</v>
      </c>
      <c r="G17" s="270">
        <f t="shared" si="2"/>
        <v>-305</v>
      </c>
      <c r="H17" s="136">
        <f t="shared" si="3"/>
        <v>-123</v>
      </c>
      <c r="I17" s="212">
        <v>13330.34</v>
      </c>
      <c r="J17" s="122">
        <f t="shared" si="0"/>
        <v>-1639631.82</v>
      </c>
      <c r="K17" s="145" t="s">
        <v>136</v>
      </c>
    </row>
    <row r="18" spans="1:11" ht="15.75">
      <c r="A18" s="23">
        <f t="shared" si="4"/>
        <v>6</v>
      </c>
      <c r="B18" s="408"/>
      <c r="C18" s="131">
        <v>42917</v>
      </c>
      <c r="D18" s="131">
        <v>43281</v>
      </c>
      <c r="E18" s="409">
        <f t="shared" si="1"/>
        <v>182</v>
      </c>
      <c r="F18" s="131">
        <v>42989</v>
      </c>
      <c r="G18" s="270">
        <f t="shared" si="2"/>
        <v>-292</v>
      </c>
      <c r="H18" s="136">
        <f t="shared" si="3"/>
        <v>-110</v>
      </c>
      <c r="I18" s="212">
        <v>474.83</v>
      </c>
      <c r="J18" s="122">
        <f t="shared" si="0"/>
        <v>-52231.299999999996</v>
      </c>
      <c r="K18" s="145" t="s">
        <v>136</v>
      </c>
    </row>
    <row r="19" spans="1:11">
      <c r="A19" s="23"/>
      <c r="B19" s="23"/>
      <c r="C19" s="23"/>
      <c r="D19" s="23"/>
      <c r="E19" s="13"/>
      <c r="F19" s="23"/>
      <c r="G19" s="23"/>
      <c r="H19" s="23"/>
      <c r="I19" s="23"/>
      <c r="J19" s="374"/>
    </row>
    <row r="20" spans="1:11">
      <c r="A20" s="23"/>
      <c r="B20" s="221" t="s">
        <v>994</v>
      </c>
      <c r="C20" s="23"/>
      <c r="D20" s="23"/>
      <c r="E20" s="13"/>
      <c r="F20" s="23"/>
      <c r="G20" s="23"/>
      <c r="H20" s="23"/>
      <c r="I20" s="23"/>
      <c r="J20" s="374"/>
    </row>
    <row r="21" spans="1:11">
      <c r="A21" s="23">
        <f>A18+1</f>
        <v>7</v>
      </c>
      <c r="B21" s="128" t="s">
        <v>1039</v>
      </c>
      <c r="C21" s="131">
        <v>42644</v>
      </c>
      <c r="D21" s="131">
        <v>42735</v>
      </c>
      <c r="E21" s="409">
        <f t="shared" ref="E21:E24" si="5">(D21-C21)/2</f>
        <v>45.5</v>
      </c>
      <c r="F21" s="131" t="s">
        <v>997</v>
      </c>
      <c r="G21" s="136">
        <f t="shared" ref="G21:G24" si="6">F21-D21</f>
        <v>30</v>
      </c>
      <c r="H21" s="136">
        <f t="shared" ref="H21:H24" si="7">E21+G21</f>
        <v>75.5</v>
      </c>
      <c r="I21" s="212">
        <v>40.630000000000003</v>
      </c>
      <c r="J21" s="122">
        <f t="shared" si="0"/>
        <v>3067.5650000000001</v>
      </c>
    </row>
    <row r="22" spans="1:11">
      <c r="A22" s="23">
        <f>A21+1</f>
        <v>8</v>
      </c>
      <c r="B22" s="408"/>
      <c r="C22" s="131">
        <v>42736</v>
      </c>
      <c r="D22" s="131">
        <v>42825</v>
      </c>
      <c r="E22" s="409">
        <f t="shared" si="5"/>
        <v>44.5</v>
      </c>
      <c r="F22" s="131">
        <v>42856</v>
      </c>
      <c r="G22" s="136">
        <f t="shared" si="6"/>
        <v>31</v>
      </c>
      <c r="H22" s="136">
        <f t="shared" si="7"/>
        <v>75.5</v>
      </c>
      <c r="I22" s="212">
        <v>105.4</v>
      </c>
      <c r="J22" s="122">
        <f t="shared" si="0"/>
        <v>7957.7000000000007</v>
      </c>
    </row>
    <row r="23" spans="1:11">
      <c r="A23" s="23">
        <f t="shared" si="4"/>
        <v>9</v>
      </c>
      <c r="B23" s="408"/>
      <c r="C23" s="131">
        <v>42826</v>
      </c>
      <c r="D23" s="131">
        <v>42916</v>
      </c>
      <c r="E23" s="409">
        <f t="shared" si="5"/>
        <v>45</v>
      </c>
      <c r="F23" s="131">
        <v>42949</v>
      </c>
      <c r="G23" s="136">
        <f t="shared" si="6"/>
        <v>33</v>
      </c>
      <c r="H23" s="136">
        <f t="shared" si="7"/>
        <v>78</v>
      </c>
      <c r="I23" s="212">
        <v>170.56</v>
      </c>
      <c r="J23" s="122">
        <f t="shared" si="0"/>
        <v>13303.68</v>
      </c>
    </row>
    <row r="24" spans="1:11" ht="15.75">
      <c r="A24" s="23">
        <f t="shared" si="4"/>
        <v>10</v>
      </c>
      <c r="B24" s="408"/>
      <c r="C24" s="131">
        <v>42917</v>
      </c>
      <c r="D24" s="131">
        <v>43008</v>
      </c>
      <c r="E24" s="409">
        <f t="shared" si="5"/>
        <v>45.5</v>
      </c>
      <c r="F24" s="131">
        <v>42993</v>
      </c>
      <c r="G24" s="270">
        <f t="shared" si="6"/>
        <v>-15</v>
      </c>
      <c r="H24" s="136">
        <f t="shared" si="7"/>
        <v>30.5</v>
      </c>
      <c r="I24" s="212">
        <v>82.35</v>
      </c>
      <c r="J24" s="122">
        <f t="shared" si="0"/>
        <v>2511.6749999999997</v>
      </c>
      <c r="K24" s="145" t="s">
        <v>123</v>
      </c>
    </row>
    <row r="25" spans="1:11">
      <c r="A25" s="23"/>
      <c r="B25" s="23"/>
      <c r="C25" s="23"/>
      <c r="D25" s="23"/>
      <c r="E25" s="13"/>
      <c r="F25" s="23"/>
      <c r="G25" s="23"/>
      <c r="H25" s="23"/>
      <c r="I25" s="23"/>
      <c r="J25" s="374"/>
      <c r="K25" s="23"/>
    </row>
    <row r="26" spans="1:11">
      <c r="A26" s="23"/>
      <c r="B26" s="221" t="s">
        <v>995</v>
      </c>
      <c r="C26" s="23"/>
      <c r="D26" s="23"/>
      <c r="E26" s="13"/>
      <c r="F26" s="23"/>
      <c r="G26" s="23"/>
      <c r="H26" s="23"/>
      <c r="I26" s="23"/>
      <c r="J26" s="374"/>
      <c r="K26" s="23"/>
    </row>
    <row r="27" spans="1:11">
      <c r="A27" s="23">
        <f>A24+1</f>
        <v>11</v>
      </c>
      <c r="B27" s="128" t="s">
        <v>1040</v>
      </c>
      <c r="C27" s="131">
        <v>42644</v>
      </c>
      <c r="D27" s="131">
        <v>42735</v>
      </c>
      <c r="E27" s="409">
        <f t="shared" ref="E27:E34" si="8">(D27-C27)/2</f>
        <v>45.5</v>
      </c>
      <c r="F27" s="131" t="s">
        <v>998</v>
      </c>
      <c r="G27" s="136">
        <f t="shared" ref="G27:G34" si="9">F27-D27</f>
        <v>40</v>
      </c>
      <c r="H27" s="136">
        <f t="shared" ref="H27:H34" si="10">E27+G27</f>
        <v>85.5</v>
      </c>
      <c r="I27" s="212">
        <v>2134.65</v>
      </c>
      <c r="J27" s="122">
        <f t="shared" si="0"/>
        <v>182512.57500000001</v>
      </c>
    </row>
    <row r="28" spans="1:11">
      <c r="A28" s="23">
        <f t="shared" si="4"/>
        <v>12</v>
      </c>
      <c r="B28" s="408"/>
      <c r="C28" s="131">
        <v>42644</v>
      </c>
      <c r="D28" s="131">
        <v>42735</v>
      </c>
      <c r="E28" s="409">
        <f t="shared" si="8"/>
        <v>45.5</v>
      </c>
      <c r="F28" s="131" t="s">
        <v>999</v>
      </c>
      <c r="G28" s="136">
        <f t="shared" si="9"/>
        <v>37</v>
      </c>
      <c r="H28" s="136">
        <f t="shared" si="10"/>
        <v>82.5</v>
      </c>
      <c r="I28" s="212">
        <v>3685.47</v>
      </c>
      <c r="J28" s="122">
        <f t="shared" si="0"/>
        <v>304051.27499999997</v>
      </c>
    </row>
    <row r="29" spans="1:11">
      <c r="A29" s="23">
        <f t="shared" si="4"/>
        <v>13</v>
      </c>
      <c r="B29" s="408"/>
      <c r="C29" s="131">
        <v>42736</v>
      </c>
      <c r="D29" s="131">
        <v>42825</v>
      </c>
      <c r="E29" s="409">
        <f t="shared" si="8"/>
        <v>44.5</v>
      </c>
      <c r="F29" s="131" t="s">
        <v>1000</v>
      </c>
      <c r="G29" s="136">
        <f t="shared" si="9"/>
        <v>34</v>
      </c>
      <c r="H29" s="136">
        <f t="shared" si="10"/>
        <v>78.5</v>
      </c>
      <c r="I29" s="212">
        <v>2160.5300000000002</v>
      </c>
      <c r="J29" s="122">
        <f t="shared" si="0"/>
        <v>169601.60500000001</v>
      </c>
    </row>
    <row r="30" spans="1:11">
      <c r="A30" s="23">
        <f t="shared" si="4"/>
        <v>14</v>
      </c>
      <c r="B30" s="408"/>
      <c r="C30" s="131">
        <v>42736</v>
      </c>
      <c r="D30" s="131">
        <v>42825</v>
      </c>
      <c r="E30" s="409">
        <f t="shared" si="8"/>
        <v>44.5</v>
      </c>
      <c r="F30" s="131" t="s">
        <v>1001</v>
      </c>
      <c r="G30" s="136">
        <f t="shared" si="9"/>
        <v>46</v>
      </c>
      <c r="H30" s="136">
        <f t="shared" si="10"/>
        <v>90.5</v>
      </c>
      <c r="I30" s="212">
        <v>3640.01</v>
      </c>
      <c r="J30" s="122">
        <f t="shared" si="0"/>
        <v>329420.90500000003</v>
      </c>
    </row>
    <row r="31" spans="1:11">
      <c r="A31" s="23">
        <f t="shared" si="4"/>
        <v>15</v>
      </c>
      <c r="B31" s="408"/>
      <c r="C31" s="131">
        <v>42826</v>
      </c>
      <c r="D31" s="131">
        <v>42916</v>
      </c>
      <c r="E31" s="409">
        <f t="shared" si="8"/>
        <v>45</v>
      </c>
      <c r="F31" s="131" t="s">
        <v>1002</v>
      </c>
      <c r="G31" s="136">
        <f t="shared" si="9"/>
        <v>49</v>
      </c>
      <c r="H31" s="136">
        <f t="shared" si="10"/>
        <v>94</v>
      </c>
      <c r="I31" s="212">
        <v>2027.23</v>
      </c>
      <c r="J31" s="122">
        <f t="shared" si="0"/>
        <v>190559.62</v>
      </c>
    </row>
    <row r="32" spans="1:11">
      <c r="A32" s="23">
        <f t="shared" si="4"/>
        <v>16</v>
      </c>
      <c r="B32" s="408"/>
      <c r="C32" s="131">
        <v>42826</v>
      </c>
      <c r="D32" s="131">
        <v>42916</v>
      </c>
      <c r="E32" s="409">
        <f t="shared" si="8"/>
        <v>45</v>
      </c>
      <c r="F32" s="131" t="s">
        <v>1003</v>
      </c>
      <c r="G32" s="136">
        <f t="shared" si="9"/>
        <v>34</v>
      </c>
      <c r="H32" s="136">
        <f t="shared" si="10"/>
        <v>79</v>
      </c>
      <c r="I32" s="212">
        <v>3406.38</v>
      </c>
      <c r="J32" s="122">
        <f t="shared" si="0"/>
        <v>269104.02</v>
      </c>
    </row>
    <row r="33" spans="1:12">
      <c r="A33" s="23">
        <f t="shared" si="4"/>
        <v>17</v>
      </c>
      <c r="B33" s="408"/>
      <c r="C33" s="131">
        <v>42917</v>
      </c>
      <c r="D33" s="131">
        <v>43008</v>
      </c>
      <c r="E33" s="409">
        <f t="shared" si="8"/>
        <v>45.5</v>
      </c>
      <c r="F33" s="131" t="s">
        <v>1004</v>
      </c>
      <c r="G33" s="136">
        <f t="shared" si="9"/>
        <v>41</v>
      </c>
      <c r="H33" s="136">
        <f t="shared" si="10"/>
        <v>86.5</v>
      </c>
      <c r="I33" s="212">
        <v>1837.25</v>
      </c>
      <c r="J33" s="122">
        <f t="shared" si="0"/>
        <v>158922.125</v>
      </c>
    </row>
    <row r="34" spans="1:12">
      <c r="A34" s="23">
        <f t="shared" si="4"/>
        <v>18</v>
      </c>
      <c r="B34" s="408"/>
      <c r="C34" s="131">
        <v>42917</v>
      </c>
      <c r="D34" s="131">
        <v>43008</v>
      </c>
      <c r="E34" s="409">
        <f t="shared" si="8"/>
        <v>45.5</v>
      </c>
      <c r="F34" s="131" t="s">
        <v>1004</v>
      </c>
      <c r="G34" s="136">
        <f t="shared" si="9"/>
        <v>41</v>
      </c>
      <c r="H34" s="136">
        <f t="shared" si="10"/>
        <v>86.5</v>
      </c>
      <c r="I34" s="212">
        <v>3518.08</v>
      </c>
      <c r="J34" s="122">
        <f t="shared" si="0"/>
        <v>304313.92</v>
      </c>
    </row>
    <row r="35" spans="1:12">
      <c r="A35" s="23"/>
      <c r="B35" s="23"/>
      <c r="C35" s="23"/>
      <c r="D35" s="23"/>
      <c r="E35" s="13"/>
      <c r="F35" s="23"/>
      <c r="G35" s="23"/>
      <c r="H35" s="23"/>
      <c r="I35" s="23"/>
      <c r="J35" s="374"/>
      <c r="K35" s="23"/>
      <c r="L35" s="23"/>
    </row>
    <row r="36" spans="1:12">
      <c r="A36" s="23"/>
      <c r="B36" s="221" t="s">
        <v>996</v>
      </c>
      <c r="C36" s="23"/>
      <c r="D36" s="23"/>
      <c r="E36" s="13"/>
      <c r="F36" s="23"/>
      <c r="G36" s="23"/>
      <c r="H36" s="23"/>
      <c r="I36" s="23"/>
      <c r="J36" s="374"/>
      <c r="K36" s="23"/>
      <c r="L36" s="23"/>
    </row>
    <row r="37" spans="1:12">
      <c r="A37" s="23">
        <f>A34+1</f>
        <v>19</v>
      </c>
      <c r="B37" s="128" t="s">
        <v>1009</v>
      </c>
      <c r="C37" s="131">
        <v>42644</v>
      </c>
      <c r="D37" s="131">
        <v>42735</v>
      </c>
      <c r="E37" s="409">
        <f t="shared" ref="E37:E100" si="11">(D37-C37)/2</f>
        <v>45.5</v>
      </c>
      <c r="F37" s="131">
        <v>42773</v>
      </c>
      <c r="G37" s="136">
        <f t="shared" ref="G37:G100" si="12">F37-D37</f>
        <v>38</v>
      </c>
      <c r="H37" s="136">
        <f t="shared" ref="H37:H100" si="13">E37+G37</f>
        <v>83.5</v>
      </c>
      <c r="I37" s="212">
        <v>192.77</v>
      </c>
      <c r="J37" s="122">
        <f t="shared" si="0"/>
        <v>16096.295</v>
      </c>
    </row>
    <row r="38" spans="1:12">
      <c r="A38" s="23">
        <f t="shared" si="4"/>
        <v>20</v>
      </c>
      <c r="B38" s="128" t="s">
        <v>1009</v>
      </c>
      <c r="C38" s="131">
        <v>42736</v>
      </c>
      <c r="D38" s="131">
        <v>42825</v>
      </c>
      <c r="E38" s="409">
        <f t="shared" si="11"/>
        <v>44.5</v>
      </c>
      <c r="F38" s="131">
        <v>42852</v>
      </c>
      <c r="G38" s="136">
        <f t="shared" si="12"/>
        <v>27</v>
      </c>
      <c r="H38" s="136">
        <f t="shared" si="13"/>
        <v>71.5</v>
      </c>
      <c r="I38" s="212">
        <v>389.24</v>
      </c>
      <c r="J38" s="122">
        <f t="shared" si="0"/>
        <v>27830.66</v>
      </c>
    </row>
    <row r="39" spans="1:12">
      <c r="A39" s="23">
        <f t="shared" si="4"/>
        <v>21</v>
      </c>
      <c r="B39" s="128" t="s">
        <v>1009</v>
      </c>
      <c r="C39" s="131">
        <v>42826</v>
      </c>
      <c r="D39" s="131">
        <v>42916</v>
      </c>
      <c r="E39" s="409">
        <f t="shared" si="11"/>
        <v>45</v>
      </c>
      <c r="F39" s="131">
        <v>42948</v>
      </c>
      <c r="G39" s="136">
        <f t="shared" si="12"/>
        <v>32</v>
      </c>
      <c r="H39" s="136">
        <f t="shared" si="13"/>
        <v>77</v>
      </c>
      <c r="I39" s="212">
        <v>389.24</v>
      </c>
      <c r="J39" s="122">
        <f t="shared" si="0"/>
        <v>29971.48</v>
      </c>
    </row>
    <row r="40" spans="1:12">
      <c r="A40" s="23">
        <f t="shared" si="4"/>
        <v>22</v>
      </c>
      <c r="B40" s="128" t="s">
        <v>1009</v>
      </c>
      <c r="C40" s="131">
        <v>42917</v>
      </c>
      <c r="D40" s="131">
        <v>43008</v>
      </c>
      <c r="E40" s="409">
        <f t="shared" si="11"/>
        <v>45.5</v>
      </c>
      <c r="F40" s="131">
        <v>43028</v>
      </c>
      <c r="G40" s="136">
        <f t="shared" si="12"/>
        <v>20</v>
      </c>
      <c r="H40" s="136">
        <f t="shared" si="13"/>
        <v>65.5</v>
      </c>
      <c r="I40" s="212">
        <v>389.24</v>
      </c>
      <c r="J40" s="122">
        <f t="shared" si="0"/>
        <v>25495.22</v>
      </c>
    </row>
    <row r="41" spans="1:12">
      <c r="A41" s="23">
        <f t="shared" si="4"/>
        <v>23</v>
      </c>
      <c r="B41" s="128" t="s">
        <v>1010</v>
      </c>
      <c r="C41" s="131">
        <v>42736</v>
      </c>
      <c r="D41" s="131">
        <v>42825</v>
      </c>
      <c r="E41" s="409">
        <f t="shared" si="11"/>
        <v>44.5</v>
      </c>
      <c r="F41" s="131">
        <v>42866</v>
      </c>
      <c r="G41" s="136">
        <f t="shared" si="12"/>
        <v>41</v>
      </c>
      <c r="H41" s="136">
        <f t="shared" si="13"/>
        <v>85.5</v>
      </c>
      <c r="I41" s="212">
        <v>3.44</v>
      </c>
      <c r="J41" s="122">
        <f t="shared" si="0"/>
        <v>294.12</v>
      </c>
    </row>
    <row r="42" spans="1:12">
      <c r="A42" s="23">
        <f t="shared" si="4"/>
        <v>24</v>
      </c>
      <c r="B42" s="128" t="s">
        <v>1010</v>
      </c>
      <c r="C42" s="131">
        <v>42917</v>
      </c>
      <c r="D42" s="131">
        <v>43008</v>
      </c>
      <c r="E42" s="409">
        <f t="shared" si="11"/>
        <v>45.5</v>
      </c>
      <c r="F42" s="131">
        <v>43025</v>
      </c>
      <c r="G42" s="136">
        <f t="shared" si="12"/>
        <v>17</v>
      </c>
      <c r="H42" s="136">
        <f t="shared" si="13"/>
        <v>62.5</v>
      </c>
      <c r="I42" s="212">
        <v>3.44</v>
      </c>
      <c r="J42" s="122">
        <f t="shared" si="0"/>
        <v>215</v>
      </c>
    </row>
    <row r="43" spans="1:12">
      <c r="A43" s="23">
        <f t="shared" si="4"/>
        <v>25</v>
      </c>
      <c r="B43" s="128" t="s">
        <v>1011</v>
      </c>
      <c r="C43" s="131">
        <v>42644</v>
      </c>
      <c r="D43" s="131">
        <v>42735</v>
      </c>
      <c r="E43" s="409">
        <f t="shared" si="11"/>
        <v>45.5</v>
      </c>
      <c r="F43" s="131">
        <v>42765</v>
      </c>
      <c r="G43" s="136">
        <f t="shared" si="12"/>
        <v>30</v>
      </c>
      <c r="H43" s="136">
        <f t="shared" si="13"/>
        <v>75.5</v>
      </c>
      <c r="I43" s="212">
        <v>43.68</v>
      </c>
      <c r="J43" s="122">
        <f t="shared" si="0"/>
        <v>3297.84</v>
      </c>
    </row>
    <row r="44" spans="1:12">
      <c r="A44" s="23">
        <f t="shared" si="4"/>
        <v>26</v>
      </c>
      <c r="B44" s="128" t="s">
        <v>1011</v>
      </c>
      <c r="C44" s="131">
        <v>42736</v>
      </c>
      <c r="D44" s="131">
        <v>42825</v>
      </c>
      <c r="E44" s="409">
        <f t="shared" si="11"/>
        <v>44.5</v>
      </c>
      <c r="F44" s="131">
        <v>42846</v>
      </c>
      <c r="G44" s="136">
        <f t="shared" si="12"/>
        <v>21</v>
      </c>
      <c r="H44" s="136">
        <f t="shared" si="13"/>
        <v>65.5</v>
      </c>
      <c r="I44" s="212">
        <v>44.300000000000004</v>
      </c>
      <c r="J44" s="122">
        <f t="shared" si="0"/>
        <v>2901.65</v>
      </c>
    </row>
    <row r="45" spans="1:12">
      <c r="A45" s="23">
        <f t="shared" si="4"/>
        <v>27</v>
      </c>
      <c r="B45" s="128" t="s">
        <v>1011</v>
      </c>
      <c r="C45" s="131">
        <v>42826</v>
      </c>
      <c r="D45" s="131">
        <v>42916</v>
      </c>
      <c r="E45" s="409">
        <f t="shared" si="11"/>
        <v>45</v>
      </c>
      <c r="F45" s="131">
        <v>42941</v>
      </c>
      <c r="G45" s="136">
        <f t="shared" si="12"/>
        <v>25</v>
      </c>
      <c r="H45" s="136">
        <f t="shared" si="13"/>
        <v>70</v>
      </c>
      <c r="I45" s="212">
        <v>44.300000000000004</v>
      </c>
      <c r="J45" s="122">
        <f t="shared" si="0"/>
        <v>3101.0000000000005</v>
      </c>
    </row>
    <row r="46" spans="1:12">
      <c r="A46" s="23">
        <f t="shared" si="4"/>
        <v>28</v>
      </c>
      <c r="B46" s="128" t="s">
        <v>1012</v>
      </c>
      <c r="C46" s="131">
        <v>42644</v>
      </c>
      <c r="D46" s="131">
        <v>42735</v>
      </c>
      <c r="E46" s="409">
        <f t="shared" si="11"/>
        <v>45.5</v>
      </c>
      <c r="F46" s="131">
        <v>42772</v>
      </c>
      <c r="G46" s="136">
        <f t="shared" si="12"/>
        <v>37</v>
      </c>
      <c r="H46" s="136">
        <f t="shared" si="13"/>
        <v>82.5</v>
      </c>
      <c r="I46" s="212">
        <v>960.85</v>
      </c>
      <c r="J46" s="122">
        <f t="shared" si="0"/>
        <v>79270.125</v>
      </c>
    </row>
    <row r="47" spans="1:12">
      <c r="A47" s="23">
        <f t="shared" si="4"/>
        <v>29</v>
      </c>
      <c r="B47" s="128" t="s">
        <v>1012</v>
      </c>
      <c r="C47" s="131">
        <v>42736</v>
      </c>
      <c r="D47" s="131">
        <v>42825</v>
      </c>
      <c r="E47" s="409">
        <f t="shared" si="11"/>
        <v>44.5</v>
      </c>
      <c r="F47" s="131">
        <v>42853</v>
      </c>
      <c r="G47" s="136">
        <f t="shared" si="12"/>
        <v>28</v>
      </c>
      <c r="H47" s="136">
        <f t="shared" si="13"/>
        <v>72.5</v>
      </c>
      <c r="I47" s="212">
        <v>1125.05</v>
      </c>
      <c r="J47" s="122">
        <f t="shared" si="0"/>
        <v>81566.125</v>
      </c>
    </row>
    <row r="48" spans="1:12">
      <c r="A48" s="23">
        <f t="shared" si="4"/>
        <v>30</v>
      </c>
      <c r="B48" s="128" t="s">
        <v>1012</v>
      </c>
      <c r="C48" s="131">
        <v>42826</v>
      </c>
      <c r="D48" s="131">
        <v>42916</v>
      </c>
      <c r="E48" s="409">
        <f t="shared" si="11"/>
        <v>45</v>
      </c>
      <c r="F48" s="131">
        <v>42943</v>
      </c>
      <c r="G48" s="136">
        <f t="shared" si="12"/>
        <v>27</v>
      </c>
      <c r="H48" s="136">
        <f t="shared" si="13"/>
        <v>72</v>
      </c>
      <c r="I48" s="212">
        <v>1125.05</v>
      </c>
      <c r="J48" s="122">
        <f t="shared" si="0"/>
        <v>81003.599999999991</v>
      </c>
    </row>
    <row r="49" spans="1:10">
      <c r="A49" s="23">
        <f t="shared" si="4"/>
        <v>31</v>
      </c>
      <c r="B49" s="128" t="s">
        <v>1012</v>
      </c>
      <c r="C49" s="131">
        <v>42917</v>
      </c>
      <c r="D49" s="131">
        <v>43008</v>
      </c>
      <c r="E49" s="409">
        <f t="shared" si="11"/>
        <v>45.5</v>
      </c>
      <c r="F49" s="131">
        <v>43028</v>
      </c>
      <c r="G49" s="136">
        <f t="shared" si="12"/>
        <v>20</v>
      </c>
      <c r="H49" s="136">
        <f t="shared" si="13"/>
        <v>65.5</v>
      </c>
      <c r="I49" s="212">
        <v>1125.05</v>
      </c>
      <c r="J49" s="122">
        <f t="shared" si="0"/>
        <v>73690.774999999994</v>
      </c>
    </row>
    <row r="50" spans="1:10">
      <c r="A50" s="23">
        <f t="shared" si="4"/>
        <v>32</v>
      </c>
      <c r="B50" s="128" t="s">
        <v>1013</v>
      </c>
      <c r="C50" s="131">
        <v>42644</v>
      </c>
      <c r="D50" s="131">
        <v>42735</v>
      </c>
      <c r="E50" s="409">
        <f t="shared" si="11"/>
        <v>45.5</v>
      </c>
      <c r="F50" s="131">
        <v>42767</v>
      </c>
      <c r="G50" s="136">
        <f t="shared" si="12"/>
        <v>32</v>
      </c>
      <c r="H50" s="136">
        <f t="shared" si="13"/>
        <v>77.5</v>
      </c>
      <c r="I50" s="212">
        <v>3660.2000000000003</v>
      </c>
      <c r="J50" s="122">
        <f t="shared" si="0"/>
        <v>283665.5</v>
      </c>
    </row>
    <row r="51" spans="1:10">
      <c r="A51" s="23">
        <f t="shared" si="4"/>
        <v>33</v>
      </c>
      <c r="B51" s="128" t="s">
        <v>1013</v>
      </c>
      <c r="C51" s="131">
        <v>42736</v>
      </c>
      <c r="D51" s="131">
        <v>42825</v>
      </c>
      <c r="E51" s="409">
        <f t="shared" si="11"/>
        <v>44.5</v>
      </c>
      <c r="F51" s="131">
        <v>42845</v>
      </c>
      <c r="G51" s="136">
        <f t="shared" si="12"/>
        <v>20</v>
      </c>
      <c r="H51" s="136">
        <f t="shared" si="13"/>
        <v>64.5</v>
      </c>
      <c r="I51" s="212">
        <v>4040.84</v>
      </c>
      <c r="J51" s="122">
        <f t="shared" si="0"/>
        <v>260634.18000000002</v>
      </c>
    </row>
    <row r="52" spans="1:10">
      <c r="A52" s="23">
        <f t="shared" si="4"/>
        <v>34</v>
      </c>
      <c r="B52" s="128" t="s">
        <v>1013</v>
      </c>
      <c r="C52" s="131">
        <v>42826</v>
      </c>
      <c r="D52" s="131">
        <v>42916</v>
      </c>
      <c r="E52" s="409">
        <f t="shared" si="11"/>
        <v>45</v>
      </c>
      <c r="F52" s="131">
        <v>42941</v>
      </c>
      <c r="G52" s="136">
        <f t="shared" si="12"/>
        <v>25</v>
      </c>
      <c r="H52" s="136">
        <f t="shared" si="13"/>
        <v>70</v>
      </c>
      <c r="I52" s="212">
        <v>4040.84</v>
      </c>
      <c r="J52" s="122">
        <f t="shared" si="0"/>
        <v>282858.8</v>
      </c>
    </row>
    <row r="53" spans="1:10">
      <c r="A53" s="23">
        <f t="shared" si="4"/>
        <v>35</v>
      </c>
      <c r="B53" s="128" t="s">
        <v>1013</v>
      </c>
      <c r="C53" s="131">
        <v>42917</v>
      </c>
      <c r="D53" s="131">
        <v>43008</v>
      </c>
      <c r="E53" s="409">
        <f t="shared" si="11"/>
        <v>45.5</v>
      </c>
      <c r="F53" s="131">
        <v>43028</v>
      </c>
      <c r="G53" s="136">
        <f t="shared" si="12"/>
        <v>20</v>
      </c>
      <c r="H53" s="136">
        <f t="shared" si="13"/>
        <v>65.5</v>
      </c>
      <c r="I53" s="212">
        <v>4040.84</v>
      </c>
      <c r="J53" s="122">
        <f t="shared" si="0"/>
        <v>264675.02</v>
      </c>
    </row>
    <row r="54" spans="1:10">
      <c r="A54" s="23">
        <f t="shared" si="4"/>
        <v>36</v>
      </c>
      <c r="B54" s="128" t="s">
        <v>1014</v>
      </c>
      <c r="C54" s="131">
        <v>42644</v>
      </c>
      <c r="D54" s="131">
        <v>42735</v>
      </c>
      <c r="E54" s="409">
        <f t="shared" si="11"/>
        <v>45.5</v>
      </c>
      <c r="F54" s="131">
        <v>42769</v>
      </c>
      <c r="G54" s="136">
        <f t="shared" si="12"/>
        <v>34</v>
      </c>
      <c r="H54" s="136">
        <f t="shared" si="13"/>
        <v>79.5</v>
      </c>
      <c r="I54" s="212">
        <v>550.91</v>
      </c>
      <c r="J54" s="122">
        <f t="shared" si="0"/>
        <v>43797.344999999994</v>
      </c>
    </row>
    <row r="55" spans="1:10">
      <c r="A55" s="23">
        <f t="shared" si="4"/>
        <v>37</v>
      </c>
      <c r="B55" s="128" t="s">
        <v>1014</v>
      </c>
      <c r="C55" s="131">
        <v>42736</v>
      </c>
      <c r="D55" s="131">
        <v>42825</v>
      </c>
      <c r="E55" s="409">
        <f t="shared" si="11"/>
        <v>44.5</v>
      </c>
      <c r="F55" s="131">
        <v>42852</v>
      </c>
      <c r="G55" s="136">
        <f t="shared" si="12"/>
        <v>27</v>
      </c>
      <c r="H55" s="136">
        <f t="shared" si="13"/>
        <v>71.5</v>
      </c>
      <c r="I55" s="212">
        <v>589.71</v>
      </c>
      <c r="J55" s="122">
        <f t="shared" si="0"/>
        <v>42164.264999999999</v>
      </c>
    </row>
    <row r="56" spans="1:10">
      <c r="A56" s="23">
        <f t="shared" si="4"/>
        <v>38</v>
      </c>
      <c r="B56" s="128" t="s">
        <v>1014</v>
      </c>
      <c r="C56" s="131">
        <v>42826</v>
      </c>
      <c r="D56" s="131">
        <v>42916</v>
      </c>
      <c r="E56" s="409">
        <f t="shared" si="11"/>
        <v>45</v>
      </c>
      <c r="F56" s="131">
        <v>42942</v>
      </c>
      <c r="G56" s="136">
        <f t="shared" si="12"/>
        <v>26</v>
      </c>
      <c r="H56" s="136">
        <f t="shared" si="13"/>
        <v>71</v>
      </c>
      <c r="I56" s="212">
        <v>589.71</v>
      </c>
      <c r="J56" s="122">
        <f t="shared" si="0"/>
        <v>41869.410000000003</v>
      </c>
    </row>
    <row r="57" spans="1:10">
      <c r="A57" s="23">
        <f t="shared" si="4"/>
        <v>39</v>
      </c>
      <c r="B57" s="128" t="s">
        <v>1014</v>
      </c>
      <c r="C57" s="131">
        <v>42917</v>
      </c>
      <c r="D57" s="131">
        <v>43008</v>
      </c>
      <c r="E57" s="409">
        <f t="shared" si="11"/>
        <v>45.5</v>
      </c>
      <c r="F57" s="131">
        <v>43027</v>
      </c>
      <c r="G57" s="136">
        <f t="shared" si="12"/>
        <v>19</v>
      </c>
      <c r="H57" s="136">
        <f t="shared" si="13"/>
        <v>64.5</v>
      </c>
      <c r="I57" s="212">
        <v>589.71</v>
      </c>
      <c r="J57" s="122">
        <f t="shared" si="0"/>
        <v>38036.295000000006</v>
      </c>
    </row>
    <row r="58" spans="1:10">
      <c r="A58" s="23">
        <f t="shared" si="4"/>
        <v>40</v>
      </c>
      <c r="B58" s="128" t="s">
        <v>1015</v>
      </c>
      <c r="C58" s="131">
        <v>42736</v>
      </c>
      <c r="D58" s="131">
        <v>42825</v>
      </c>
      <c r="E58" s="409">
        <f t="shared" si="11"/>
        <v>44.5</v>
      </c>
      <c r="F58" s="131">
        <v>42846</v>
      </c>
      <c r="G58" s="136">
        <f t="shared" si="12"/>
        <v>21</v>
      </c>
      <c r="H58" s="136">
        <f t="shared" si="13"/>
        <v>65.5</v>
      </c>
      <c r="I58" s="212">
        <v>11.61</v>
      </c>
      <c r="J58" s="122">
        <f t="shared" si="0"/>
        <v>760.45499999999993</v>
      </c>
    </row>
    <row r="59" spans="1:10">
      <c r="A59" s="23">
        <f t="shared" si="4"/>
        <v>41</v>
      </c>
      <c r="B59" s="128" t="s">
        <v>1015</v>
      </c>
      <c r="C59" s="131">
        <v>42917</v>
      </c>
      <c r="D59" s="131">
        <v>43008</v>
      </c>
      <c r="E59" s="409">
        <f t="shared" si="11"/>
        <v>45.5</v>
      </c>
      <c r="F59" s="131">
        <v>43028</v>
      </c>
      <c r="G59" s="136">
        <f t="shared" si="12"/>
        <v>20</v>
      </c>
      <c r="H59" s="136">
        <f t="shared" si="13"/>
        <v>65.5</v>
      </c>
      <c r="I59" s="212">
        <v>11.61</v>
      </c>
      <c r="J59" s="122">
        <f t="shared" si="0"/>
        <v>760.45499999999993</v>
      </c>
    </row>
    <row r="60" spans="1:10">
      <c r="A60" s="23">
        <f t="shared" si="4"/>
        <v>42</v>
      </c>
      <c r="B60" s="128" t="s">
        <v>1016</v>
      </c>
      <c r="C60" s="131">
        <v>42644</v>
      </c>
      <c r="D60" s="131">
        <v>42735</v>
      </c>
      <c r="E60" s="409">
        <f t="shared" si="11"/>
        <v>45.5</v>
      </c>
      <c r="F60" s="131">
        <v>42766</v>
      </c>
      <c r="G60" s="136">
        <f t="shared" si="12"/>
        <v>31</v>
      </c>
      <c r="H60" s="136">
        <f t="shared" si="13"/>
        <v>76.5</v>
      </c>
      <c r="I60" s="212">
        <v>335.49</v>
      </c>
      <c r="J60" s="122">
        <f t="shared" si="0"/>
        <v>25664.985000000001</v>
      </c>
    </row>
    <row r="61" spans="1:10">
      <c r="A61" s="23">
        <f t="shared" si="4"/>
        <v>43</v>
      </c>
      <c r="B61" s="128" t="s">
        <v>1016</v>
      </c>
      <c r="C61" s="131">
        <v>42736</v>
      </c>
      <c r="D61" s="131">
        <v>42825</v>
      </c>
      <c r="E61" s="409">
        <f t="shared" si="11"/>
        <v>44.5</v>
      </c>
      <c r="F61" s="131">
        <v>42846</v>
      </c>
      <c r="G61" s="136">
        <f t="shared" si="12"/>
        <v>21</v>
      </c>
      <c r="H61" s="136">
        <f t="shared" si="13"/>
        <v>65.5</v>
      </c>
      <c r="I61" s="212">
        <v>352</v>
      </c>
      <c r="J61" s="122">
        <f t="shared" si="0"/>
        <v>23056</v>
      </c>
    </row>
    <row r="62" spans="1:10">
      <c r="A62" s="23">
        <f t="shared" si="4"/>
        <v>44</v>
      </c>
      <c r="B62" s="128" t="s">
        <v>1016</v>
      </c>
      <c r="C62" s="131">
        <v>42826</v>
      </c>
      <c r="D62" s="131">
        <v>42916</v>
      </c>
      <c r="E62" s="409">
        <f t="shared" si="11"/>
        <v>45</v>
      </c>
      <c r="F62" s="131">
        <v>42942</v>
      </c>
      <c r="G62" s="136">
        <f t="shared" si="12"/>
        <v>26</v>
      </c>
      <c r="H62" s="136">
        <f t="shared" si="13"/>
        <v>71</v>
      </c>
      <c r="I62" s="212">
        <v>352</v>
      </c>
      <c r="J62" s="122">
        <f t="shared" si="0"/>
        <v>24992</v>
      </c>
    </row>
    <row r="63" spans="1:10">
      <c r="A63" s="23">
        <f t="shared" si="4"/>
        <v>45</v>
      </c>
      <c r="B63" s="128" t="s">
        <v>1016</v>
      </c>
      <c r="C63" s="131">
        <v>42917</v>
      </c>
      <c r="D63" s="131">
        <v>43008</v>
      </c>
      <c r="E63" s="409">
        <f t="shared" si="11"/>
        <v>45.5</v>
      </c>
      <c r="F63" s="131">
        <v>43027</v>
      </c>
      <c r="G63" s="136">
        <f t="shared" si="12"/>
        <v>19</v>
      </c>
      <c r="H63" s="136">
        <f t="shared" si="13"/>
        <v>64.5</v>
      </c>
      <c r="I63" s="212">
        <v>352</v>
      </c>
      <c r="J63" s="122">
        <f t="shared" si="0"/>
        <v>22704</v>
      </c>
    </row>
    <row r="64" spans="1:10">
      <c r="A64" s="23">
        <f t="shared" si="4"/>
        <v>46</v>
      </c>
      <c r="B64" s="128" t="s">
        <v>1017</v>
      </c>
      <c r="C64" s="131">
        <v>42826</v>
      </c>
      <c r="D64" s="131">
        <v>42916</v>
      </c>
      <c r="E64" s="409">
        <f t="shared" si="11"/>
        <v>45</v>
      </c>
      <c r="F64" s="131">
        <v>42947</v>
      </c>
      <c r="G64" s="136">
        <f t="shared" si="12"/>
        <v>31</v>
      </c>
      <c r="H64" s="136">
        <f t="shared" si="13"/>
        <v>76</v>
      </c>
      <c r="I64" s="212">
        <v>169.22</v>
      </c>
      <c r="J64" s="122">
        <f t="shared" si="0"/>
        <v>12860.72</v>
      </c>
    </row>
    <row r="65" spans="1:10">
      <c r="A65" s="23">
        <f t="shared" si="4"/>
        <v>47</v>
      </c>
      <c r="B65" s="128" t="s">
        <v>1017</v>
      </c>
      <c r="C65" s="131">
        <v>42917</v>
      </c>
      <c r="D65" s="131">
        <v>43008</v>
      </c>
      <c r="E65" s="409">
        <f t="shared" si="11"/>
        <v>45.5</v>
      </c>
      <c r="F65" s="131">
        <v>43026</v>
      </c>
      <c r="G65" s="136">
        <f t="shared" si="12"/>
        <v>18</v>
      </c>
      <c r="H65" s="136">
        <f t="shared" si="13"/>
        <v>63.5</v>
      </c>
      <c r="I65" s="212">
        <v>169.22</v>
      </c>
      <c r="J65" s="122">
        <f t="shared" si="0"/>
        <v>10745.47</v>
      </c>
    </row>
    <row r="66" spans="1:10">
      <c r="A66" s="23">
        <f t="shared" si="4"/>
        <v>48</v>
      </c>
      <c r="B66" s="128" t="s">
        <v>1018</v>
      </c>
      <c r="C66" s="131">
        <v>42644</v>
      </c>
      <c r="D66" s="131">
        <v>42735</v>
      </c>
      <c r="E66" s="409">
        <f t="shared" si="11"/>
        <v>45.5</v>
      </c>
      <c r="F66" s="131">
        <v>42765</v>
      </c>
      <c r="G66" s="136">
        <f t="shared" si="12"/>
        <v>30</v>
      </c>
      <c r="H66" s="136">
        <f t="shared" si="13"/>
        <v>75.5</v>
      </c>
      <c r="I66" s="212">
        <v>128.75</v>
      </c>
      <c r="J66" s="122">
        <f t="shared" si="0"/>
        <v>9720.625</v>
      </c>
    </row>
    <row r="67" spans="1:10">
      <c r="A67" s="23">
        <f t="shared" si="4"/>
        <v>49</v>
      </c>
      <c r="B67" s="128" t="s">
        <v>1018</v>
      </c>
      <c r="C67" s="131">
        <v>42736</v>
      </c>
      <c r="D67" s="131">
        <v>42825</v>
      </c>
      <c r="E67" s="409">
        <f t="shared" si="11"/>
        <v>44.5</v>
      </c>
      <c r="F67" s="131">
        <v>42846</v>
      </c>
      <c r="G67" s="136">
        <f t="shared" si="12"/>
        <v>21</v>
      </c>
      <c r="H67" s="136">
        <f t="shared" si="13"/>
        <v>65.5</v>
      </c>
      <c r="I67" s="212">
        <v>418.78000000000003</v>
      </c>
      <c r="J67" s="122">
        <f t="shared" si="0"/>
        <v>27430.09</v>
      </c>
    </row>
    <row r="68" spans="1:10">
      <c r="A68" s="23">
        <f t="shared" si="4"/>
        <v>50</v>
      </c>
      <c r="B68" s="128" t="s">
        <v>1018</v>
      </c>
      <c r="C68" s="131">
        <v>42826</v>
      </c>
      <c r="D68" s="131">
        <v>42916</v>
      </c>
      <c r="E68" s="409">
        <f t="shared" si="11"/>
        <v>45</v>
      </c>
      <c r="F68" s="131">
        <v>42941</v>
      </c>
      <c r="G68" s="136">
        <f t="shared" si="12"/>
        <v>25</v>
      </c>
      <c r="H68" s="136">
        <f t="shared" si="13"/>
        <v>70</v>
      </c>
      <c r="I68" s="212">
        <v>418.78000000000003</v>
      </c>
      <c r="J68" s="122">
        <f t="shared" si="0"/>
        <v>29314.600000000002</v>
      </c>
    </row>
    <row r="69" spans="1:10">
      <c r="A69" s="23">
        <f t="shared" si="4"/>
        <v>51</v>
      </c>
      <c r="B69" s="128" t="s">
        <v>1018</v>
      </c>
      <c r="C69" s="131">
        <v>42917</v>
      </c>
      <c r="D69" s="131">
        <v>43008</v>
      </c>
      <c r="E69" s="409">
        <f t="shared" si="11"/>
        <v>45.5</v>
      </c>
      <c r="F69" s="131">
        <v>43025</v>
      </c>
      <c r="G69" s="136">
        <f t="shared" si="12"/>
        <v>17</v>
      </c>
      <c r="H69" s="136">
        <f t="shared" si="13"/>
        <v>62.5</v>
      </c>
      <c r="I69" s="212">
        <v>418.78000000000003</v>
      </c>
      <c r="J69" s="122">
        <f t="shared" si="0"/>
        <v>26173.750000000004</v>
      </c>
    </row>
    <row r="70" spans="1:10">
      <c r="A70" s="23">
        <f t="shared" si="4"/>
        <v>52</v>
      </c>
      <c r="B70" s="128" t="s">
        <v>1019</v>
      </c>
      <c r="C70" s="131">
        <v>42644</v>
      </c>
      <c r="D70" s="131">
        <v>42735</v>
      </c>
      <c r="E70" s="409">
        <f t="shared" si="11"/>
        <v>45.5</v>
      </c>
      <c r="F70" s="131">
        <v>42765</v>
      </c>
      <c r="G70" s="136">
        <f t="shared" si="12"/>
        <v>30</v>
      </c>
      <c r="H70" s="136">
        <f t="shared" si="13"/>
        <v>75.5</v>
      </c>
      <c r="I70" s="212">
        <v>451.54</v>
      </c>
      <c r="J70" s="122">
        <f t="shared" si="0"/>
        <v>34091.270000000004</v>
      </c>
    </row>
    <row r="71" spans="1:10">
      <c r="A71" s="23">
        <f t="shared" si="4"/>
        <v>53</v>
      </c>
      <c r="B71" s="128" t="s">
        <v>1019</v>
      </c>
      <c r="C71" s="131">
        <v>42736</v>
      </c>
      <c r="D71" s="131">
        <v>42825</v>
      </c>
      <c r="E71" s="409">
        <f t="shared" si="11"/>
        <v>44.5</v>
      </c>
      <c r="F71" s="131">
        <v>42846</v>
      </c>
      <c r="G71" s="136">
        <f t="shared" si="12"/>
        <v>21</v>
      </c>
      <c r="H71" s="136">
        <f t="shared" si="13"/>
        <v>65.5</v>
      </c>
      <c r="I71" s="212">
        <v>443.38</v>
      </c>
      <c r="J71" s="122">
        <f t="shared" si="0"/>
        <v>29041.39</v>
      </c>
    </row>
    <row r="72" spans="1:10">
      <c r="A72" s="23">
        <f t="shared" si="4"/>
        <v>54</v>
      </c>
      <c r="B72" s="128" t="s">
        <v>1019</v>
      </c>
      <c r="C72" s="131">
        <v>42826</v>
      </c>
      <c r="D72" s="131">
        <v>42916</v>
      </c>
      <c r="E72" s="409">
        <f t="shared" si="11"/>
        <v>45</v>
      </c>
      <c r="F72" s="131">
        <v>42942</v>
      </c>
      <c r="G72" s="136">
        <f t="shared" si="12"/>
        <v>26</v>
      </c>
      <c r="H72" s="136">
        <f t="shared" si="13"/>
        <v>71</v>
      </c>
      <c r="I72" s="212">
        <v>443.38</v>
      </c>
      <c r="J72" s="122">
        <f t="shared" si="0"/>
        <v>31479.98</v>
      </c>
    </row>
    <row r="73" spans="1:10">
      <c r="A73" s="23">
        <f t="shared" si="4"/>
        <v>55</v>
      </c>
      <c r="B73" s="128" t="s">
        <v>1019</v>
      </c>
      <c r="C73" s="131">
        <v>42917</v>
      </c>
      <c r="D73" s="131">
        <v>43008</v>
      </c>
      <c r="E73" s="409">
        <f t="shared" si="11"/>
        <v>45.5</v>
      </c>
      <c r="F73" s="131">
        <v>43027</v>
      </c>
      <c r="G73" s="136">
        <f t="shared" si="12"/>
        <v>19</v>
      </c>
      <c r="H73" s="136">
        <f t="shared" si="13"/>
        <v>64.5</v>
      </c>
      <c r="I73" s="212">
        <v>443.38</v>
      </c>
      <c r="J73" s="122">
        <f t="shared" si="0"/>
        <v>28598.01</v>
      </c>
    </row>
    <row r="74" spans="1:10">
      <c r="A74" s="23">
        <f t="shared" si="4"/>
        <v>56</v>
      </c>
      <c r="B74" s="128" t="s">
        <v>1020</v>
      </c>
      <c r="C74" s="131">
        <v>42644</v>
      </c>
      <c r="D74" s="131">
        <v>42735</v>
      </c>
      <c r="E74" s="409">
        <f t="shared" si="11"/>
        <v>45.5</v>
      </c>
      <c r="F74" s="131">
        <v>42767</v>
      </c>
      <c r="G74" s="136">
        <f t="shared" si="12"/>
        <v>32</v>
      </c>
      <c r="H74" s="136">
        <f t="shared" si="13"/>
        <v>77.5</v>
      </c>
      <c r="I74" s="212">
        <v>955.99</v>
      </c>
      <c r="J74" s="122">
        <f t="shared" si="0"/>
        <v>74089.225000000006</v>
      </c>
    </row>
    <row r="75" spans="1:10">
      <c r="A75" s="23">
        <f t="shared" si="4"/>
        <v>57</v>
      </c>
      <c r="B75" s="128" t="s">
        <v>1020</v>
      </c>
      <c r="C75" s="131">
        <v>42736</v>
      </c>
      <c r="D75" s="131">
        <v>42825</v>
      </c>
      <c r="E75" s="409">
        <f t="shared" si="11"/>
        <v>44.5</v>
      </c>
      <c r="F75" s="131">
        <v>42851</v>
      </c>
      <c r="G75" s="136">
        <f t="shared" si="12"/>
        <v>26</v>
      </c>
      <c r="H75" s="136">
        <f t="shared" si="13"/>
        <v>70.5</v>
      </c>
      <c r="I75" s="212">
        <v>1125.1600000000001</v>
      </c>
      <c r="J75" s="122">
        <f t="shared" si="0"/>
        <v>79323.78</v>
      </c>
    </row>
    <row r="76" spans="1:10">
      <c r="A76" s="23">
        <f t="shared" si="4"/>
        <v>58</v>
      </c>
      <c r="B76" s="128" t="s">
        <v>1020</v>
      </c>
      <c r="C76" s="131">
        <v>42826</v>
      </c>
      <c r="D76" s="131">
        <v>42916</v>
      </c>
      <c r="E76" s="409">
        <f t="shared" si="11"/>
        <v>45</v>
      </c>
      <c r="F76" s="131">
        <v>42948</v>
      </c>
      <c r="G76" s="136">
        <f t="shared" si="12"/>
        <v>32</v>
      </c>
      <c r="H76" s="136">
        <f t="shared" si="13"/>
        <v>77</v>
      </c>
      <c r="I76" s="212">
        <v>1125.1600000000001</v>
      </c>
      <c r="J76" s="122">
        <f t="shared" si="0"/>
        <v>86637.32</v>
      </c>
    </row>
    <row r="77" spans="1:10">
      <c r="A77" s="23">
        <f t="shared" si="4"/>
        <v>59</v>
      </c>
      <c r="B77" s="128" t="s">
        <v>1020</v>
      </c>
      <c r="C77" s="131">
        <v>42917</v>
      </c>
      <c r="D77" s="131">
        <v>43008</v>
      </c>
      <c r="E77" s="409">
        <f t="shared" si="11"/>
        <v>45.5</v>
      </c>
      <c r="F77" s="131">
        <v>43026</v>
      </c>
      <c r="G77" s="136">
        <f t="shared" si="12"/>
        <v>18</v>
      </c>
      <c r="H77" s="136">
        <f t="shared" si="13"/>
        <v>63.5</v>
      </c>
      <c r="I77" s="212">
        <v>1125.1600000000001</v>
      </c>
      <c r="J77" s="122">
        <f t="shared" si="0"/>
        <v>71447.66</v>
      </c>
    </row>
    <row r="78" spans="1:10">
      <c r="A78" s="23">
        <f t="shared" si="4"/>
        <v>60</v>
      </c>
      <c r="B78" s="128" t="s">
        <v>1021</v>
      </c>
      <c r="C78" s="131">
        <v>42644</v>
      </c>
      <c r="D78" s="131">
        <v>42735</v>
      </c>
      <c r="E78" s="409">
        <f t="shared" si="11"/>
        <v>45.5</v>
      </c>
      <c r="F78" s="131">
        <v>42765</v>
      </c>
      <c r="G78" s="136">
        <f t="shared" si="12"/>
        <v>30</v>
      </c>
      <c r="H78" s="136">
        <f t="shared" si="13"/>
        <v>75.5</v>
      </c>
      <c r="I78" s="212">
        <v>2002.49</v>
      </c>
      <c r="J78" s="122">
        <f t="shared" si="0"/>
        <v>151187.995</v>
      </c>
    </row>
    <row r="79" spans="1:10">
      <c r="A79" s="23">
        <f t="shared" si="4"/>
        <v>61</v>
      </c>
      <c r="B79" s="128" t="s">
        <v>1021</v>
      </c>
      <c r="C79" s="131">
        <v>42736</v>
      </c>
      <c r="D79" s="131">
        <v>42825</v>
      </c>
      <c r="E79" s="409">
        <f t="shared" si="11"/>
        <v>44.5</v>
      </c>
      <c r="F79" s="131">
        <v>42857</v>
      </c>
      <c r="G79" s="136">
        <f t="shared" si="12"/>
        <v>32</v>
      </c>
      <c r="H79" s="136">
        <f t="shared" si="13"/>
        <v>76.5</v>
      </c>
      <c r="I79" s="212">
        <v>2365.4900000000002</v>
      </c>
      <c r="J79" s="122">
        <f t="shared" si="0"/>
        <v>180959.98500000002</v>
      </c>
    </row>
    <row r="80" spans="1:10">
      <c r="A80" s="23">
        <f t="shared" si="4"/>
        <v>62</v>
      </c>
      <c r="B80" s="128" t="s">
        <v>1021</v>
      </c>
      <c r="C80" s="131">
        <v>42826</v>
      </c>
      <c r="D80" s="131">
        <v>42916</v>
      </c>
      <c r="E80" s="409">
        <f t="shared" si="11"/>
        <v>45</v>
      </c>
      <c r="F80" s="131">
        <v>42943</v>
      </c>
      <c r="G80" s="136">
        <f t="shared" si="12"/>
        <v>27</v>
      </c>
      <c r="H80" s="136">
        <f t="shared" si="13"/>
        <v>72</v>
      </c>
      <c r="I80" s="212">
        <v>2365.4900000000002</v>
      </c>
      <c r="J80" s="122">
        <f t="shared" si="0"/>
        <v>170315.28000000003</v>
      </c>
    </row>
    <row r="81" spans="1:11">
      <c r="A81" s="23">
        <f t="shared" si="4"/>
        <v>63</v>
      </c>
      <c r="B81" s="128" t="s">
        <v>1021</v>
      </c>
      <c r="C81" s="131">
        <v>42917</v>
      </c>
      <c r="D81" s="131">
        <v>43008</v>
      </c>
      <c r="E81" s="409">
        <f t="shared" si="11"/>
        <v>45.5</v>
      </c>
      <c r="F81" s="131">
        <v>43033</v>
      </c>
      <c r="G81" s="136">
        <f t="shared" si="12"/>
        <v>25</v>
      </c>
      <c r="H81" s="136">
        <f t="shared" si="13"/>
        <v>70.5</v>
      </c>
      <c r="I81" s="212">
        <v>2365.4900000000002</v>
      </c>
      <c r="J81" s="122">
        <f t="shared" si="0"/>
        <v>166767.04500000001</v>
      </c>
    </row>
    <row r="82" spans="1:11">
      <c r="A82" s="23">
        <f t="shared" si="4"/>
        <v>64</v>
      </c>
      <c r="B82" s="128" t="s">
        <v>1022</v>
      </c>
      <c r="C82" s="131">
        <v>42644</v>
      </c>
      <c r="D82" s="131">
        <v>42735</v>
      </c>
      <c r="E82" s="409">
        <f t="shared" si="11"/>
        <v>45.5</v>
      </c>
      <c r="F82" s="131">
        <v>42765</v>
      </c>
      <c r="G82" s="136">
        <f t="shared" si="12"/>
        <v>30</v>
      </c>
      <c r="H82" s="136">
        <f t="shared" si="13"/>
        <v>75.5</v>
      </c>
      <c r="I82" s="212">
        <v>65.61</v>
      </c>
      <c r="J82" s="122">
        <f t="shared" si="0"/>
        <v>4953.5550000000003</v>
      </c>
    </row>
    <row r="83" spans="1:11">
      <c r="A83" s="23">
        <f t="shared" si="4"/>
        <v>65</v>
      </c>
      <c r="B83" s="128" t="s">
        <v>1022</v>
      </c>
      <c r="C83" s="131">
        <v>42826</v>
      </c>
      <c r="D83" s="131">
        <v>42916</v>
      </c>
      <c r="E83" s="409">
        <f t="shared" si="11"/>
        <v>45</v>
      </c>
      <c r="F83" s="131">
        <v>42941</v>
      </c>
      <c r="G83" s="136">
        <f t="shared" si="12"/>
        <v>25</v>
      </c>
      <c r="H83" s="136">
        <f t="shared" si="13"/>
        <v>70</v>
      </c>
      <c r="I83" s="212">
        <v>114.45</v>
      </c>
      <c r="J83" s="122">
        <f t="shared" ref="J83:J104" si="14">H83*I83</f>
        <v>8011.5</v>
      </c>
    </row>
    <row r="84" spans="1:11">
      <c r="A84" s="23">
        <f t="shared" si="4"/>
        <v>66</v>
      </c>
      <c r="B84" s="128" t="s">
        <v>1022</v>
      </c>
      <c r="C84" s="131">
        <v>42917</v>
      </c>
      <c r="D84" s="131">
        <v>43008</v>
      </c>
      <c r="E84" s="409">
        <f t="shared" si="11"/>
        <v>45.5</v>
      </c>
      <c r="F84" s="131">
        <v>43028</v>
      </c>
      <c r="G84" s="136">
        <f t="shared" si="12"/>
        <v>20</v>
      </c>
      <c r="H84" s="136">
        <f t="shared" si="13"/>
        <v>65.5</v>
      </c>
      <c r="I84" s="212">
        <v>114.45</v>
      </c>
      <c r="J84" s="122">
        <f t="shared" si="14"/>
        <v>7496.4750000000004</v>
      </c>
    </row>
    <row r="85" spans="1:11">
      <c r="A85" s="23">
        <f t="shared" si="4"/>
        <v>67</v>
      </c>
      <c r="B85" s="128" t="s">
        <v>1023</v>
      </c>
      <c r="C85" s="131">
        <v>42644</v>
      </c>
      <c r="D85" s="131">
        <v>42735</v>
      </c>
      <c r="E85" s="409">
        <f t="shared" si="11"/>
        <v>45.5</v>
      </c>
      <c r="F85" s="131">
        <v>42779</v>
      </c>
      <c r="G85" s="136">
        <f t="shared" si="12"/>
        <v>44</v>
      </c>
      <c r="H85" s="136">
        <f t="shared" si="13"/>
        <v>89.5</v>
      </c>
      <c r="I85" s="212">
        <v>1166.4000000000001</v>
      </c>
      <c r="J85" s="122">
        <f t="shared" si="14"/>
        <v>104392.8</v>
      </c>
    </row>
    <row r="86" spans="1:11">
      <c r="A86" s="23">
        <f t="shared" ref="A86:A108" si="15">A85+1</f>
        <v>68</v>
      </c>
      <c r="B86" s="128" t="s">
        <v>1023</v>
      </c>
      <c r="C86" s="131">
        <v>42736</v>
      </c>
      <c r="D86" s="131">
        <v>42825</v>
      </c>
      <c r="E86" s="409">
        <f t="shared" si="11"/>
        <v>44.5</v>
      </c>
      <c r="F86" s="131">
        <v>42885</v>
      </c>
      <c r="G86" s="136">
        <f t="shared" si="12"/>
        <v>60</v>
      </c>
      <c r="H86" s="136">
        <f t="shared" si="13"/>
        <v>104.5</v>
      </c>
      <c r="I86" s="212">
        <v>1492.82</v>
      </c>
      <c r="J86" s="122">
        <f t="shared" si="14"/>
        <v>155999.69</v>
      </c>
    </row>
    <row r="87" spans="1:11">
      <c r="A87" s="23">
        <f t="shared" si="15"/>
        <v>69</v>
      </c>
      <c r="B87" s="128" t="s">
        <v>1023</v>
      </c>
      <c r="C87" s="131">
        <v>42826</v>
      </c>
      <c r="D87" s="131">
        <v>42916</v>
      </c>
      <c r="E87" s="409">
        <f t="shared" si="11"/>
        <v>45</v>
      </c>
      <c r="F87" s="131">
        <v>42944</v>
      </c>
      <c r="G87" s="136">
        <f t="shared" si="12"/>
        <v>28</v>
      </c>
      <c r="H87" s="136">
        <f t="shared" si="13"/>
        <v>73</v>
      </c>
      <c r="I87" s="212">
        <v>1492.82</v>
      </c>
      <c r="J87" s="122">
        <f t="shared" si="14"/>
        <v>108975.86</v>
      </c>
    </row>
    <row r="88" spans="1:11">
      <c r="A88" s="23">
        <f t="shared" si="15"/>
        <v>70</v>
      </c>
      <c r="B88" s="128" t="s">
        <v>1023</v>
      </c>
      <c r="C88" s="131">
        <v>42917</v>
      </c>
      <c r="D88" s="131">
        <v>43008</v>
      </c>
      <c r="E88" s="409">
        <f t="shared" si="11"/>
        <v>45.5</v>
      </c>
      <c r="F88" s="131">
        <v>43027</v>
      </c>
      <c r="G88" s="136">
        <f t="shared" si="12"/>
        <v>19</v>
      </c>
      <c r="H88" s="136">
        <f t="shared" si="13"/>
        <v>64.5</v>
      </c>
      <c r="I88" s="212">
        <v>1492.82</v>
      </c>
      <c r="J88" s="122">
        <f t="shared" si="14"/>
        <v>96286.89</v>
      </c>
    </row>
    <row r="89" spans="1:11">
      <c r="A89" s="23">
        <f t="shared" si="15"/>
        <v>71</v>
      </c>
      <c r="B89" s="128" t="s">
        <v>1024</v>
      </c>
      <c r="C89" s="131">
        <v>42644</v>
      </c>
      <c r="D89" s="131">
        <v>42735</v>
      </c>
      <c r="E89" s="409">
        <f t="shared" si="11"/>
        <v>45.5</v>
      </c>
      <c r="F89" s="131">
        <v>42766</v>
      </c>
      <c r="G89" s="136">
        <f t="shared" si="12"/>
        <v>31</v>
      </c>
      <c r="H89" s="136">
        <f t="shared" si="13"/>
        <v>76.5</v>
      </c>
      <c r="I89" s="212">
        <v>0.31</v>
      </c>
      <c r="J89" s="122">
        <f t="shared" si="14"/>
        <v>23.715</v>
      </c>
    </row>
    <row r="90" spans="1:11">
      <c r="A90" s="23">
        <f t="shared" si="15"/>
        <v>72</v>
      </c>
      <c r="B90" s="128" t="s">
        <v>1024</v>
      </c>
      <c r="C90" s="131">
        <v>42917</v>
      </c>
      <c r="D90" s="131">
        <v>43008</v>
      </c>
      <c r="E90" s="409">
        <f t="shared" si="11"/>
        <v>45.5</v>
      </c>
      <c r="F90" s="131">
        <v>43040</v>
      </c>
      <c r="G90" s="136">
        <f t="shared" si="12"/>
        <v>32</v>
      </c>
      <c r="H90" s="136">
        <f t="shared" si="13"/>
        <v>77.5</v>
      </c>
      <c r="I90" s="212">
        <v>0.36</v>
      </c>
      <c r="J90" s="122">
        <f t="shared" si="14"/>
        <v>27.9</v>
      </c>
    </row>
    <row r="91" spans="1:11">
      <c r="A91" s="23">
        <f t="shared" si="15"/>
        <v>73</v>
      </c>
      <c r="B91" s="128" t="s">
        <v>1025</v>
      </c>
      <c r="C91" s="131">
        <v>42644</v>
      </c>
      <c r="D91" s="131">
        <v>42735</v>
      </c>
      <c r="E91" s="409">
        <f t="shared" si="11"/>
        <v>45.5</v>
      </c>
      <c r="F91" s="131">
        <v>42766</v>
      </c>
      <c r="G91" s="136">
        <f t="shared" si="12"/>
        <v>31</v>
      </c>
      <c r="H91" s="136">
        <f t="shared" si="13"/>
        <v>76.5</v>
      </c>
      <c r="I91" s="212">
        <v>124.67</v>
      </c>
      <c r="J91" s="122">
        <f t="shared" si="14"/>
        <v>9537.255000000001</v>
      </c>
    </row>
    <row r="92" spans="1:11">
      <c r="A92" s="23">
        <f t="shared" si="15"/>
        <v>74</v>
      </c>
      <c r="B92" s="128" t="s">
        <v>1025</v>
      </c>
      <c r="C92" s="131">
        <v>42736</v>
      </c>
      <c r="D92" s="131">
        <v>42825</v>
      </c>
      <c r="E92" s="409">
        <f t="shared" si="11"/>
        <v>44.5</v>
      </c>
      <c r="F92" s="131">
        <v>42849</v>
      </c>
      <c r="G92" s="136">
        <f t="shared" si="12"/>
        <v>24</v>
      </c>
      <c r="H92" s="136">
        <f t="shared" si="13"/>
        <v>68.5</v>
      </c>
      <c r="I92" s="212">
        <v>126.24000000000001</v>
      </c>
      <c r="J92" s="122">
        <f t="shared" si="14"/>
        <v>8647.44</v>
      </c>
    </row>
    <row r="93" spans="1:11">
      <c r="A93" s="23">
        <f t="shared" si="15"/>
        <v>75</v>
      </c>
      <c r="B93" s="128" t="s">
        <v>1025</v>
      </c>
      <c r="C93" s="131">
        <v>42826</v>
      </c>
      <c r="D93" s="131">
        <v>42916</v>
      </c>
      <c r="E93" s="409">
        <f t="shared" si="11"/>
        <v>45</v>
      </c>
      <c r="F93" s="131">
        <v>42942</v>
      </c>
      <c r="G93" s="136">
        <f t="shared" si="12"/>
        <v>26</v>
      </c>
      <c r="H93" s="136">
        <f t="shared" si="13"/>
        <v>71</v>
      </c>
      <c r="I93" s="212">
        <v>126.24000000000001</v>
      </c>
      <c r="J93" s="122">
        <f t="shared" si="14"/>
        <v>8963.0400000000009</v>
      </c>
    </row>
    <row r="94" spans="1:11" ht="15.75">
      <c r="A94" s="23">
        <f t="shared" si="15"/>
        <v>76</v>
      </c>
      <c r="B94" s="128" t="s">
        <v>1026</v>
      </c>
      <c r="C94" s="131">
        <v>42644</v>
      </c>
      <c r="D94" s="131">
        <v>42735</v>
      </c>
      <c r="E94" s="409">
        <f t="shared" si="11"/>
        <v>45.5</v>
      </c>
      <c r="F94" s="131">
        <v>42851</v>
      </c>
      <c r="G94" s="270">
        <f t="shared" si="12"/>
        <v>116</v>
      </c>
      <c r="H94" s="136">
        <f t="shared" si="13"/>
        <v>161.5</v>
      </c>
      <c r="I94" s="212">
        <v>241.95000000000002</v>
      </c>
      <c r="J94" s="122">
        <f t="shared" si="14"/>
        <v>39074.925000000003</v>
      </c>
      <c r="K94" s="145" t="s">
        <v>135</v>
      </c>
    </row>
    <row r="95" spans="1:11">
      <c r="A95" s="23">
        <f t="shared" si="15"/>
        <v>77</v>
      </c>
      <c r="B95" s="128" t="s">
        <v>1026</v>
      </c>
      <c r="C95" s="131">
        <v>42736</v>
      </c>
      <c r="D95" s="131">
        <v>42825</v>
      </c>
      <c r="E95" s="409">
        <f t="shared" si="11"/>
        <v>44.5</v>
      </c>
      <c r="F95" s="131">
        <v>42856</v>
      </c>
      <c r="G95" s="136">
        <f t="shared" si="12"/>
        <v>31</v>
      </c>
      <c r="H95" s="136">
        <f t="shared" si="13"/>
        <v>75.5</v>
      </c>
      <c r="I95" s="212">
        <v>277.17</v>
      </c>
      <c r="J95" s="122">
        <f t="shared" si="14"/>
        <v>20926.335000000003</v>
      </c>
    </row>
    <row r="96" spans="1:11">
      <c r="A96" s="23">
        <f t="shared" si="15"/>
        <v>78</v>
      </c>
      <c r="B96" s="128" t="s">
        <v>1026</v>
      </c>
      <c r="C96" s="131">
        <v>42826</v>
      </c>
      <c r="D96" s="131">
        <v>42916</v>
      </c>
      <c r="E96" s="409">
        <f t="shared" si="11"/>
        <v>45</v>
      </c>
      <c r="F96" s="131">
        <v>42942</v>
      </c>
      <c r="G96" s="136">
        <f t="shared" si="12"/>
        <v>26</v>
      </c>
      <c r="H96" s="136">
        <f t="shared" si="13"/>
        <v>71</v>
      </c>
      <c r="I96" s="212">
        <v>277.17</v>
      </c>
      <c r="J96" s="122">
        <f t="shared" si="14"/>
        <v>19679.07</v>
      </c>
    </row>
    <row r="97" spans="1:13">
      <c r="A97" s="23">
        <f t="shared" si="15"/>
        <v>79</v>
      </c>
      <c r="B97" s="128" t="s">
        <v>1026</v>
      </c>
      <c r="C97" s="131">
        <v>42917</v>
      </c>
      <c r="D97" s="131">
        <v>43008</v>
      </c>
      <c r="E97" s="409">
        <f t="shared" si="11"/>
        <v>45.5</v>
      </c>
      <c r="F97" s="131">
        <v>43040</v>
      </c>
      <c r="G97" s="136">
        <f t="shared" si="12"/>
        <v>32</v>
      </c>
      <c r="H97" s="136">
        <f t="shared" si="13"/>
        <v>77.5</v>
      </c>
      <c r="I97" s="212">
        <v>277.17</v>
      </c>
      <c r="J97" s="122">
        <f t="shared" si="14"/>
        <v>21480.675000000003</v>
      </c>
    </row>
    <row r="98" spans="1:13">
      <c r="A98" s="23">
        <f t="shared" si="15"/>
        <v>80</v>
      </c>
      <c r="B98" s="128" t="s">
        <v>1027</v>
      </c>
      <c r="C98" s="131">
        <v>42644</v>
      </c>
      <c r="D98" s="131">
        <v>42735</v>
      </c>
      <c r="E98" s="409">
        <f t="shared" si="11"/>
        <v>45.5</v>
      </c>
      <c r="F98" s="131">
        <v>42767</v>
      </c>
      <c r="G98" s="136">
        <f t="shared" si="12"/>
        <v>32</v>
      </c>
      <c r="H98" s="136">
        <f t="shared" si="13"/>
        <v>77.5</v>
      </c>
      <c r="I98" s="212">
        <v>190.23</v>
      </c>
      <c r="J98" s="122">
        <f t="shared" si="14"/>
        <v>14742.824999999999</v>
      </c>
    </row>
    <row r="99" spans="1:13">
      <c r="A99" s="23">
        <f t="shared" si="15"/>
        <v>81</v>
      </c>
      <c r="B99" s="128" t="s">
        <v>1027</v>
      </c>
      <c r="C99" s="131">
        <v>42736</v>
      </c>
      <c r="D99" s="131">
        <v>42825</v>
      </c>
      <c r="E99" s="409">
        <f t="shared" si="11"/>
        <v>44.5</v>
      </c>
      <c r="F99" s="131">
        <v>42846</v>
      </c>
      <c r="G99" s="136">
        <f t="shared" si="12"/>
        <v>21</v>
      </c>
      <c r="H99" s="136">
        <f t="shared" si="13"/>
        <v>65.5</v>
      </c>
      <c r="I99" s="212">
        <v>207.24</v>
      </c>
      <c r="J99" s="122">
        <f t="shared" si="14"/>
        <v>13574.220000000001</v>
      </c>
    </row>
    <row r="100" spans="1:13">
      <c r="A100" s="23">
        <f t="shared" si="15"/>
        <v>82</v>
      </c>
      <c r="B100" s="128" t="s">
        <v>1027</v>
      </c>
      <c r="C100" s="131">
        <v>42826</v>
      </c>
      <c r="D100" s="131">
        <v>42916</v>
      </c>
      <c r="E100" s="409">
        <f t="shared" si="11"/>
        <v>45</v>
      </c>
      <c r="F100" s="131">
        <v>42943</v>
      </c>
      <c r="G100" s="136">
        <f t="shared" si="12"/>
        <v>27</v>
      </c>
      <c r="H100" s="136">
        <f t="shared" si="13"/>
        <v>72</v>
      </c>
      <c r="I100" s="212">
        <v>207.24</v>
      </c>
      <c r="J100" s="122">
        <f t="shared" si="14"/>
        <v>14921.28</v>
      </c>
    </row>
    <row r="101" spans="1:13">
      <c r="A101" s="23">
        <f t="shared" si="15"/>
        <v>83</v>
      </c>
      <c r="B101" s="128" t="s">
        <v>1028</v>
      </c>
      <c r="C101" s="131">
        <v>42644</v>
      </c>
      <c r="D101" s="131">
        <v>42735</v>
      </c>
      <c r="E101" s="409">
        <f t="shared" ref="E101:E108" si="16">(D101-C101)/2</f>
        <v>45.5</v>
      </c>
      <c r="F101" s="131">
        <v>42766</v>
      </c>
      <c r="G101" s="136">
        <f t="shared" ref="G101:G108" si="17">F101-D101</f>
        <v>31</v>
      </c>
      <c r="H101" s="136">
        <f t="shared" ref="H101:H108" si="18">E101+G101</f>
        <v>76.5</v>
      </c>
      <c r="I101" s="212">
        <v>40.200000000000003</v>
      </c>
      <c r="J101" s="122">
        <f t="shared" si="14"/>
        <v>3075.3</v>
      </c>
    </row>
    <row r="102" spans="1:13">
      <c r="A102" s="23">
        <f t="shared" si="15"/>
        <v>84</v>
      </c>
      <c r="B102" s="128" t="s">
        <v>1028</v>
      </c>
      <c r="C102" s="131">
        <v>42917</v>
      </c>
      <c r="D102" s="131">
        <v>43008</v>
      </c>
      <c r="E102" s="409">
        <f t="shared" si="16"/>
        <v>45.5</v>
      </c>
      <c r="F102" s="131">
        <v>43027</v>
      </c>
      <c r="G102" s="136">
        <f t="shared" si="17"/>
        <v>19</v>
      </c>
      <c r="H102" s="136">
        <f t="shared" si="18"/>
        <v>64.5</v>
      </c>
      <c r="I102" s="212">
        <v>151.72999999999999</v>
      </c>
      <c r="J102" s="122">
        <f t="shared" si="14"/>
        <v>9786.5849999999991</v>
      </c>
    </row>
    <row r="103" spans="1:13">
      <c r="A103" s="23">
        <f t="shared" si="15"/>
        <v>85</v>
      </c>
      <c r="B103" s="128" t="s">
        <v>1029</v>
      </c>
      <c r="C103" s="131">
        <v>42644</v>
      </c>
      <c r="D103" s="131">
        <v>42735</v>
      </c>
      <c r="E103" s="409">
        <f t="shared" si="16"/>
        <v>45.5</v>
      </c>
      <c r="F103" s="131">
        <v>42767</v>
      </c>
      <c r="G103" s="136">
        <f t="shared" si="17"/>
        <v>32</v>
      </c>
      <c r="H103" s="136">
        <f t="shared" si="18"/>
        <v>77.5</v>
      </c>
      <c r="I103" s="212">
        <v>184.28</v>
      </c>
      <c r="J103" s="122">
        <f t="shared" si="14"/>
        <v>14281.7</v>
      </c>
    </row>
    <row r="104" spans="1:13">
      <c r="A104" s="23">
        <f t="shared" si="15"/>
        <v>86</v>
      </c>
      <c r="B104" s="128" t="s">
        <v>1029</v>
      </c>
      <c r="C104" s="131">
        <v>42736</v>
      </c>
      <c r="D104" s="131">
        <v>42825</v>
      </c>
      <c r="E104" s="409">
        <f t="shared" si="16"/>
        <v>44.5</v>
      </c>
      <c r="F104" s="131">
        <v>42852</v>
      </c>
      <c r="G104" s="136">
        <f t="shared" si="17"/>
        <v>27</v>
      </c>
      <c r="H104" s="136">
        <f t="shared" si="18"/>
        <v>71.5</v>
      </c>
      <c r="I104" s="212">
        <v>367.58</v>
      </c>
      <c r="J104" s="122">
        <f t="shared" si="14"/>
        <v>26281.969999999998</v>
      </c>
    </row>
    <row r="105" spans="1:13">
      <c r="A105" s="23">
        <f t="shared" si="15"/>
        <v>87</v>
      </c>
      <c r="B105" s="128" t="s">
        <v>1029</v>
      </c>
      <c r="C105" s="131">
        <v>42826</v>
      </c>
      <c r="D105" s="131">
        <v>42916</v>
      </c>
      <c r="E105" s="409">
        <f t="shared" si="16"/>
        <v>45</v>
      </c>
      <c r="F105" s="131">
        <v>42943</v>
      </c>
      <c r="G105" s="136">
        <f t="shared" si="17"/>
        <v>27</v>
      </c>
      <c r="H105" s="136">
        <f t="shared" si="18"/>
        <v>72</v>
      </c>
      <c r="I105" s="212">
        <v>367.58</v>
      </c>
      <c r="J105" s="122">
        <f t="shared" ref="J105:J108" si="19">H105*I105</f>
        <v>26465.759999999998</v>
      </c>
    </row>
    <row r="106" spans="1:13">
      <c r="A106" s="23">
        <f t="shared" si="15"/>
        <v>88</v>
      </c>
      <c r="B106" s="128" t="s">
        <v>1029</v>
      </c>
      <c r="C106" s="131">
        <v>42917</v>
      </c>
      <c r="D106" s="131">
        <v>43008</v>
      </c>
      <c r="E106" s="409">
        <f t="shared" si="16"/>
        <v>45.5</v>
      </c>
      <c r="F106" s="131">
        <v>43031</v>
      </c>
      <c r="G106" s="136">
        <f t="shared" si="17"/>
        <v>23</v>
      </c>
      <c r="H106" s="136">
        <f t="shared" si="18"/>
        <v>68.5</v>
      </c>
      <c r="I106" s="212">
        <v>367.58</v>
      </c>
      <c r="J106" s="122">
        <f t="shared" si="19"/>
        <v>25179.23</v>
      </c>
    </row>
    <row r="107" spans="1:13">
      <c r="A107" s="23">
        <f t="shared" si="15"/>
        <v>89</v>
      </c>
      <c r="B107" s="128" t="s">
        <v>1030</v>
      </c>
      <c r="C107" s="131">
        <v>42644</v>
      </c>
      <c r="D107" s="131">
        <v>42735</v>
      </c>
      <c r="E107" s="409">
        <f t="shared" si="16"/>
        <v>45.5</v>
      </c>
      <c r="F107" s="131">
        <v>42766</v>
      </c>
      <c r="G107" s="136">
        <f t="shared" si="17"/>
        <v>31</v>
      </c>
      <c r="H107" s="136">
        <f t="shared" si="18"/>
        <v>76.5</v>
      </c>
      <c r="I107" s="212">
        <v>6.7700000000000005</v>
      </c>
      <c r="J107" s="122">
        <f t="shared" si="19"/>
        <v>517.90500000000009</v>
      </c>
    </row>
    <row r="108" spans="1:13">
      <c r="A108" s="23">
        <f t="shared" si="15"/>
        <v>90</v>
      </c>
      <c r="B108" s="128" t="s">
        <v>1030</v>
      </c>
      <c r="C108" s="131">
        <v>42736</v>
      </c>
      <c r="D108" s="131">
        <v>42825</v>
      </c>
      <c r="E108" s="409">
        <f t="shared" si="16"/>
        <v>44.5</v>
      </c>
      <c r="F108" s="131">
        <v>42846</v>
      </c>
      <c r="G108" s="136">
        <f t="shared" si="17"/>
        <v>21</v>
      </c>
      <c r="H108" s="136">
        <f t="shared" si="18"/>
        <v>65.5</v>
      </c>
      <c r="I108" s="212">
        <v>6.88</v>
      </c>
      <c r="J108" s="122">
        <f t="shared" si="19"/>
        <v>450.64</v>
      </c>
      <c r="L108" s="154"/>
      <c r="M108" s="154"/>
    </row>
    <row r="109" spans="1:13" ht="17.25">
      <c r="A109" s="23"/>
      <c r="B109" s="21"/>
      <c r="C109" s="112"/>
      <c r="D109" s="112"/>
      <c r="E109" s="112"/>
      <c r="F109" s="112"/>
      <c r="G109" s="437"/>
      <c r="H109" s="437"/>
      <c r="I109" s="129"/>
      <c r="J109" s="88"/>
    </row>
    <row r="110" spans="1:13">
      <c r="A110" s="23"/>
      <c r="B110" s="221" t="s">
        <v>1321</v>
      </c>
      <c r="C110" s="23"/>
      <c r="D110" s="23"/>
      <c r="E110" s="13"/>
      <c r="F110" s="23"/>
      <c r="G110" s="23"/>
      <c r="H110" s="23"/>
      <c r="I110" s="23"/>
      <c r="J110" s="374"/>
      <c r="K110" s="23"/>
      <c r="L110" s="23"/>
    </row>
    <row r="111" spans="1:13">
      <c r="A111" s="23">
        <f>A108+1</f>
        <v>91</v>
      </c>
      <c r="B111" s="128" t="s">
        <v>1040</v>
      </c>
      <c r="C111" s="131">
        <v>42917</v>
      </c>
      <c r="D111" s="131">
        <v>43281</v>
      </c>
      <c r="E111" s="409">
        <f t="shared" ref="E111" si="20">(D111-C111)/2</f>
        <v>182</v>
      </c>
      <c r="F111" s="131">
        <v>42944</v>
      </c>
      <c r="G111" s="136">
        <f t="shared" ref="G111" si="21">F111-D111</f>
        <v>-337</v>
      </c>
      <c r="H111" s="136">
        <f t="shared" ref="H111" si="22">E111+G111</f>
        <v>-155</v>
      </c>
      <c r="I111" s="212">
        <v>2797729</v>
      </c>
      <c r="J111" s="122">
        <f t="shared" ref="J111" si="23">H111*I111</f>
        <v>-433647995</v>
      </c>
    </row>
    <row r="112" spans="1:13" s="154" customFormat="1">
      <c r="A112" s="172"/>
      <c r="B112" s="408"/>
      <c r="C112" s="459"/>
      <c r="D112" s="459"/>
      <c r="E112" s="409"/>
      <c r="F112" s="459"/>
      <c r="G112" s="270"/>
      <c r="H112" s="461"/>
      <c r="I112" s="460"/>
      <c r="J112" s="462"/>
    </row>
    <row r="113" spans="1:14" ht="16.5" thickBot="1">
      <c r="A113" s="23">
        <f>A111+1</f>
        <v>92</v>
      </c>
      <c r="B113" s="111" t="s">
        <v>985</v>
      </c>
      <c r="C113" s="112"/>
      <c r="D113" s="112"/>
      <c r="E113" s="112"/>
      <c r="F113" s="112"/>
      <c r="G113" s="112"/>
      <c r="H113" s="144">
        <f>IF(I113=0,0,J113/I113)</f>
        <v>-148.70225638191206</v>
      </c>
      <c r="I113" s="130">
        <f>SUM(I13:I111)</f>
        <v>2887565.25</v>
      </c>
      <c r="J113" s="130">
        <f>SUM(J13:J111)</f>
        <v>-429387468.125</v>
      </c>
    </row>
    <row r="114" spans="1:14" ht="15.75" thickTop="1">
      <c r="A114" s="27"/>
      <c r="B114" s="27"/>
      <c r="C114" s="35"/>
      <c r="D114" s="35"/>
      <c r="E114" s="21"/>
      <c r="F114" s="35"/>
      <c r="G114" s="27"/>
      <c r="H114" s="27"/>
      <c r="I114" s="35"/>
      <c r="J114" s="27"/>
    </row>
    <row r="115" spans="1:14" s="154" customFormat="1">
      <c r="A115" s="154" t="s">
        <v>1005</v>
      </c>
      <c r="E115" s="410"/>
      <c r="F115" s="271"/>
      <c r="N115" s="271"/>
    </row>
    <row r="116" spans="1:14" s="154" customFormat="1">
      <c r="A116" s="154" t="s">
        <v>1006</v>
      </c>
      <c r="E116" s="410"/>
      <c r="F116" s="271"/>
      <c r="N116" s="271"/>
    </row>
    <row r="117" spans="1:14" s="154" customFormat="1">
      <c r="A117" s="154" t="s">
        <v>1007</v>
      </c>
      <c r="E117" s="410"/>
      <c r="F117" s="271"/>
      <c r="N117" s="271"/>
    </row>
    <row r="118" spans="1:14" s="154" customFormat="1">
      <c r="A118" s="154" t="s">
        <v>1008</v>
      </c>
      <c r="F118" s="271"/>
      <c r="N118" s="271"/>
    </row>
    <row r="120" spans="1:14" ht="15.75">
      <c r="A120" s="145" t="s">
        <v>1044</v>
      </c>
    </row>
    <row r="121" spans="1:14">
      <c r="A121" s="16" t="s">
        <v>1043</v>
      </c>
    </row>
    <row r="122" spans="1:14" ht="15.75">
      <c r="A122" s="145" t="s">
        <v>1045</v>
      </c>
    </row>
    <row r="123" spans="1:14" ht="15.75">
      <c r="A123" s="145" t="s">
        <v>1271</v>
      </c>
    </row>
    <row r="124" spans="1:14">
      <c r="A124" s="16" t="s">
        <v>1272</v>
      </c>
    </row>
  </sheetData>
  <mergeCells count="4">
    <mergeCell ref="A2:J2"/>
    <mergeCell ref="A3:J3"/>
    <mergeCell ref="A4:J4"/>
    <mergeCell ref="A5:J5"/>
  </mergeCells>
  <printOptions horizontalCentered="1"/>
  <pageMargins left="0.7" right="0.7" top="0.75" bottom="0.75" header="0.3" footer="0.3"/>
  <pageSetup scale="65" fitToHeight="0" orientation="landscape"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2">
    <tabColor theme="4" tint="0.39997558519241921"/>
    <pageSetUpPr fitToPage="1"/>
  </sheetPr>
  <dimension ref="A1:BE77"/>
  <sheetViews>
    <sheetView showGridLines="0" zoomScale="85" zoomScaleNormal="85" workbookViewId="0">
      <pane xSplit="2" ySplit="12" topLeftCell="C47" activePane="bottomRight" state="frozen"/>
      <selection pane="topRight"/>
      <selection pane="bottomLeft"/>
      <selection pane="bottomRight" activeCell="F62" sqref="F62"/>
    </sheetView>
  </sheetViews>
  <sheetFormatPr defaultColWidth="8.88671875" defaultRowHeight="15" outlineLevelRow="1" outlineLevelCol="1"/>
  <cols>
    <col min="1" max="1" width="9" style="16" bestFit="1" customWidth="1"/>
    <col min="2" max="2" width="40.77734375" style="16" customWidth="1"/>
    <col min="3" max="3" width="12.77734375" style="16" customWidth="1"/>
    <col min="4" max="4" width="15.33203125" style="16" bestFit="1" customWidth="1"/>
    <col min="5" max="16" width="12.77734375" style="147" customWidth="1"/>
    <col min="17" max="52" width="12.77734375" style="147" hidden="1" customWidth="1" outlineLevel="1"/>
    <col min="53" max="53" width="9.33203125" style="16" customWidth="1" collapsed="1"/>
    <col min="54" max="54" width="13.77734375" style="16" customWidth="1"/>
    <col min="55" max="55" width="12.77734375" style="16" customWidth="1"/>
    <col min="56" max="56" width="10.77734375" style="16" customWidth="1"/>
    <col min="57" max="57" width="3.21875" style="16" bestFit="1" customWidth="1"/>
    <col min="58" max="16384" width="8.88671875" style="16"/>
  </cols>
  <sheetData>
    <row r="1" spans="1:57" s="154" customFormat="1" ht="15.75">
      <c r="C1" s="364"/>
      <c r="D1" s="364"/>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443"/>
    </row>
    <row r="2" spans="1:57" ht="15.75">
      <c r="A2" s="267" t="str">
        <f>'General Inputs'!$B$2</f>
        <v>Louisville Gas and Electric Company</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8"/>
    </row>
    <row r="3" spans="1:57" ht="15.75">
      <c r="A3" s="267" t="str">
        <f>'General Inputs'!$D$34&amp;" "&amp;'General Inputs'!$E$34</f>
        <v>Case No. 2018-00295</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row>
    <row r="4" spans="1:57" ht="15.75">
      <c r="A4" s="267" t="str">
        <f>"For the Year Ended "&amp;TEXT('General Inputs'!E28,"Mmmm dd, yyyy")</f>
        <v>For the Year Ended December 31, 2017</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row>
    <row r="5" spans="1:57" ht="16.5" thickBot="1">
      <c r="A5" s="269" t="s">
        <v>124</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8"/>
    </row>
    <row r="8" spans="1:57" s="154" customFormat="1">
      <c r="E8" s="169"/>
      <c r="F8" s="169"/>
      <c r="G8" s="169"/>
      <c r="H8" s="169"/>
      <c r="I8" s="169"/>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row>
    <row r="9" spans="1:57" s="154" customFormat="1" ht="15.75">
      <c r="A9" s="116"/>
      <c r="B9" s="116" t="s">
        <v>772</v>
      </c>
      <c r="C9" s="116"/>
      <c r="D9" s="116"/>
      <c r="E9" s="170"/>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16"/>
      <c r="BB9" s="116"/>
      <c r="BC9" s="116"/>
      <c r="BD9" s="116"/>
    </row>
    <row r="10" spans="1:57" ht="15.75">
      <c r="A10" s="57" t="s">
        <v>32</v>
      </c>
      <c r="B10" s="58" t="s">
        <v>81</v>
      </c>
      <c r="C10" s="58"/>
      <c r="D10" s="58"/>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t="s">
        <v>82</v>
      </c>
      <c r="BB10" s="57" t="s">
        <v>83</v>
      </c>
      <c r="BC10" s="57" t="s">
        <v>104</v>
      </c>
      <c r="BD10" s="57" t="s">
        <v>30</v>
      </c>
    </row>
    <row r="11" spans="1:57" ht="20.25">
      <c r="A11" s="299" t="s">
        <v>26</v>
      </c>
      <c r="B11" s="299" t="s">
        <v>1</v>
      </c>
      <c r="C11" s="299" t="s">
        <v>84</v>
      </c>
      <c r="D11" s="299" t="s">
        <v>85</v>
      </c>
      <c r="E11" s="299" t="s">
        <v>102</v>
      </c>
      <c r="F11" s="299" t="s">
        <v>103</v>
      </c>
      <c r="G11" s="299" t="s">
        <v>125</v>
      </c>
      <c r="H11" s="299" t="s">
        <v>126</v>
      </c>
      <c r="I11" s="299" t="s">
        <v>127</v>
      </c>
      <c r="J11" s="299" t="s">
        <v>128</v>
      </c>
      <c r="K11" s="299" t="s">
        <v>129</v>
      </c>
      <c r="L11" s="299" t="s">
        <v>130</v>
      </c>
      <c r="M11" s="299" t="s">
        <v>131</v>
      </c>
      <c r="N11" s="299" t="s">
        <v>132</v>
      </c>
      <c r="O11" s="299" t="s">
        <v>133</v>
      </c>
      <c r="P11" s="299" t="s">
        <v>134</v>
      </c>
      <c r="Q11" s="299" t="s">
        <v>795</v>
      </c>
      <c r="R11" s="299" t="s">
        <v>796</v>
      </c>
      <c r="S11" s="299" t="s">
        <v>797</v>
      </c>
      <c r="T11" s="299" t="s">
        <v>798</v>
      </c>
      <c r="U11" s="299" t="s">
        <v>799</v>
      </c>
      <c r="V11" s="299" t="s">
        <v>800</v>
      </c>
      <c r="W11" s="299" t="s">
        <v>801</v>
      </c>
      <c r="X11" s="299" t="s">
        <v>802</v>
      </c>
      <c r="Y11" s="299" t="s">
        <v>803</v>
      </c>
      <c r="Z11" s="299" t="s">
        <v>804</v>
      </c>
      <c r="AA11" s="299" t="s">
        <v>805</v>
      </c>
      <c r="AB11" s="299" t="s">
        <v>806</v>
      </c>
      <c r="AC11" s="299" t="s">
        <v>807</v>
      </c>
      <c r="AD11" s="299" t="s">
        <v>808</v>
      </c>
      <c r="AE11" s="299" t="s">
        <v>809</v>
      </c>
      <c r="AF11" s="299" t="s">
        <v>810</v>
      </c>
      <c r="AG11" s="299" t="s">
        <v>811</v>
      </c>
      <c r="AH11" s="299" t="s">
        <v>812</v>
      </c>
      <c r="AI11" s="299" t="s">
        <v>813</v>
      </c>
      <c r="AJ11" s="299" t="s">
        <v>814</v>
      </c>
      <c r="AK11" s="299" t="s">
        <v>815</v>
      </c>
      <c r="AL11" s="299" t="s">
        <v>816</v>
      </c>
      <c r="AM11" s="299" t="s">
        <v>817</v>
      </c>
      <c r="AN11" s="299" t="s">
        <v>818</v>
      </c>
      <c r="AO11" s="299" t="s">
        <v>819</v>
      </c>
      <c r="AP11" s="299" t="s">
        <v>820</v>
      </c>
      <c r="AQ11" s="299" t="s">
        <v>821</v>
      </c>
      <c r="AR11" s="299" t="s">
        <v>822</v>
      </c>
      <c r="AS11" s="299" t="s">
        <v>823</v>
      </c>
      <c r="AT11" s="299" t="s">
        <v>824</v>
      </c>
      <c r="AU11" s="299" t="s">
        <v>825</v>
      </c>
      <c r="AV11" s="299" t="s">
        <v>826</v>
      </c>
      <c r="AW11" s="299" t="s">
        <v>827</v>
      </c>
      <c r="AX11" s="299" t="s">
        <v>828</v>
      </c>
      <c r="AY11" s="299" t="s">
        <v>829</v>
      </c>
      <c r="AZ11" s="299" t="s">
        <v>830</v>
      </c>
      <c r="BA11" s="299" t="s">
        <v>37</v>
      </c>
      <c r="BB11" s="299" t="s">
        <v>86</v>
      </c>
      <c r="BC11" s="299" t="s">
        <v>143</v>
      </c>
      <c r="BD11" s="299" t="s">
        <v>36</v>
      </c>
    </row>
    <row r="12" spans="1:57" ht="15.75">
      <c r="A12" s="58"/>
      <c r="B12" s="90" t="s">
        <v>40</v>
      </c>
      <c r="C12" s="90" t="s">
        <v>41</v>
      </c>
      <c r="D12" s="90" t="s">
        <v>42</v>
      </c>
      <c r="E12" s="90" t="s">
        <v>43</v>
      </c>
      <c r="F12" s="90" t="s">
        <v>49</v>
      </c>
      <c r="G12" s="90" t="s">
        <v>64</v>
      </c>
      <c r="H12" s="90" t="s">
        <v>65</v>
      </c>
      <c r="I12" s="90" t="s">
        <v>72</v>
      </c>
      <c r="J12" s="90" t="s">
        <v>87</v>
      </c>
      <c r="K12" s="90" t="s">
        <v>208</v>
      </c>
      <c r="L12" s="90" t="s">
        <v>210</v>
      </c>
      <c r="M12" s="90" t="s">
        <v>355</v>
      </c>
      <c r="N12" s="90" t="s">
        <v>356</v>
      </c>
      <c r="O12" s="90" t="s">
        <v>357</v>
      </c>
      <c r="P12" s="90" t="s">
        <v>358</v>
      </c>
      <c r="Q12" s="90" t="s">
        <v>359</v>
      </c>
      <c r="R12" s="90" t="s">
        <v>360</v>
      </c>
      <c r="S12" s="90" t="s">
        <v>361</v>
      </c>
      <c r="T12" s="90" t="s">
        <v>831</v>
      </c>
      <c r="U12" s="90" t="s">
        <v>832</v>
      </c>
      <c r="V12" s="90" t="s">
        <v>833</v>
      </c>
      <c r="W12" s="90" t="s">
        <v>834</v>
      </c>
      <c r="X12" s="90" t="s">
        <v>835</v>
      </c>
      <c r="Y12" s="90" t="s">
        <v>836</v>
      </c>
      <c r="Z12" s="90" t="s">
        <v>837</v>
      </c>
      <c r="AA12" s="90" t="s">
        <v>838</v>
      </c>
      <c r="AB12" s="90" t="s">
        <v>839</v>
      </c>
      <c r="AC12" s="90" t="s">
        <v>840</v>
      </c>
      <c r="AD12" s="90" t="s">
        <v>841</v>
      </c>
      <c r="AE12" s="90" t="s">
        <v>842</v>
      </c>
      <c r="AF12" s="90" t="s">
        <v>843</v>
      </c>
      <c r="AG12" s="90" t="s">
        <v>844</v>
      </c>
      <c r="AH12" s="90" t="s">
        <v>845</v>
      </c>
      <c r="AI12" s="90" t="s">
        <v>846</v>
      </c>
      <c r="AJ12" s="90" t="s">
        <v>847</v>
      </c>
      <c r="AK12" s="90" t="s">
        <v>848</v>
      </c>
      <c r="AL12" s="90" t="s">
        <v>849</v>
      </c>
      <c r="AM12" s="90" t="s">
        <v>850</v>
      </c>
      <c r="AN12" s="90" t="s">
        <v>851</v>
      </c>
      <c r="AO12" s="90" t="s">
        <v>852</v>
      </c>
      <c r="AP12" s="90" t="s">
        <v>853</v>
      </c>
      <c r="AQ12" s="90" t="s">
        <v>854</v>
      </c>
      <c r="AR12" s="90" t="s">
        <v>855</v>
      </c>
      <c r="AS12" s="90" t="s">
        <v>856</v>
      </c>
      <c r="AT12" s="90" t="s">
        <v>857</v>
      </c>
      <c r="AU12" s="90" t="s">
        <v>858</v>
      </c>
      <c r="AV12" s="90" t="s">
        <v>859</v>
      </c>
      <c r="AW12" s="90" t="s">
        <v>860</v>
      </c>
      <c r="AX12" s="90" t="s">
        <v>861</v>
      </c>
      <c r="AY12" s="90" t="s">
        <v>862</v>
      </c>
      <c r="AZ12" s="90" t="s">
        <v>863</v>
      </c>
      <c r="BA12" s="90" t="s">
        <v>864</v>
      </c>
      <c r="BB12" s="90" t="s">
        <v>865</v>
      </c>
      <c r="BC12" s="90" t="s">
        <v>866</v>
      </c>
      <c r="BD12" s="90" t="s">
        <v>867</v>
      </c>
    </row>
    <row r="13" spans="1:57" ht="15.75">
      <c r="B13" s="149" t="s">
        <v>335</v>
      </c>
    </row>
    <row r="14" spans="1:57" ht="15.75">
      <c r="A14" s="23">
        <v>1</v>
      </c>
      <c r="B14" s="115" t="s">
        <v>774</v>
      </c>
      <c r="C14" s="137">
        <v>48731</v>
      </c>
      <c r="D14" s="115" t="s">
        <v>83</v>
      </c>
      <c r="E14" s="117">
        <v>42887</v>
      </c>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56">
        <f t="shared" ref="BA14:BA32" si="0">IF(D14="Annual",365/1/2,IF(D14="Semi Annual",365/2/2,IF(D14="Quarter",365/4/2,IF(D14="Week",365/52/2,IF(D14="Month",365/12/2,IF(D14="Daily",365/365/2,IF(D14="Varies",SUM($F17:$AZ17)/SUM($F15:$AZ15)/2,0)))))))</f>
        <v>182.5</v>
      </c>
      <c r="BB14" s="121">
        <v>281600</v>
      </c>
      <c r="BC14" s="91">
        <f t="shared" ref="BC14:BC32" si="1">BB14/$BB$66</f>
        <v>4.3550967174535663E-3</v>
      </c>
      <c r="BD14" s="136">
        <f>ROUND(BA14*BC14,2)</f>
        <v>0.79</v>
      </c>
      <c r="BE14" s="145" t="s">
        <v>123</v>
      </c>
    </row>
    <row r="15" spans="1:57" ht="15.75">
      <c r="A15" s="23">
        <f>A14+1</f>
        <v>2</v>
      </c>
      <c r="B15" s="115" t="s">
        <v>775</v>
      </c>
      <c r="C15" s="137">
        <v>48731</v>
      </c>
      <c r="D15" s="115" t="s">
        <v>83</v>
      </c>
      <c r="E15" s="117">
        <v>42887</v>
      </c>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56">
        <f t="shared" si="0"/>
        <v>182.5</v>
      </c>
      <c r="BB15" s="121">
        <v>178250</v>
      </c>
      <c r="BC15" s="91">
        <f t="shared" si="1"/>
        <v>2.7567329186296103E-3</v>
      </c>
      <c r="BD15" s="136">
        <f>ROUND(BA15*BC15,2)</f>
        <v>0.5</v>
      </c>
      <c r="BE15" s="145" t="s">
        <v>123</v>
      </c>
    </row>
    <row r="16" spans="1:57" ht="15.75">
      <c r="A16" s="23">
        <f t="shared" ref="A16:A32" si="2">A15+1</f>
        <v>3</v>
      </c>
      <c r="B16" s="115" t="s">
        <v>776</v>
      </c>
      <c r="C16" s="137">
        <v>48731</v>
      </c>
      <c r="D16" s="115" t="s">
        <v>83</v>
      </c>
      <c r="E16" s="117">
        <v>42887</v>
      </c>
      <c r="F16" s="117">
        <v>42919</v>
      </c>
      <c r="G16" s="396" t="s">
        <v>873</v>
      </c>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56">
        <f t="shared" si="0"/>
        <v>182.5</v>
      </c>
      <c r="BB16" s="121">
        <v>1740333.33</v>
      </c>
      <c r="BC16" s="91">
        <f t="shared" si="1"/>
        <v>2.691519876689643E-2</v>
      </c>
      <c r="BD16" s="457">
        <f>ROUND(BA16*BC16,2)</f>
        <v>4.91</v>
      </c>
      <c r="BE16" s="145" t="s">
        <v>123</v>
      </c>
    </row>
    <row r="17" spans="1:57" ht="15.75">
      <c r="A17" s="23">
        <f t="shared" si="2"/>
        <v>4</v>
      </c>
      <c r="B17" s="115" t="s">
        <v>786</v>
      </c>
      <c r="C17" s="137">
        <v>46631</v>
      </c>
      <c r="D17" s="115" t="s">
        <v>872</v>
      </c>
      <c r="E17" s="117">
        <v>42739</v>
      </c>
      <c r="F17" s="117">
        <v>42745</v>
      </c>
      <c r="G17" s="117">
        <v>42753</v>
      </c>
      <c r="H17" s="117">
        <v>42759</v>
      </c>
      <c r="I17" s="117">
        <v>42766</v>
      </c>
      <c r="J17" s="117">
        <v>42773</v>
      </c>
      <c r="K17" s="117">
        <v>42780</v>
      </c>
      <c r="L17" s="117">
        <v>42787</v>
      </c>
      <c r="M17" s="117">
        <v>42794</v>
      </c>
      <c r="N17" s="117">
        <v>42801</v>
      </c>
      <c r="O17" s="117">
        <v>42808</v>
      </c>
      <c r="P17" s="117">
        <v>42815</v>
      </c>
      <c r="Q17" s="117">
        <v>42822</v>
      </c>
      <c r="R17" s="117">
        <v>42829</v>
      </c>
      <c r="S17" s="117">
        <v>42836</v>
      </c>
      <c r="T17" s="117">
        <v>42843</v>
      </c>
      <c r="U17" s="117">
        <v>42850</v>
      </c>
      <c r="V17" s="117">
        <v>42857</v>
      </c>
      <c r="W17" s="117">
        <v>42864</v>
      </c>
      <c r="X17" s="117">
        <v>42871</v>
      </c>
      <c r="Y17" s="117">
        <v>42878</v>
      </c>
      <c r="Z17" s="117">
        <v>42885</v>
      </c>
      <c r="AA17" s="117">
        <v>42892</v>
      </c>
      <c r="AB17" s="117">
        <v>42899</v>
      </c>
      <c r="AC17" s="117">
        <v>42906</v>
      </c>
      <c r="AD17" s="117">
        <v>42913</v>
      </c>
      <c r="AE17" s="117">
        <v>42921</v>
      </c>
      <c r="AF17" s="117">
        <v>42927</v>
      </c>
      <c r="AG17" s="117">
        <v>42934</v>
      </c>
      <c r="AH17" s="117">
        <v>42941</v>
      </c>
      <c r="AI17" s="117">
        <v>42948</v>
      </c>
      <c r="AJ17" s="117">
        <v>42955</v>
      </c>
      <c r="AK17" s="117">
        <v>42962</v>
      </c>
      <c r="AL17" s="117">
        <v>42969</v>
      </c>
      <c r="AM17" s="117">
        <v>42976</v>
      </c>
      <c r="AN17" s="117">
        <v>42984</v>
      </c>
      <c r="AO17" s="117">
        <v>42990</v>
      </c>
      <c r="AP17" s="117">
        <v>42997</v>
      </c>
      <c r="AQ17" s="117">
        <v>43004</v>
      </c>
      <c r="AR17" s="117">
        <v>43011</v>
      </c>
      <c r="AS17" s="117">
        <v>43019</v>
      </c>
      <c r="AT17" s="117">
        <v>43025</v>
      </c>
      <c r="AU17" s="117">
        <v>43032</v>
      </c>
      <c r="AV17" s="117">
        <v>43039</v>
      </c>
      <c r="AW17" s="117">
        <v>43046</v>
      </c>
      <c r="AX17" s="117">
        <v>43053</v>
      </c>
      <c r="AY17" s="117">
        <v>43060</v>
      </c>
      <c r="AZ17" s="117">
        <v>43067</v>
      </c>
      <c r="BA17" s="156">
        <f t="shared" si="0"/>
        <v>3.5096153846153846</v>
      </c>
      <c r="BB17" s="121">
        <v>164836.35999999999</v>
      </c>
      <c r="BC17" s="91">
        <f t="shared" si="1"/>
        <v>2.5492837015376221E-3</v>
      </c>
      <c r="BD17" s="457">
        <f>ROUND(BA17*BC17,2)</f>
        <v>0.01</v>
      </c>
      <c r="BE17" s="145" t="s">
        <v>123</v>
      </c>
    </row>
    <row r="18" spans="1:57" ht="15.75">
      <c r="A18" s="23">
        <f t="shared" si="2"/>
        <v>5</v>
      </c>
      <c r="B18" s="115" t="s">
        <v>777</v>
      </c>
      <c r="C18" s="137">
        <v>48853</v>
      </c>
      <c r="D18" s="115" t="s">
        <v>83</v>
      </c>
      <c r="E18" s="117">
        <v>42828</v>
      </c>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56">
        <f t="shared" si="0"/>
        <v>182.5</v>
      </c>
      <c r="BB18" s="121">
        <v>1067733.33</v>
      </c>
      <c r="BC18" s="91">
        <f t="shared" si="1"/>
        <v>1.6513075002126301E-2</v>
      </c>
      <c r="BD18" s="457">
        <f t="shared" ref="BD18:BD23" si="3">ROUND(BA18*BC18,2)</f>
        <v>3.01</v>
      </c>
      <c r="BE18" s="145" t="s">
        <v>123</v>
      </c>
    </row>
    <row r="19" spans="1:57" ht="15.75">
      <c r="A19" s="23">
        <f t="shared" si="2"/>
        <v>6</v>
      </c>
      <c r="B19" s="115" t="s">
        <v>778</v>
      </c>
      <c r="C19" s="137">
        <v>49341</v>
      </c>
      <c r="D19" s="115" t="s">
        <v>789</v>
      </c>
      <c r="E19" s="117">
        <v>42767</v>
      </c>
      <c r="F19" s="117">
        <v>42948</v>
      </c>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56">
        <f t="shared" si="0"/>
        <v>91.25</v>
      </c>
      <c r="BB19" s="121">
        <v>880000</v>
      </c>
      <c r="BC19" s="91">
        <f t="shared" si="1"/>
        <v>1.3609677242042395E-2</v>
      </c>
      <c r="BD19" s="457">
        <f t="shared" si="3"/>
        <v>1.24</v>
      </c>
      <c r="BE19" s="145" t="s">
        <v>123</v>
      </c>
    </row>
    <row r="20" spans="1:57" ht="15.75">
      <c r="A20" s="23">
        <f t="shared" si="2"/>
        <v>7</v>
      </c>
      <c r="B20" s="115" t="s">
        <v>779</v>
      </c>
      <c r="C20" s="137">
        <v>46266</v>
      </c>
      <c r="D20" s="115" t="s">
        <v>789</v>
      </c>
      <c r="E20" s="117">
        <v>42795</v>
      </c>
      <c r="F20" s="117">
        <v>42979</v>
      </c>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56">
        <f t="shared" si="0"/>
        <v>91.25</v>
      </c>
      <c r="BB20" s="121">
        <v>288750</v>
      </c>
      <c r="BC20" s="91">
        <f t="shared" si="1"/>
        <v>4.4656753450451614E-3</v>
      </c>
      <c r="BD20" s="457">
        <f t="shared" si="3"/>
        <v>0.41</v>
      </c>
      <c r="BE20" s="145" t="s">
        <v>123</v>
      </c>
    </row>
    <row r="21" spans="1:57" ht="15.75">
      <c r="A21" s="23">
        <f t="shared" si="2"/>
        <v>8</v>
      </c>
      <c r="B21" s="115" t="s">
        <v>780</v>
      </c>
      <c r="C21" s="137">
        <v>46692</v>
      </c>
      <c r="D21" s="115" t="s">
        <v>789</v>
      </c>
      <c r="E21" s="117">
        <v>42856</v>
      </c>
      <c r="F21" s="117">
        <v>43040</v>
      </c>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56">
        <f t="shared" si="0"/>
        <v>91.25</v>
      </c>
      <c r="BB21" s="121">
        <v>472500</v>
      </c>
      <c r="BC21" s="91">
        <f t="shared" si="1"/>
        <v>7.307468746437536E-3</v>
      </c>
      <c r="BD21" s="457">
        <f t="shared" si="3"/>
        <v>0.67</v>
      </c>
      <c r="BE21" s="145" t="s">
        <v>123</v>
      </c>
    </row>
    <row r="22" spans="1:57" ht="15.75">
      <c r="A22" s="23">
        <f t="shared" si="2"/>
        <v>9</v>
      </c>
      <c r="B22" s="115" t="s">
        <v>781</v>
      </c>
      <c r="C22" s="137">
        <v>46692</v>
      </c>
      <c r="D22" s="115" t="s">
        <v>789</v>
      </c>
      <c r="E22" s="117">
        <v>42856</v>
      </c>
      <c r="F22" s="117">
        <v>43040</v>
      </c>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56">
        <f t="shared" si="0"/>
        <v>91.25</v>
      </c>
      <c r="BB22" s="121">
        <v>472500</v>
      </c>
      <c r="BC22" s="91">
        <f t="shared" si="1"/>
        <v>7.307468746437536E-3</v>
      </c>
      <c r="BD22" s="457">
        <f t="shared" si="3"/>
        <v>0.67</v>
      </c>
      <c r="BE22" s="145" t="s">
        <v>123</v>
      </c>
    </row>
    <row r="23" spans="1:57" ht="15.75">
      <c r="A23" s="23">
        <f t="shared" si="2"/>
        <v>10</v>
      </c>
      <c r="B23" s="115" t="s">
        <v>787</v>
      </c>
      <c r="C23" s="137">
        <v>52841</v>
      </c>
      <c r="D23" s="115" t="s">
        <v>27</v>
      </c>
      <c r="E23" s="117">
        <v>42738</v>
      </c>
      <c r="F23" s="117">
        <v>42767</v>
      </c>
      <c r="G23" s="117">
        <v>42795</v>
      </c>
      <c r="H23" s="117">
        <v>42828</v>
      </c>
      <c r="I23" s="117">
        <v>42856</v>
      </c>
      <c r="J23" s="117">
        <v>42887</v>
      </c>
      <c r="K23" s="117">
        <v>42919</v>
      </c>
      <c r="L23" s="117">
        <v>42948</v>
      </c>
      <c r="M23" s="117">
        <v>42979</v>
      </c>
      <c r="N23" s="117">
        <v>43010</v>
      </c>
      <c r="O23" s="117">
        <v>43040</v>
      </c>
      <c r="P23" s="117">
        <v>43070</v>
      </c>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56">
        <f t="shared" si="0"/>
        <v>15.208333333333334</v>
      </c>
      <c r="BB23" s="121">
        <v>1074337.6099999999</v>
      </c>
      <c r="BC23" s="91">
        <f t="shared" si="1"/>
        <v>1.6615213773962748E-2</v>
      </c>
      <c r="BD23" s="457">
        <f t="shared" si="3"/>
        <v>0.25</v>
      </c>
      <c r="BE23" s="145" t="s">
        <v>123</v>
      </c>
    </row>
    <row r="24" spans="1:57" ht="15.75">
      <c r="A24" s="23">
        <f t="shared" si="2"/>
        <v>11</v>
      </c>
      <c r="B24" s="115" t="s">
        <v>782</v>
      </c>
      <c r="C24" s="137">
        <v>48853</v>
      </c>
      <c r="D24" s="115" t="s">
        <v>83</v>
      </c>
      <c r="E24" s="117">
        <v>43010</v>
      </c>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56">
        <f t="shared" si="0"/>
        <v>182.5</v>
      </c>
      <c r="BB24" s="121">
        <v>949333.33</v>
      </c>
      <c r="BC24" s="91">
        <f t="shared" si="1"/>
        <v>1.4681954791378776E-2</v>
      </c>
      <c r="BD24" s="457">
        <f t="shared" ref="BD24:BD27" si="4">ROUND(BA24*BC24,2)</f>
        <v>2.68</v>
      </c>
      <c r="BE24" s="145" t="s">
        <v>123</v>
      </c>
    </row>
    <row r="25" spans="1:57" ht="15.75">
      <c r="A25" s="23">
        <f t="shared" si="2"/>
        <v>12</v>
      </c>
      <c r="B25" s="115" t="s">
        <v>783</v>
      </c>
      <c r="C25" s="137">
        <v>48731</v>
      </c>
      <c r="D25" s="115" t="s">
        <v>83</v>
      </c>
      <c r="E25" s="117">
        <v>43070</v>
      </c>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56">
        <f t="shared" si="0"/>
        <v>182.5</v>
      </c>
      <c r="BB25" s="121">
        <v>220000</v>
      </c>
      <c r="BC25" s="91">
        <f t="shared" si="1"/>
        <v>3.4024193105105988E-3</v>
      </c>
      <c r="BD25" s="457">
        <f t="shared" si="4"/>
        <v>0.62</v>
      </c>
      <c r="BE25" s="145" t="s">
        <v>123</v>
      </c>
    </row>
    <row r="26" spans="1:57" ht="15.75">
      <c r="A26" s="23">
        <f t="shared" si="2"/>
        <v>13</v>
      </c>
      <c r="B26" s="115" t="s">
        <v>784</v>
      </c>
      <c r="C26" s="137">
        <v>48731</v>
      </c>
      <c r="D26" s="115" t="s">
        <v>83</v>
      </c>
      <c r="E26" s="117">
        <v>43070</v>
      </c>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56">
        <f t="shared" si="0"/>
        <v>182.5</v>
      </c>
      <c r="BB26" s="121">
        <v>193750</v>
      </c>
      <c r="BC26" s="91">
        <f t="shared" si="1"/>
        <v>2.9964488245974026E-3</v>
      </c>
      <c r="BD26" s="457">
        <f t="shared" si="4"/>
        <v>0.55000000000000004</v>
      </c>
      <c r="BE26" s="145" t="s">
        <v>123</v>
      </c>
    </row>
    <row r="27" spans="1:57" ht="15.75">
      <c r="A27" s="23">
        <f t="shared" si="2"/>
        <v>14</v>
      </c>
      <c r="B27" s="115" t="s">
        <v>785</v>
      </c>
      <c r="C27" s="137">
        <v>48731</v>
      </c>
      <c r="D27" s="115" t="s">
        <v>83</v>
      </c>
      <c r="E27" s="117">
        <v>43070</v>
      </c>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56">
        <f t="shared" si="0"/>
        <v>182.5</v>
      </c>
      <c r="BB27" s="121">
        <v>1125000</v>
      </c>
      <c r="BC27" s="91">
        <f t="shared" si="1"/>
        <v>1.7398735110565562E-2</v>
      </c>
      <c r="BD27" s="457">
        <f t="shared" si="4"/>
        <v>3.18</v>
      </c>
      <c r="BE27" s="145" t="s">
        <v>123</v>
      </c>
    </row>
    <row r="28" spans="1:57" ht="15.75">
      <c r="A28" s="23">
        <f t="shared" si="2"/>
        <v>15</v>
      </c>
      <c r="B28" s="115" t="s">
        <v>790</v>
      </c>
      <c r="C28" s="137">
        <v>43763</v>
      </c>
      <c r="D28" s="115" t="s">
        <v>27</v>
      </c>
      <c r="E28" s="117">
        <v>43066</v>
      </c>
      <c r="F28" s="117">
        <v>43096</v>
      </c>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56">
        <f t="shared" si="0"/>
        <v>15.208333333333334</v>
      </c>
      <c r="BB28" s="121">
        <v>307166.67000000004</v>
      </c>
      <c r="BC28" s="91">
        <f t="shared" si="1"/>
        <v>4.7504991343328947E-3</v>
      </c>
      <c r="BD28" s="457">
        <f t="shared" ref="BD28:BD32" si="5">ROUND(BA28*BC28,2)</f>
        <v>7.0000000000000007E-2</v>
      </c>
      <c r="BE28" s="145" t="s">
        <v>123</v>
      </c>
    </row>
    <row r="29" spans="1:57" ht="15.75">
      <c r="A29" s="23">
        <f t="shared" si="2"/>
        <v>16</v>
      </c>
      <c r="B29" s="115" t="s">
        <v>791</v>
      </c>
      <c r="C29" s="137">
        <v>51455</v>
      </c>
      <c r="D29" s="115" t="s">
        <v>789</v>
      </c>
      <c r="E29" s="117">
        <v>42870</v>
      </c>
      <c r="F29" s="117">
        <v>43054</v>
      </c>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56">
        <f t="shared" si="0"/>
        <v>91.25</v>
      </c>
      <c r="BB29" s="121">
        <v>14606250</v>
      </c>
      <c r="BC29" s="91">
        <f t="shared" si="1"/>
        <v>0.2258935775188429</v>
      </c>
      <c r="BD29" s="457">
        <f t="shared" si="5"/>
        <v>20.61</v>
      </c>
      <c r="BE29" s="145" t="s">
        <v>123</v>
      </c>
    </row>
    <row r="30" spans="1:57" ht="15.75">
      <c r="A30" s="23">
        <f t="shared" si="2"/>
        <v>17</v>
      </c>
      <c r="B30" s="115" t="s">
        <v>792</v>
      </c>
      <c r="C30" s="137">
        <v>52550</v>
      </c>
      <c r="D30" s="115" t="s">
        <v>789</v>
      </c>
      <c r="E30" s="117">
        <v>42870</v>
      </c>
      <c r="F30" s="117">
        <v>43054</v>
      </c>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56">
        <f t="shared" si="0"/>
        <v>91.25</v>
      </c>
      <c r="BB30" s="121">
        <v>11625000</v>
      </c>
      <c r="BC30" s="91">
        <f t="shared" si="1"/>
        <v>0.17978692947584415</v>
      </c>
      <c r="BD30" s="457">
        <f t="shared" si="5"/>
        <v>16.41</v>
      </c>
      <c r="BE30" s="145" t="s">
        <v>123</v>
      </c>
    </row>
    <row r="31" spans="1:57" ht="15.75">
      <c r="A31" s="23">
        <f t="shared" si="2"/>
        <v>18</v>
      </c>
      <c r="B31" s="115" t="s">
        <v>793</v>
      </c>
      <c r="C31" s="137">
        <v>45931</v>
      </c>
      <c r="D31" s="115" t="s">
        <v>789</v>
      </c>
      <c r="E31" s="117">
        <v>42828</v>
      </c>
      <c r="F31" s="117">
        <v>43010</v>
      </c>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56">
        <f t="shared" si="0"/>
        <v>91.25</v>
      </c>
      <c r="BB31" s="121">
        <v>9900000</v>
      </c>
      <c r="BC31" s="91">
        <f t="shared" si="1"/>
        <v>0.15310886897297696</v>
      </c>
      <c r="BD31" s="457">
        <f t="shared" si="5"/>
        <v>13.97</v>
      </c>
      <c r="BE31" s="145" t="s">
        <v>123</v>
      </c>
    </row>
    <row r="32" spans="1:57" ht="15.75">
      <c r="A32" s="23">
        <f t="shared" si="2"/>
        <v>19</v>
      </c>
      <c r="B32" s="115" t="s">
        <v>794</v>
      </c>
      <c r="C32" s="137">
        <v>53236</v>
      </c>
      <c r="D32" s="115" t="s">
        <v>789</v>
      </c>
      <c r="E32" s="117">
        <v>42828</v>
      </c>
      <c r="F32" s="117">
        <v>43010</v>
      </c>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56">
        <f t="shared" si="0"/>
        <v>91.25</v>
      </c>
      <c r="BB32" s="121">
        <v>10937500</v>
      </c>
      <c r="BC32" s="91">
        <f t="shared" si="1"/>
        <v>0.16915436913049853</v>
      </c>
      <c r="BD32" s="457">
        <f t="shared" si="5"/>
        <v>15.44</v>
      </c>
      <c r="BE32" s="145" t="s">
        <v>123</v>
      </c>
    </row>
    <row r="33" spans="1:57">
      <c r="A33" s="23"/>
      <c r="B33" s="27"/>
      <c r="C33" s="27"/>
      <c r="D33" s="27"/>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7"/>
      <c r="BB33" s="88"/>
      <c r="BC33" s="27"/>
      <c r="BD33" s="457"/>
    </row>
    <row r="34" spans="1:57" ht="15.75" thickBot="1">
      <c r="A34" s="23">
        <f>A32+1</f>
        <v>20</v>
      </c>
      <c r="B34" s="27" t="s">
        <v>336</v>
      </c>
      <c r="C34" s="27"/>
      <c r="D34" s="27"/>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7"/>
      <c r="BB34" s="55">
        <f>SUM(BB14:BB32)</f>
        <v>56484840.629999995</v>
      </c>
      <c r="BC34" s="398">
        <f>SUM(BC14:BC32)</f>
        <v>0.87356869323011666</v>
      </c>
      <c r="BD34" s="391">
        <f>SUM(BD14:BD32)</f>
        <v>85.99</v>
      </c>
    </row>
    <row r="35" spans="1:57" ht="15.75" thickTop="1">
      <c r="A35" s="23"/>
      <c r="B35" s="27"/>
      <c r="C35" s="27"/>
      <c r="D35" s="27"/>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7"/>
      <c r="BB35" s="27"/>
      <c r="BC35" s="27"/>
      <c r="BD35" s="11"/>
    </row>
    <row r="36" spans="1:57" ht="15.75">
      <c r="B36" s="149" t="s">
        <v>334</v>
      </c>
    </row>
    <row r="37" spans="1:57" ht="15.75">
      <c r="A37" s="23">
        <f>A34+1</f>
        <v>21</v>
      </c>
      <c r="B37" s="115" t="s">
        <v>786</v>
      </c>
      <c r="C37" s="137">
        <v>46266</v>
      </c>
      <c r="D37" s="115" t="s">
        <v>788</v>
      </c>
      <c r="E37" s="137">
        <v>42758</v>
      </c>
      <c r="F37" s="137">
        <v>42795</v>
      </c>
      <c r="G37" s="137">
        <v>42814</v>
      </c>
      <c r="H37" s="137">
        <v>42857</v>
      </c>
      <c r="I37" s="137">
        <v>42893</v>
      </c>
      <c r="J37" s="137">
        <v>42921</v>
      </c>
      <c r="K37" s="137">
        <v>42949</v>
      </c>
      <c r="L37" s="137">
        <v>42969</v>
      </c>
      <c r="M37" s="137">
        <v>43011</v>
      </c>
      <c r="N37" s="137">
        <v>43053</v>
      </c>
      <c r="O37" s="137">
        <v>43066</v>
      </c>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56">
        <f>IF(D37="Annual",365/1/2,IF(D37="Semi Annual",365/2/2,IF(D37="Quarter",365/4/2,IF(D37="35 Days",365/10.4/2,IF(D37="Month",365/12/2,IF(D37="Daily",365/365/2,IF(D37="Varies",SUM($F40:$O40)/SUM($F38:$O38)/2,0)))))))</f>
        <v>17.170704270178494</v>
      </c>
      <c r="BB37" s="121">
        <v>201076.34</v>
      </c>
      <c r="BC37" s="91">
        <f>BB37/$BB$66</f>
        <v>3.1097546459217945E-3</v>
      </c>
      <c r="BD37" s="457">
        <f t="shared" ref="BD37" si="6">ROUND(BA37*BC37,2)</f>
        <v>0.05</v>
      </c>
      <c r="BE37" s="145" t="s">
        <v>123</v>
      </c>
    </row>
    <row r="38" spans="1:57" s="165" customFormat="1" ht="12.75" outlineLevel="1">
      <c r="A38" s="158" t="str">
        <f>A37&amp;"a"</f>
        <v>21a</v>
      </c>
      <c r="C38" s="159"/>
      <c r="D38" s="166" t="s">
        <v>340</v>
      </c>
      <c r="E38" s="277">
        <v>20410.59</v>
      </c>
      <c r="F38" s="277">
        <v>18702.740000000002</v>
      </c>
      <c r="G38" s="277">
        <v>8901.3700000000008</v>
      </c>
      <c r="H38" s="277">
        <v>23060.959999999999</v>
      </c>
      <c r="I38" s="277">
        <v>22191.78</v>
      </c>
      <c r="J38" s="277">
        <v>16742.47</v>
      </c>
      <c r="K38" s="277">
        <v>17087.669999999998</v>
      </c>
      <c r="L38" s="277">
        <v>11712.33</v>
      </c>
      <c r="M38" s="277">
        <v>24078.080000000002</v>
      </c>
      <c r="N38" s="277">
        <v>29773.97</v>
      </c>
      <c r="O38" s="277">
        <v>8414.3799999999992</v>
      </c>
      <c r="P38" s="277"/>
      <c r="Q38" s="277"/>
      <c r="R38" s="277"/>
      <c r="S38" s="277"/>
      <c r="T38" s="277"/>
      <c r="U38" s="277"/>
      <c r="V38" s="277"/>
      <c r="W38" s="277"/>
      <c r="X38" s="277"/>
      <c r="Y38" s="277"/>
      <c r="Z38" s="277"/>
      <c r="AA38" s="277"/>
      <c r="AB38" s="277"/>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c r="BA38" s="160"/>
      <c r="BB38" s="161"/>
      <c r="BC38" s="162"/>
      <c r="BD38" s="163"/>
      <c r="BE38" s="164"/>
    </row>
    <row r="39" spans="1:57" s="165" customFormat="1" ht="12.75" outlineLevel="1">
      <c r="A39" s="158" t="str">
        <f>A37&amp;"b"</f>
        <v>21b</v>
      </c>
      <c r="C39" s="159"/>
      <c r="D39" s="166" t="s">
        <v>146</v>
      </c>
      <c r="E39" s="159"/>
      <c r="F39" s="157">
        <f>_xlfn.DAYS(F37,E37)</f>
        <v>37</v>
      </c>
      <c r="G39" s="157">
        <f t="shared" ref="G39:O39" si="7">_xlfn.DAYS(G37,F37)</f>
        <v>19</v>
      </c>
      <c r="H39" s="157">
        <f t="shared" si="7"/>
        <v>43</v>
      </c>
      <c r="I39" s="157">
        <f t="shared" si="7"/>
        <v>36</v>
      </c>
      <c r="J39" s="157">
        <f t="shared" si="7"/>
        <v>28</v>
      </c>
      <c r="K39" s="157">
        <f t="shared" si="7"/>
        <v>28</v>
      </c>
      <c r="L39" s="157">
        <f t="shared" si="7"/>
        <v>20</v>
      </c>
      <c r="M39" s="157">
        <f t="shared" si="7"/>
        <v>42</v>
      </c>
      <c r="N39" s="157">
        <f t="shared" si="7"/>
        <v>42</v>
      </c>
      <c r="O39" s="157">
        <f t="shared" si="7"/>
        <v>13</v>
      </c>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60"/>
      <c r="BB39" s="161"/>
      <c r="BC39" s="162"/>
      <c r="BD39" s="163"/>
      <c r="BE39" s="164"/>
    </row>
    <row r="40" spans="1:57" s="165" customFormat="1" ht="12.75" outlineLevel="1">
      <c r="A40" s="158" t="str">
        <f>A37&amp;"c"</f>
        <v>21c</v>
      </c>
      <c r="C40" s="159"/>
      <c r="D40" s="166" t="s">
        <v>30</v>
      </c>
      <c r="E40" s="277">
        <f>E38*E39</f>
        <v>0</v>
      </c>
      <c r="F40" s="277">
        <f>F38*F39</f>
        <v>692001.38</v>
      </c>
      <c r="G40" s="277">
        <f t="shared" ref="G40:O40" si="8">G38*G39</f>
        <v>169126.03000000003</v>
      </c>
      <c r="H40" s="277">
        <f t="shared" si="8"/>
        <v>991621.27999999991</v>
      </c>
      <c r="I40" s="277">
        <f t="shared" si="8"/>
        <v>798904.08</v>
      </c>
      <c r="J40" s="277">
        <f t="shared" si="8"/>
        <v>468789.16000000003</v>
      </c>
      <c r="K40" s="277">
        <f t="shared" si="8"/>
        <v>478454.75999999995</v>
      </c>
      <c r="L40" s="277">
        <f t="shared" si="8"/>
        <v>234246.6</v>
      </c>
      <c r="M40" s="277">
        <f t="shared" si="8"/>
        <v>1011279.3600000001</v>
      </c>
      <c r="N40" s="277">
        <f t="shared" si="8"/>
        <v>1250506.74</v>
      </c>
      <c r="O40" s="277">
        <f t="shared" si="8"/>
        <v>109386.93999999999</v>
      </c>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60"/>
      <c r="BB40" s="161"/>
      <c r="BC40" s="162"/>
      <c r="BD40" s="163"/>
      <c r="BE40" s="164"/>
    </row>
    <row r="41" spans="1:57">
      <c r="A41" s="23"/>
      <c r="B41" s="27"/>
      <c r="C41" s="27"/>
      <c r="D41" s="27"/>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7"/>
      <c r="BB41" s="88"/>
      <c r="BC41" s="27"/>
      <c r="BD41" s="457"/>
    </row>
    <row r="42" spans="1:57" ht="15.75" thickBot="1">
      <c r="A42" s="23">
        <f>A37+1</f>
        <v>22</v>
      </c>
      <c r="B42" s="27" t="s">
        <v>337</v>
      </c>
      <c r="C42" s="27"/>
      <c r="D42" s="27"/>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7"/>
      <c r="BB42" s="55">
        <f>SUM(BB37)</f>
        <v>201076.34</v>
      </c>
      <c r="BC42" s="398">
        <f>SUM(BC37)</f>
        <v>3.1097546459217945E-3</v>
      </c>
      <c r="BD42" s="391">
        <f>SUM(BD37)</f>
        <v>0.05</v>
      </c>
    </row>
    <row r="43" spans="1:57" ht="15.75" thickTop="1">
      <c r="A43" s="23"/>
      <c r="B43" s="27"/>
      <c r="C43" s="27"/>
      <c r="D43" s="27"/>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7"/>
      <c r="BB43" s="151"/>
      <c r="BC43" s="27"/>
      <c r="BD43" s="458"/>
    </row>
    <row r="44" spans="1:57" ht="15.75">
      <c r="A44" s="23"/>
      <c r="B44" s="150" t="s">
        <v>338</v>
      </c>
      <c r="C44" s="27"/>
      <c r="D44" s="27"/>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7"/>
      <c r="BB44" s="27"/>
      <c r="BC44" s="27"/>
      <c r="BD44" s="11"/>
    </row>
    <row r="45" spans="1:57" ht="15.75">
      <c r="A45" s="23">
        <f>A42+1</f>
        <v>23</v>
      </c>
      <c r="B45" s="115" t="s">
        <v>868</v>
      </c>
      <c r="C45" s="137"/>
      <c r="D45" s="115"/>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56">
        <f>IF(D45="Annual",365/1/2,IF(D45="Semi Annual",365/2/2,IF(D45="Quarter",365/4/2,IF(D45="Week",365/52/2,IF(D45="Month",365/12/2,IF(D45="Daily",365/365/2,IF(D45="Varies",SUM($F48:$AZ48)/SUM($F46:$AZ46)/2,0)))))))</f>
        <v>0</v>
      </c>
      <c r="BB45" s="121"/>
      <c r="BC45" s="91">
        <f>BB45/$BB$66</f>
        <v>0</v>
      </c>
      <c r="BD45" s="457">
        <f>ROUND(BA45*BC45,2)</f>
        <v>0</v>
      </c>
      <c r="BE45" s="145" t="s">
        <v>135</v>
      </c>
    </row>
    <row r="46" spans="1:57" ht="15.75">
      <c r="A46" s="23">
        <f>A45+1</f>
        <v>24</v>
      </c>
      <c r="B46" s="115"/>
      <c r="C46" s="137"/>
      <c r="D46" s="115"/>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56">
        <f>IF(D46="Annual",365/1/2,IF(D46="Semi Annual",365/2/2,IF(D46="Quarter",365/4/2,IF(D46="Week",365/52/2,IF(D46="Month",365/12/2,IF(D46="Daily",365/365/2,IF(D46="Varies",SUM($F49:$AZ49)/SUM($F47:$AZ47)/2,0)))))))</f>
        <v>0</v>
      </c>
      <c r="BB46" s="121"/>
      <c r="BC46" s="91">
        <f>BB46/$BB$66</f>
        <v>0</v>
      </c>
      <c r="BD46" s="457">
        <f t="shared" ref="BD46:BD48" si="9">ROUND(BA46*BC46,2)</f>
        <v>0</v>
      </c>
      <c r="BE46" s="145" t="s">
        <v>135</v>
      </c>
    </row>
    <row r="47" spans="1:57" ht="15.75">
      <c r="A47" s="23">
        <f t="shared" ref="A47:A48" si="10">A46+1</f>
        <v>25</v>
      </c>
      <c r="B47" s="115"/>
      <c r="C47" s="137"/>
      <c r="D47" s="115"/>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56">
        <f>IF(D47="Annual",365/1/2,IF(D47="Semi Annual",365/2/2,IF(D47="Quarter",365/4/2,IF(D47="Week",365/52/2,IF(D47="Month",365/12/2,IF(D47="Daily",365/365/2,IF(D47="Varies",SUM($F50:$AZ50)/SUM($F48:$AZ48)/2,0)))))))</f>
        <v>0</v>
      </c>
      <c r="BB47" s="121"/>
      <c r="BC47" s="91">
        <f>BB47/$BB$66</f>
        <v>0</v>
      </c>
      <c r="BD47" s="457">
        <f t="shared" si="9"/>
        <v>0</v>
      </c>
      <c r="BE47" s="145" t="s">
        <v>135</v>
      </c>
    </row>
    <row r="48" spans="1:57" ht="15.75">
      <c r="A48" s="23">
        <f t="shared" si="10"/>
        <v>26</v>
      </c>
      <c r="B48" s="115"/>
      <c r="C48" s="137"/>
      <c r="D48" s="115"/>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56">
        <f>IF(D48="Annual",365/1/2,IF(D48="Semi Annual",365/2/2,IF(D48="Quarter",365/4/2,IF(D48="Week",365/52/2,IF(D48="Month",365/12/2,IF(D48="Daily",365/365/2,IF(D48="Varies",SUM($F52:$AZ52)/SUM($F49:$AZ49)/2,0)))))))</f>
        <v>0</v>
      </c>
      <c r="BB48" s="121"/>
      <c r="BC48" s="91">
        <f>BB48/$BB$66</f>
        <v>0</v>
      </c>
      <c r="BD48" s="457">
        <f t="shared" si="9"/>
        <v>0</v>
      </c>
      <c r="BE48" s="145" t="s">
        <v>135</v>
      </c>
    </row>
    <row r="49" spans="1:57">
      <c r="A49" s="23"/>
      <c r="B49" s="27"/>
      <c r="C49" s="27"/>
      <c r="D49" s="27"/>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7"/>
      <c r="BB49" s="88"/>
      <c r="BC49" s="27"/>
      <c r="BD49" s="457"/>
    </row>
    <row r="50" spans="1:57" ht="15.75" thickBot="1">
      <c r="A50" s="23">
        <f>A48+1</f>
        <v>27</v>
      </c>
      <c r="B50" s="27" t="s">
        <v>339</v>
      </c>
      <c r="C50" s="27"/>
      <c r="D50" s="27"/>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7"/>
      <c r="BB50" s="55">
        <f>SUM(BB45:BB48)</f>
        <v>0</v>
      </c>
      <c r="BC50" s="398">
        <f>SUM(BC45:BC48)</f>
        <v>0</v>
      </c>
      <c r="BD50" s="391">
        <f>SUM(BD45:BD48)</f>
        <v>0</v>
      </c>
    </row>
    <row r="51" spans="1:57" ht="15.75" thickTop="1">
      <c r="A51" s="23"/>
      <c r="B51" s="27"/>
      <c r="C51" s="27"/>
      <c r="D51" s="27"/>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7"/>
      <c r="BB51" s="151"/>
      <c r="BC51" s="27"/>
      <c r="BD51" s="458"/>
    </row>
    <row r="52" spans="1:57" ht="15.75">
      <c r="A52" s="23"/>
      <c r="B52" s="150" t="s">
        <v>882</v>
      </c>
      <c r="C52" s="27"/>
      <c r="D52" s="27"/>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7"/>
      <c r="BB52" s="27"/>
      <c r="BC52" s="27"/>
      <c r="BD52" s="11"/>
    </row>
    <row r="53" spans="1:57" ht="15.75">
      <c r="A53" s="23">
        <f>A50+1</f>
        <v>28</v>
      </c>
      <c r="B53" s="115" t="s">
        <v>883</v>
      </c>
      <c r="C53" s="137"/>
      <c r="D53" s="115" t="s">
        <v>27</v>
      </c>
      <c r="E53" s="117">
        <v>42738</v>
      </c>
      <c r="F53" s="117">
        <v>42767</v>
      </c>
      <c r="G53" s="117">
        <v>42795</v>
      </c>
      <c r="H53" s="117">
        <v>42828</v>
      </c>
      <c r="I53" s="117">
        <v>42856</v>
      </c>
      <c r="J53" s="117">
        <v>42887</v>
      </c>
      <c r="K53" s="117">
        <v>42919</v>
      </c>
      <c r="L53" s="117">
        <v>42948</v>
      </c>
      <c r="M53" s="117">
        <v>42979</v>
      </c>
      <c r="N53" s="117">
        <v>43010</v>
      </c>
      <c r="O53" s="117">
        <v>43040</v>
      </c>
      <c r="P53" s="117">
        <v>43070</v>
      </c>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56">
        <f>IF(D53="Annual",365/1/2,IF(D53="Semi Annual",365/2/2,IF(D53="Quarter",365/4/2,IF(D53="Week",365/52/2,IF(D53="Month",365/12/2,IF(D53="Daily",365/365/2,IF(D53="Varies",SUM(#REF!)/SUM($F54:$AZ54)/2,0)))))))</f>
        <v>15.208333333333334</v>
      </c>
      <c r="BB53" s="121">
        <v>3920511.08</v>
      </c>
      <c r="BC53" s="91">
        <f>BB53/$BB$66</f>
        <v>6.0632830025739833E-2</v>
      </c>
      <c r="BD53" s="457">
        <f>ROUND(BA53*BC53,2)</f>
        <v>0.92</v>
      </c>
      <c r="BE53" s="145" t="s">
        <v>123</v>
      </c>
    </row>
    <row r="54" spans="1:57" ht="15.75">
      <c r="A54" s="23">
        <f>A53+1</f>
        <v>29</v>
      </c>
      <c r="B54" s="115" t="s">
        <v>884</v>
      </c>
      <c r="C54" s="137"/>
      <c r="D54" s="115" t="s">
        <v>27</v>
      </c>
      <c r="E54" s="117">
        <v>42738</v>
      </c>
      <c r="F54" s="117">
        <v>42767</v>
      </c>
      <c r="G54" s="117">
        <v>42795</v>
      </c>
      <c r="H54" s="117">
        <v>42828</v>
      </c>
      <c r="I54" s="117">
        <v>42856</v>
      </c>
      <c r="J54" s="117">
        <v>42887</v>
      </c>
      <c r="K54" s="117">
        <v>42919</v>
      </c>
      <c r="L54" s="117">
        <v>42948</v>
      </c>
      <c r="M54" s="117">
        <v>42979</v>
      </c>
      <c r="N54" s="117">
        <v>43010</v>
      </c>
      <c r="O54" s="117">
        <v>43040</v>
      </c>
      <c r="P54" s="117">
        <v>43070</v>
      </c>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56">
        <f>IF(D54="Annual",365/1/2,IF(D54="Semi Annual",365/2/2,IF(D54="Quarter",365/4/2,IF(D54="Week",365/52/2,IF(D54="Month",365/12/2,IF(D54="Daily",365/365/2,IF(D54="Varies",SUM($F56:$AZ56)/SUM($F55:$AZ55)/2,0)))))))</f>
        <v>15.208333333333334</v>
      </c>
      <c r="BB54" s="121">
        <v>947292.91999999993</v>
      </c>
      <c r="BC54" s="91">
        <f>BB54/$BB$66</f>
        <v>1.4650398744172599E-2</v>
      </c>
      <c r="BD54" s="457">
        <f t="shared" ref="BD54" si="11">ROUND(BA54*BC54,2)</f>
        <v>0.22</v>
      </c>
      <c r="BE54" s="145" t="s">
        <v>123</v>
      </c>
    </row>
    <row r="55" spans="1:57" ht="15.75">
      <c r="A55" s="23">
        <f t="shared" ref="A55" si="12">A54+1</f>
        <v>30</v>
      </c>
      <c r="B55" s="115" t="s">
        <v>885</v>
      </c>
      <c r="C55" s="137"/>
      <c r="D55" s="115" t="s">
        <v>27</v>
      </c>
      <c r="E55" s="117">
        <v>42738</v>
      </c>
      <c r="F55" s="117">
        <v>42767</v>
      </c>
      <c r="G55" s="117">
        <v>42795</v>
      </c>
      <c r="H55" s="117">
        <v>42828</v>
      </c>
      <c r="I55" s="117">
        <v>42856</v>
      </c>
      <c r="J55" s="117">
        <v>42887</v>
      </c>
      <c r="K55" s="117">
        <v>42919</v>
      </c>
      <c r="L55" s="117">
        <v>42948</v>
      </c>
      <c r="M55" s="117">
        <v>42979</v>
      </c>
      <c r="N55" s="117">
        <v>43010</v>
      </c>
      <c r="O55" s="117">
        <v>43040</v>
      </c>
      <c r="P55" s="117">
        <v>43070</v>
      </c>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56">
        <f>IF(D55="Annual",365/1/2,IF(D55="Semi Annual",365/2/2,IF(D55="Quarter",365/4/2,IF(D55="Week",365/52/2,IF(D55="Month",365/12/2,IF(D55="Daily",365/365/2,IF(D55="Varies",SUM($F57:$AZ57)/SUM(#REF!)/2,0)))))))</f>
        <v>15.208333333333334</v>
      </c>
      <c r="BB55" s="121">
        <v>943452.92999999993</v>
      </c>
      <c r="BC55" s="91">
        <f>BB55/$BB$66</f>
        <v>1.4591011216317291E-2</v>
      </c>
      <c r="BD55" s="457">
        <f t="shared" ref="BD55" si="13">ROUND(BA55*BC55,2)</f>
        <v>0.22</v>
      </c>
      <c r="BE55" s="145" t="s">
        <v>123</v>
      </c>
    </row>
    <row r="56" spans="1:57">
      <c r="A56" s="23"/>
      <c r="B56" s="27"/>
      <c r="C56" s="27"/>
      <c r="D56" s="27"/>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7"/>
      <c r="BB56" s="88"/>
      <c r="BC56" s="27"/>
      <c r="BD56" s="457"/>
    </row>
    <row r="57" spans="1:57" ht="15.75" thickBot="1">
      <c r="A57" s="23">
        <f>A55+1</f>
        <v>31</v>
      </c>
      <c r="B57" s="27" t="s">
        <v>886</v>
      </c>
      <c r="C57" s="27"/>
      <c r="D57" s="27"/>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7"/>
      <c r="BB57" s="55">
        <f>SUM(BB53:BB55)</f>
        <v>5811256.9299999997</v>
      </c>
      <c r="BC57" s="398">
        <f>SUM(BC53:BC55)</f>
        <v>8.9874239986229731E-2</v>
      </c>
      <c r="BD57" s="391">
        <f>SUM(BD53:BD55)</f>
        <v>1.36</v>
      </c>
    </row>
    <row r="58" spans="1:57" ht="15.75" thickTop="1">
      <c r="A58" s="23"/>
      <c r="B58" s="27"/>
      <c r="C58" s="27"/>
      <c r="D58" s="27"/>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7"/>
      <c r="BB58" s="27"/>
      <c r="BC58" s="27"/>
      <c r="BD58" s="11"/>
    </row>
    <row r="59" spans="1:57" ht="15.75">
      <c r="A59" s="23"/>
      <c r="B59" s="150" t="s">
        <v>137</v>
      </c>
      <c r="C59" s="27"/>
      <c r="D59" s="27"/>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7"/>
      <c r="BB59" s="27"/>
      <c r="BC59" s="27"/>
      <c r="BD59" s="11"/>
    </row>
    <row r="60" spans="1:57" ht="15.75">
      <c r="A60" s="23">
        <f>A57+1</f>
        <v>32</v>
      </c>
      <c r="B60" s="115" t="s">
        <v>139</v>
      </c>
      <c r="C60" s="117"/>
      <c r="D60" s="115" t="s">
        <v>144</v>
      </c>
      <c r="E60" s="117">
        <v>42766</v>
      </c>
      <c r="F60" s="117">
        <v>42794</v>
      </c>
      <c r="G60" s="117">
        <v>42825</v>
      </c>
      <c r="H60" s="117">
        <v>42855</v>
      </c>
      <c r="I60" s="117">
        <v>42886</v>
      </c>
      <c r="J60" s="117">
        <v>42916</v>
      </c>
      <c r="K60" s="117">
        <v>42947</v>
      </c>
      <c r="L60" s="117">
        <v>42978</v>
      </c>
      <c r="M60" s="117">
        <v>43100</v>
      </c>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56">
        <v>0</v>
      </c>
      <c r="BB60" s="121">
        <v>1994983.57</v>
      </c>
      <c r="BC60" s="91">
        <f t="shared" ref="BC60:BC62" si="14">BB60/$BB$66</f>
        <v>3.0853502830542605E-2</v>
      </c>
      <c r="BD60" s="457">
        <f>ROUND(BA60*BC60,2)</f>
        <v>0</v>
      </c>
      <c r="BE60" s="145" t="s">
        <v>136</v>
      </c>
    </row>
    <row r="61" spans="1:57" ht="15.75">
      <c r="A61" s="23">
        <f>A60+1</f>
        <v>33</v>
      </c>
      <c r="B61" s="115" t="s">
        <v>140</v>
      </c>
      <c r="C61" s="117"/>
      <c r="D61" s="115" t="s">
        <v>122</v>
      </c>
      <c r="E61" s="117">
        <v>42825</v>
      </c>
      <c r="F61" s="117">
        <v>42916</v>
      </c>
      <c r="G61" s="117">
        <v>43007</v>
      </c>
      <c r="H61" s="117">
        <v>43098</v>
      </c>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117"/>
      <c r="AT61" s="117"/>
      <c r="AU61" s="117"/>
      <c r="AV61" s="117"/>
      <c r="AW61" s="117"/>
      <c r="AX61" s="117"/>
      <c r="AY61" s="117"/>
      <c r="AZ61" s="117"/>
      <c r="BA61" s="156">
        <f>IF(D61="Annual",365/1/2,IF(D61="Semi Annual",365/2/2,IF(D61="Quarter",365/4/2,IF(D61="Week",365/52/2,IF(D61="Month",365/12/2,IF(D61="Daily",365/365/2,IF(D61="Varies",SUM($F64:$AZ64)/SUM($F62:$AZ62)/2,0)))))))</f>
        <v>45.625</v>
      </c>
      <c r="BB61" s="121">
        <v>127777.78</v>
      </c>
      <c r="BC61" s="91">
        <f t="shared" si="14"/>
        <v>1.9761526642098864E-3</v>
      </c>
      <c r="BD61" s="457">
        <f>ROUND(BA61*BC61,2)</f>
        <v>0.09</v>
      </c>
      <c r="BE61" s="145" t="s">
        <v>135</v>
      </c>
    </row>
    <row r="62" spans="1:57" ht="15.75">
      <c r="A62" s="23">
        <f>A61+1</f>
        <v>34</v>
      </c>
      <c r="B62" s="115" t="s">
        <v>141</v>
      </c>
      <c r="C62" s="117"/>
      <c r="D62" s="115" t="s">
        <v>27</v>
      </c>
      <c r="E62" s="117">
        <v>42766</v>
      </c>
      <c r="F62" s="117">
        <v>42794</v>
      </c>
      <c r="G62" s="117">
        <v>42825</v>
      </c>
      <c r="H62" s="117">
        <v>42855</v>
      </c>
      <c r="I62" s="117">
        <v>43008</v>
      </c>
      <c r="J62" s="117">
        <v>43039</v>
      </c>
      <c r="K62" s="117">
        <v>43069</v>
      </c>
      <c r="L62" s="117">
        <v>43100</v>
      </c>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56">
        <f>IF(D62="Annual",365/1/2,IF(D62="Semi Annual",365/2/2,IF(D62="Quarter",365/4/2,IF(D62="Week",365/52/2,IF(D62="Month",365/12/2,IF(D62="Daily",365/365/2,IF(D62="Varies",SUM($F65:$AZ65)/SUM($F63:$AZ63)/2,0)))))))</f>
        <v>15.208333333333334</v>
      </c>
      <c r="BB62" s="121">
        <v>39937.599999999999</v>
      </c>
      <c r="BC62" s="91">
        <f t="shared" si="14"/>
        <v>6.1765664297930951E-4</v>
      </c>
      <c r="BD62" s="457">
        <f>ROUND(BA62*BC62,2)</f>
        <v>0.01</v>
      </c>
      <c r="BE62" s="145" t="s">
        <v>869</v>
      </c>
    </row>
    <row r="63" spans="1:57">
      <c r="A63" s="23"/>
      <c r="B63" s="27"/>
      <c r="C63" s="27"/>
      <c r="D63" s="27"/>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7"/>
      <c r="BB63" s="88"/>
      <c r="BC63" s="27"/>
      <c r="BD63" s="457"/>
    </row>
    <row r="64" spans="1:57" ht="15.75" thickBot="1">
      <c r="A64" s="23">
        <f>A62+1</f>
        <v>35</v>
      </c>
      <c r="B64" s="27" t="s">
        <v>138</v>
      </c>
      <c r="C64" s="27"/>
      <c r="D64" s="27"/>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7"/>
      <c r="BB64" s="55">
        <f>SUM(BB60:BB62)</f>
        <v>2162698.9500000002</v>
      </c>
      <c r="BC64" s="398">
        <f>SUM(BC60:BC62)</f>
        <v>3.3447312137731798E-2</v>
      </c>
      <c r="BD64" s="391">
        <f>SUM(BD60:BD62)</f>
        <v>9.9999999999999992E-2</v>
      </c>
    </row>
    <row r="65" spans="1:56" ht="16.5" thickTop="1">
      <c r="A65" s="23"/>
      <c r="B65" s="27"/>
      <c r="C65" s="27"/>
      <c r="D65" s="27"/>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7"/>
      <c r="BB65" s="151"/>
      <c r="BC65" s="27"/>
      <c r="BD65" s="152"/>
    </row>
    <row r="66" spans="1:56" ht="16.5" thickBot="1">
      <c r="A66" s="23">
        <f>A64+1</f>
        <v>36</v>
      </c>
      <c r="B66" s="27" t="s">
        <v>142</v>
      </c>
      <c r="C66" s="27"/>
      <c r="D66" s="27"/>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7"/>
      <c r="BB66" s="55">
        <f>SUM(BB34,BB42,BB50,BB57,BB64)</f>
        <v>64659872.850000001</v>
      </c>
      <c r="BC66" s="398">
        <f>SUM(BC34,BC42,BC50,BC57,BC64)</f>
        <v>0.99999999999999989</v>
      </c>
      <c r="BD66" s="244">
        <f>SUM(BD34,BD42,BD50,BD57,BD64)</f>
        <v>87.499999999999986</v>
      </c>
    </row>
    <row r="67" spans="1:56" ht="15.75" thickTop="1">
      <c r="A67" s="23"/>
      <c r="B67" s="27"/>
      <c r="C67" s="27"/>
      <c r="D67" s="27"/>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7"/>
      <c r="BB67" s="27"/>
      <c r="BC67" s="27"/>
      <c r="BD67" s="27"/>
    </row>
    <row r="68" spans="1:56" ht="15.75">
      <c r="A68" s="146" t="s">
        <v>123</v>
      </c>
      <c r="B68" s="27" t="s">
        <v>887</v>
      </c>
      <c r="C68" s="27"/>
      <c r="D68" s="27"/>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7"/>
      <c r="BB68" s="27"/>
      <c r="BC68" s="27"/>
      <c r="BD68" s="27"/>
    </row>
    <row r="69" spans="1:56" ht="15.75">
      <c r="A69" s="146" t="s">
        <v>135</v>
      </c>
      <c r="B69" s="27" t="s">
        <v>871</v>
      </c>
      <c r="C69" s="27"/>
      <c r="D69" s="27"/>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7"/>
      <c r="BB69" s="27"/>
      <c r="BC69" s="27"/>
      <c r="BD69" s="27"/>
    </row>
    <row r="70" spans="1:56" ht="15.75">
      <c r="A70" s="146" t="s">
        <v>136</v>
      </c>
      <c r="B70" s="27" t="s">
        <v>773</v>
      </c>
      <c r="C70" s="27"/>
      <c r="D70" s="27"/>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7"/>
      <c r="BB70" s="27"/>
      <c r="BC70" s="27"/>
      <c r="BD70" s="27"/>
    </row>
    <row r="71" spans="1:56" ht="15.75">
      <c r="A71" s="146" t="s">
        <v>869</v>
      </c>
      <c r="B71" s="16" t="s">
        <v>870</v>
      </c>
    </row>
    <row r="73" spans="1:56" ht="15.75">
      <c r="A73" s="153" t="s">
        <v>147</v>
      </c>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row>
    <row r="74" spans="1:56">
      <c r="A74" s="167" t="s">
        <v>148</v>
      </c>
    </row>
    <row r="75" spans="1:56">
      <c r="A75" s="167" t="s">
        <v>149</v>
      </c>
    </row>
    <row r="76" spans="1:56" s="154" customFormat="1">
      <c r="A76" s="168" t="s">
        <v>880</v>
      </c>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row>
    <row r="77" spans="1:56">
      <c r="A77" s="168" t="s">
        <v>373</v>
      </c>
    </row>
  </sheetData>
  <dataValidations count="1">
    <dataValidation type="list" allowBlank="1" showInputMessage="1" showErrorMessage="1" sqref="D60:D62 D53:D55 D37 D14:D32 D45:D48" xr:uid="{00000000-0002-0000-1800-000000000000}">
      <formula1>"Annual,Semi Annual,Quarter,Month,Week,Daily,Varies"</formula1>
    </dataValidation>
  </dataValidations>
  <printOptions horizontalCentered="1"/>
  <pageMargins left="0.5" right="0.5" top="0.75" bottom="0.75" header="0.3" footer="0.3"/>
  <pageSetup scale="38" fitToHeight="0" orientation="landscape"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tabColor theme="4" tint="0.39997558519241921"/>
    <pageSetUpPr fitToPage="1"/>
  </sheetPr>
  <dimension ref="A1:I31"/>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8" width="14.77734375" style="16" customWidth="1"/>
    <col min="9" max="9" width="15.77734375" style="16" customWidth="1"/>
    <col min="10" max="16384" width="8.88671875" style="16"/>
  </cols>
  <sheetData>
    <row r="1" spans="1:9" s="154" customFormat="1" ht="15.75">
      <c r="B1" s="390"/>
    </row>
    <row r="2" spans="1:9" ht="15.75">
      <c r="A2" s="479" t="str">
        <f>'General Inputs'!$B$2</f>
        <v>Louisville Gas and Electric Company</v>
      </c>
      <c r="B2" s="479"/>
      <c r="C2" s="479"/>
      <c r="D2" s="479"/>
      <c r="E2" s="479"/>
      <c r="F2" s="479"/>
      <c r="G2" s="479"/>
      <c r="H2" s="479"/>
      <c r="I2" s="479"/>
    </row>
    <row r="3" spans="1:9" ht="15.75">
      <c r="A3" s="479" t="str">
        <f>'General Inputs'!$D$34&amp;" "&amp;'General Inputs'!$E$34</f>
        <v>Case No. 2018-00295</v>
      </c>
      <c r="B3" s="479"/>
      <c r="C3" s="479"/>
      <c r="D3" s="479"/>
      <c r="E3" s="479"/>
      <c r="F3" s="479"/>
      <c r="G3" s="479"/>
      <c r="H3" s="479"/>
      <c r="I3" s="479"/>
    </row>
    <row r="4" spans="1:9" ht="15.75">
      <c r="A4" s="479" t="str">
        <f>"For the Year Ended "&amp;TEXT('General Inputs'!E28,"Mmmm dd, yyyy")</f>
        <v>For the Year Ended December 31, 2017</v>
      </c>
      <c r="B4" s="479"/>
      <c r="C4" s="479"/>
      <c r="D4" s="479"/>
      <c r="E4" s="479"/>
      <c r="F4" s="479"/>
      <c r="G4" s="479"/>
      <c r="H4" s="479"/>
      <c r="I4" s="479"/>
    </row>
    <row r="5" spans="1:9" ht="16.5" thickBot="1">
      <c r="A5" s="480" t="s">
        <v>877</v>
      </c>
      <c r="B5" s="480"/>
      <c r="C5" s="480"/>
      <c r="D5" s="480"/>
      <c r="E5" s="480"/>
      <c r="F5" s="480"/>
      <c r="G5" s="480"/>
      <c r="H5" s="480"/>
      <c r="I5" s="480"/>
    </row>
    <row r="9" spans="1:9" ht="15.75">
      <c r="A9" s="18" t="s">
        <v>32</v>
      </c>
      <c r="B9" s="74" t="s">
        <v>171</v>
      </c>
      <c r="C9" s="74" t="s">
        <v>79</v>
      </c>
      <c r="D9" s="74" t="s">
        <v>215</v>
      </c>
      <c r="E9" s="75" t="s">
        <v>45</v>
      </c>
      <c r="F9" s="75" t="s">
        <v>45</v>
      </c>
      <c r="G9" s="75" t="s">
        <v>74</v>
      </c>
      <c r="H9" s="75" t="s">
        <v>16</v>
      </c>
      <c r="I9" s="18" t="s">
        <v>30</v>
      </c>
    </row>
    <row r="10" spans="1:9" ht="20.25">
      <c r="A10" s="285" t="s">
        <v>26</v>
      </c>
      <c r="B10" s="300" t="s">
        <v>47</v>
      </c>
      <c r="C10" s="300" t="s">
        <v>47</v>
      </c>
      <c r="D10" s="300" t="s">
        <v>192</v>
      </c>
      <c r="E10" s="301" t="s">
        <v>46</v>
      </c>
      <c r="F10" s="301" t="s">
        <v>34</v>
      </c>
      <c r="G10" s="301" t="s">
        <v>37</v>
      </c>
      <c r="H10" s="301" t="s">
        <v>35</v>
      </c>
      <c r="I10" s="285" t="s">
        <v>80</v>
      </c>
    </row>
    <row r="11" spans="1:9" ht="15.75">
      <c r="A11" s="20"/>
      <c r="B11" s="18" t="s">
        <v>40</v>
      </c>
      <c r="C11" s="48" t="s">
        <v>41</v>
      </c>
      <c r="D11" s="18" t="s">
        <v>117</v>
      </c>
      <c r="E11" s="62" t="s">
        <v>43</v>
      </c>
      <c r="F11" s="48" t="s">
        <v>194</v>
      </c>
      <c r="G11" s="48" t="s">
        <v>249</v>
      </c>
      <c r="H11" s="48" t="s">
        <v>65</v>
      </c>
      <c r="I11" s="18" t="s">
        <v>191</v>
      </c>
    </row>
    <row r="12" spans="1:9">
      <c r="A12" s="27"/>
      <c r="B12" s="35"/>
      <c r="C12" s="35"/>
      <c r="D12" s="35"/>
      <c r="E12" s="35"/>
      <c r="F12" s="27"/>
      <c r="G12" s="27"/>
      <c r="H12" s="35"/>
      <c r="I12" s="27"/>
    </row>
    <row r="13" spans="1:9">
      <c r="A13" s="23">
        <v>1</v>
      </c>
      <c r="B13" s="124">
        <v>42705</v>
      </c>
      <c r="C13" s="124">
        <f>EOMONTH(B13,0)</f>
        <v>42735</v>
      </c>
      <c r="D13" s="77">
        <f>(C13-B13)/2</f>
        <v>15</v>
      </c>
      <c r="E13" s="124">
        <v>42760</v>
      </c>
      <c r="F13" s="78">
        <f>IF(E13="","",E13-C13)</f>
        <v>25</v>
      </c>
      <c r="G13" s="78">
        <f>IF(E13="","",D13+F13)</f>
        <v>40</v>
      </c>
      <c r="H13" s="126">
        <v>2984799.68</v>
      </c>
      <c r="I13" s="125">
        <f>IF(G13="",0,ROUND(G13*H13,2))</f>
        <v>119391987.2</v>
      </c>
    </row>
    <row r="14" spans="1:9">
      <c r="A14" s="23">
        <f>A13+1</f>
        <v>2</v>
      </c>
      <c r="B14" s="124">
        <f>EOMONTH(B13,0)+1</f>
        <v>42736</v>
      </c>
      <c r="C14" s="124">
        <f t="shared" ref="C14:C24" si="0">EOMONTH(B14,0)</f>
        <v>42766</v>
      </c>
      <c r="D14" s="77">
        <f t="shared" ref="D14:D16" si="1">(C14-B14)/2</f>
        <v>15</v>
      </c>
      <c r="E14" s="124">
        <v>42793</v>
      </c>
      <c r="F14" s="78">
        <f>IF(E14="","",E14-C14)</f>
        <v>27</v>
      </c>
      <c r="G14" s="78">
        <f>IF(E14="","",D14+F14)</f>
        <v>42</v>
      </c>
      <c r="H14" s="126">
        <v>2848755.96</v>
      </c>
      <c r="I14" s="125">
        <f t="shared" ref="I14:I16" si="2">IF(G14="",0,ROUND(G14*H14,2))</f>
        <v>119647750.31999999</v>
      </c>
    </row>
    <row r="15" spans="1:9">
      <c r="A15" s="23">
        <f>A14+1</f>
        <v>3</v>
      </c>
      <c r="B15" s="124">
        <f t="shared" ref="B15:B24" si="3">EOMONTH(B14,0)+1</f>
        <v>42767</v>
      </c>
      <c r="C15" s="124">
        <f t="shared" si="0"/>
        <v>42794</v>
      </c>
      <c r="D15" s="77">
        <f t="shared" si="1"/>
        <v>13.5</v>
      </c>
      <c r="E15" s="124">
        <v>42824</v>
      </c>
      <c r="F15" s="78">
        <f>IF(E15="","",E15-C15)</f>
        <v>30</v>
      </c>
      <c r="G15" s="78">
        <f>IF(E15="","",D15+F15)</f>
        <v>43.5</v>
      </c>
      <c r="H15" s="126">
        <v>2393260.9</v>
      </c>
      <c r="I15" s="125">
        <f t="shared" si="2"/>
        <v>104106849.15000001</v>
      </c>
    </row>
    <row r="16" spans="1:9">
      <c r="A16" s="23">
        <f>A15+1</f>
        <v>4</v>
      </c>
      <c r="B16" s="124">
        <f t="shared" si="3"/>
        <v>42795</v>
      </c>
      <c r="C16" s="124">
        <f t="shared" si="0"/>
        <v>42825</v>
      </c>
      <c r="D16" s="77">
        <f t="shared" si="1"/>
        <v>15</v>
      </c>
      <c r="E16" s="124">
        <v>42850</v>
      </c>
      <c r="F16" s="78">
        <f>IF(E16="","",E16-C16)</f>
        <v>25</v>
      </c>
      <c r="G16" s="78">
        <f>IF(E16="","",D16+F16)</f>
        <v>40</v>
      </c>
      <c r="H16" s="127">
        <v>2629252.7000000002</v>
      </c>
      <c r="I16" s="125">
        <f t="shared" si="2"/>
        <v>105170108</v>
      </c>
    </row>
    <row r="17" spans="1:9" s="154" customFormat="1">
      <c r="A17" s="23">
        <f t="shared" ref="A17:A21" si="4">A16+1</f>
        <v>5</v>
      </c>
      <c r="B17" s="124">
        <f t="shared" si="3"/>
        <v>42826</v>
      </c>
      <c r="C17" s="124">
        <f t="shared" si="0"/>
        <v>42855</v>
      </c>
      <c r="D17" s="77">
        <f t="shared" ref="D17:D21" si="5">(C17-B17)/2</f>
        <v>14.5</v>
      </c>
      <c r="E17" s="124">
        <v>42880</v>
      </c>
      <c r="F17" s="78">
        <f t="shared" ref="F17:F21" si="6">IF(E17="","",E17-C17)</f>
        <v>25</v>
      </c>
      <c r="G17" s="78">
        <f t="shared" ref="G17:G21" si="7">IF(E17="","",D17+F17)</f>
        <v>39.5</v>
      </c>
      <c r="H17" s="126">
        <v>2475177.7999999998</v>
      </c>
      <c r="I17" s="125">
        <f t="shared" ref="I17:I21" si="8">IF(G17="",0,ROUND(G17*H17,2))</f>
        <v>97769523.099999994</v>
      </c>
    </row>
    <row r="18" spans="1:9">
      <c r="A18" s="23">
        <f t="shared" si="4"/>
        <v>6</v>
      </c>
      <c r="B18" s="124">
        <f t="shared" si="3"/>
        <v>42856</v>
      </c>
      <c r="C18" s="124">
        <f t="shared" si="0"/>
        <v>42886</v>
      </c>
      <c r="D18" s="77">
        <f t="shared" si="5"/>
        <v>15</v>
      </c>
      <c r="E18" s="124">
        <v>42909</v>
      </c>
      <c r="F18" s="78">
        <f t="shared" si="6"/>
        <v>23</v>
      </c>
      <c r="G18" s="78">
        <f t="shared" si="7"/>
        <v>38</v>
      </c>
      <c r="H18" s="126">
        <v>2332971.42</v>
      </c>
      <c r="I18" s="125">
        <f t="shared" si="8"/>
        <v>88652913.959999993</v>
      </c>
    </row>
    <row r="19" spans="1:9">
      <c r="A19" s="23">
        <f t="shared" si="4"/>
        <v>7</v>
      </c>
      <c r="B19" s="124">
        <f t="shared" si="3"/>
        <v>42887</v>
      </c>
      <c r="C19" s="124">
        <f t="shared" si="0"/>
        <v>42916</v>
      </c>
      <c r="D19" s="77">
        <f t="shared" si="5"/>
        <v>14.5</v>
      </c>
      <c r="E19" s="124">
        <v>42941</v>
      </c>
      <c r="F19" s="78">
        <f t="shared" si="6"/>
        <v>25</v>
      </c>
      <c r="G19" s="78">
        <f t="shared" si="7"/>
        <v>39.5</v>
      </c>
      <c r="H19" s="126">
        <v>2997203.97</v>
      </c>
      <c r="I19" s="125">
        <f t="shared" si="8"/>
        <v>118389556.81999999</v>
      </c>
    </row>
    <row r="20" spans="1:9">
      <c r="A20" s="23">
        <f t="shared" si="4"/>
        <v>8</v>
      </c>
      <c r="B20" s="124">
        <f t="shared" si="3"/>
        <v>42917</v>
      </c>
      <c r="C20" s="124">
        <f t="shared" si="0"/>
        <v>42947</v>
      </c>
      <c r="D20" s="77">
        <f t="shared" si="5"/>
        <v>15</v>
      </c>
      <c r="E20" s="124">
        <v>42972</v>
      </c>
      <c r="F20" s="78">
        <f t="shared" si="6"/>
        <v>25</v>
      </c>
      <c r="G20" s="78">
        <f t="shared" si="7"/>
        <v>40</v>
      </c>
      <c r="H20" s="126">
        <v>2727350.78</v>
      </c>
      <c r="I20" s="125">
        <f t="shared" si="8"/>
        <v>109094031.2</v>
      </c>
    </row>
    <row r="21" spans="1:9">
      <c r="A21" s="23">
        <f t="shared" si="4"/>
        <v>9</v>
      </c>
      <c r="B21" s="124">
        <f t="shared" si="3"/>
        <v>42948</v>
      </c>
      <c r="C21" s="124">
        <f t="shared" si="0"/>
        <v>42978</v>
      </c>
      <c r="D21" s="77">
        <f t="shared" si="5"/>
        <v>15</v>
      </c>
      <c r="E21" s="124">
        <v>43003</v>
      </c>
      <c r="F21" s="78">
        <f t="shared" si="6"/>
        <v>25</v>
      </c>
      <c r="G21" s="78">
        <f t="shared" si="7"/>
        <v>40</v>
      </c>
      <c r="H21" s="126">
        <v>2761260.34</v>
      </c>
      <c r="I21" s="125">
        <f t="shared" si="8"/>
        <v>110450413.59999999</v>
      </c>
    </row>
    <row r="22" spans="1:9">
      <c r="A22" s="23">
        <f t="shared" ref="A22:A24" si="9">A21+1</f>
        <v>10</v>
      </c>
      <c r="B22" s="124">
        <f t="shared" si="3"/>
        <v>42979</v>
      </c>
      <c r="C22" s="124">
        <f t="shared" si="0"/>
        <v>43008</v>
      </c>
      <c r="D22" s="77">
        <f t="shared" ref="D22:D24" si="10">(C22-B22)/2</f>
        <v>14.5</v>
      </c>
      <c r="E22" s="124">
        <v>43033</v>
      </c>
      <c r="F22" s="78">
        <f t="shared" ref="F22:F24" si="11">IF(E22="","",E22-C22)</f>
        <v>25</v>
      </c>
      <c r="G22" s="78">
        <f t="shared" ref="G22:G24" si="12">IF(E22="","",D22+F22)</f>
        <v>39.5</v>
      </c>
      <c r="H22" s="126">
        <v>2589270.0299999998</v>
      </c>
      <c r="I22" s="125">
        <f t="shared" ref="I22:I24" si="13">IF(G22="",0,ROUND(G22*H22,2))</f>
        <v>102276166.19</v>
      </c>
    </row>
    <row r="23" spans="1:9">
      <c r="A23" s="23">
        <f t="shared" si="9"/>
        <v>11</v>
      </c>
      <c r="B23" s="124">
        <f t="shared" si="3"/>
        <v>43009</v>
      </c>
      <c r="C23" s="124">
        <f t="shared" si="0"/>
        <v>43039</v>
      </c>
      <c r="D23" s="77">
        <f t="shared" si="10"/>
        <v>15</v>
      </c>
      <c r="E23" s="124">
        <v>43063</v>
      </c>
      <c r="F23" s="78">
        <f t="shared" si="11"/>
        <v>24</v>
      </c>
      <c r="G23" s="78">
        <f t="shared" si="12"/>
        <v>39</v>
      </c>
      <c r="H23" s="126">
        <v>2460957.0499999998</v>
      </c>
      <c r="I23" s="125">
        <f t="shared" si="13"/>
        <v>95977324.950000003</v>
      </c>
    </row>
    <row r="24" spans="1:9">
      <c r="A24" s="23">
        <f t="shared" si="9"/>
        <v>12</v>
      </c>
      <c r="B24" s="124">
        <f t="shared" si="3"/>
        <v>43040</v>
      </c>
      <c r="C24" s="124">
        <f t="shared" si="0"/>
        <v>43069</v>
      </c>
      <c r="D24" s="77">
        <f t="shared" si="10"/>
        <v>14.5</v>
      </c>
      <c r="E24" s="124">
        <v>43091</v>
      </c>
      <c r="F24" s="78">
        <f t="shared" si="11"/>
        <v>22</v>
      </c>
      <c r="G24" s="78">
        <f t="shared" si="12"/>
        <v>36.5</v>
      </c>
      <c r="H24" s="126">
        <v>2361372.79</v>
      </c>
      <c r="I24" s="125">
        <f t="shared" si="13"/>
        <v>86190106.840000004</v>
      </c>
    </row>
    <row r="25" spans="1:9">
      <c r="A25" s="23"/>
      <c r="B25" s="21"/>
      <c r="C25" s="21"/>
      <c r="D25" s="79"/>
      <c r="E25" s="76"/>
      <c r="F25" s="27"/>
      <c r="G25" s="27"/>
      <c r="H25" s="95"/>
      <c r="I25" s="26"/>
    </row>
    <row r="26" spans="1:9" ht="18.75" thickBot="1">
      <c r="A26" s="23">
        <f>A21+1</f>
        <v>10</v>
      </c>
      <c r="B26" s="21" t="s">
        <v>878</v>
      </c>
      <c r="C26" s="20"/>
      <c r="D26" s="21"/>
      <c r="E26" s="21"/>
      <c r="F26" s="93"/>
      <c r="G26" s="264">
        <f>IF(H26=0,0,I26/H26)</f>
        <v>39.830534579791077</v>
      </c>
      <c r="H26" s="265">
        <f>SUM(H13:H24)</f>
        <v>31561633.420000006</v>
      </c>
      <c r="I26" s="265">
        <f>SUM(I13:I24)</f>
        <v>1257116731.3299999</v>
      </c>
    </row>
    <row r="27" spans="1:9" ht="15.75" thickTop="1">
      <c r="A27" s="27"/>
      <c r="B27" s="27"/>
      <c r="C27" s="27"/>
      <c r="D27" s="27"/>
      <c r="E27" s="27"/>
      <c r="F27" s="27"/>
      <c r="G27" s="27"/>
      <c r="H27" s="27"/>
      <c r="I27" s="27"/>
    </row>
    <row r="28" spans="1:9" s="154" customFormat="1">
      <c r="A28" s="154" t="s">
        <v>879</v>
      </c>
    </row>
    <row r="29" spans="1:9" s="154" customFormat="1">
      <c r="A29" s="154" t="s">
        <v>881</v>
      </c>
    </row>
    <row r="31" spans="1:9">
      <c r="A31" s="154"/>
      <c r="C31" s="254" t="s">
        <v>1336</v>
      </c>
      <c r="D31" s="126">
        <v>31650278.57</v>
      </c>
    </row>
  </sheetData>
  <mergeCells count="4">
    <mergeCell ref="A5:I5"/>
    <mergeCell ref="A4:I4"/>
    <mergeCell ref="A3:I3"/>
    <mergeCell ref="A2:I2"/>
  </mergeCells>
  <printOptions horizontalCentered="1"/>
  <pageMargins left="0.7" right="0.7" top="0.75" bottom="0.75" header="0.3" footer="0.3"/>
  <pageSetup scale="80" fitToHeight="0" orientation="landscape"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theme="4" tint="0.39997558519241921"/>
    <pageSetUpPr fitToPage="1"/>
  </sheetPr>
  <dimension ref="A1:I90"/>
  <sheetViews>
    <sheetView showGridLines="0" zoomScale="85" zoomScaleNormal="85" workbookViewId="0"/>
  </sheetViews>
  <sheetFormatPr defaultColWidth="8.88671875" defaultRowHeight="15"/>
  <cols>
    <col min="1" max="1" width="9" style="16" bestFit="1" customWidth="1"/>
    <col min="2" max="3" width="12.77734375" style="16" customWidth="1"/>
    <col min="4" max="4" width="13.77734375" style="16" customWidth="1"/>
    <col min="5" max="5" width="9.5546875" style="16" customWidth="1"/>
    <col min="6" max="6" width="10.109375" style="16" customWidth="1"/>
    <col min="7" max="7" width="11.77734375" style="16" customWidth="1"/>
    <col min="8" max="8" width="9.88671875" style="16" bestFit="1" customWidth="1"/>
    <col min="9" max="16384" width="8.88671875" style="16"/>
  </cols>
  <sheetData>
    <row r="1" spans="1:7" ht="15.75">
      <c r="D1" s="397" t="s">
        <v>874</v>
      </c>
    </row>
    <row r="2" spans="1:7" ht="15.75">
      <c r="A2" s="479" t="str">
        <f>'General Inputs'!$B$2</f>
        <v>Louisville Gas and Electric Company</v>
      </c>
      <c r="B2" s="479"/>
      <c r="C2" s="479"/>
      <c r="D2" s="479"/>
      <c r="E2" s="479"/>
      <c r="F2" s="479"/>
      <c r="G2" s="479"/>
    </row>
    <row r="3" spans="1:7" ht="15.75">
      <c r="A3" s="479" t="str">
        <f>'General Inputs'!$D$34&amp;" "&amp;'General Inputs'!$E$34</f>
        <v>Case No. 2018-00295</v>
      </c>
      <c r="B3" s="479"/>
      <c r="C3" s="479"/>
      <c r="D3" s="479"/>
      <c r="E3" s="479"/>
      <c r="F3" s="479"/>
      <c r="G3" s="479"/>
    </row>
    <row r="4" spans="1:7" ht="15.75">
      <c r="A4" s="479" t="str">
        <f>"For the Test Year Ended "&amp;TEXT('General Inputs'!E28,"Mmmm dd, yyyy")</f>
        <v>For the Test Year Ended December 31, 2017</v>
      </c>
      <c r="B4" s="479"/>
      <c r="C4" s="479"/>
      <c r="D4" s="479"/>
      <c r="E4" s="479"/>
      <c r="F4" s="479"/>
      <c r="G4" s="479"/>
    </row>
    <row r="5" spans="1:7" ht="16.5" thickBot="1">
      <c r="A5" s="480" t="s">
        <v>95</v>
      </c>
      <c r="B5" s="480"/>
      <c r="C5" s="480"/>
      <c r="D5" s="480"/>
      <c r="E5" s="480"/>
      <c r="F5" s="480"/>
      <c r="G5" s="480"/>
    </row>
    <row r="8" spans="1:7" ht="15.75">
      <c r="D8" s="74"/>
      <c r="E8" s="18" t="s">
        <v>21</v>
      </c>
    </row>
    <row r="9" spans="1:7" ht="15.75">
      <c r="A9" s="18" t="s">
        <v>32</v>
      </c>
      <c r="B9" s="74" t="s">
        <v>88</v>
      </c>
      <c r="C9" s="18" t="s">
        <v>45</v>
      </c>
      <c r="D9" s="74" t="s">
        <v>263</v>
      </c>
      <c r="E9" s="18" t="s">
        <v>34</v>
      </c>
      <c r="F9" s="18" t="s">
        <v>16</v>
      </c>
      <c r="G9" s="18" t="s">
        <v>30</v>
      </c>
    </row>
    <row r="10" spans="1:7" ht="20.25">
      <c r="A10" s="285" t="s">
        <v>26</v>
      </c>
      <c r="B10" s="300" t="s">
        <v>47</v>
      </c>
      <c r="C10" s="302" t="s">
        <v>46</v>
      </c>
      <c r="D10" s="300" t="s">
        <v>192</v>
      </c>
      <c r="E10" s="285" t="s">
        <v>37</v>
      </c>
      <c r="F10" s="285" t="s">
        <v>35</v>
      </c>
      <c r="G10" s="285" t="s">
        <v>80</v>
      </c>
    </row>
    <row r="11" spans="1:7" ht="15.75">
      <c r="A11" s="18"/>
      <c r="B11" s="18" t="s">
        <v>40</v>
      </c>
      <c r="C11" s="18" t="s">
        <v>41</v>
      </c>
      <c r="D11" s="18" t="s">
        <v>169</v>
      </c>
      <c r="E11" s="18" t="s">
        <v>48</v>
      </c>
      <c r="F11" s="48" t="s">
        <v>49</v>
      </c>
      <c r="G11" s="18" t="s">
        <v>50</v>
      </c>
    </row>
    <row r="13" spans="1:7" ht="15.75">
      <c r="B13" s="149" t="s">
        <v>154</v>
      </c>
      <c r="D13" s="149"/>
    </row>
    <row r="14" spans="1:7">
      <c r="A14" s="23">
        <v>1</v>
      </c>
      <c r="B14" s="119"/>
      <c r="C14" s="119"/>
      <c r="D14" s="178">
        <f>DAY(B14)/2</f>
        <v>0</v>
      </c>
      <c r="E14" s="25" t="str">
        <f>IF(C14="","",C14-B14+D14)</f>
        <v/>
      </c>
      <c r="F14" s="113"/>
      <c r="G14" s="88">
        <f>IF(E14="",0,ROUND(E14*F14,2))</f>
        <v>0</v>
      </c>
    </row>
    <row r="15" spans="1:7">
      <c r="A15" s="23">
        <f>A14+1</f>
        <v>2</v>
      </c>
      <c r="B15" s="119"/>
      <c r="C15" s="119"/>
      <c r="D15" s="178">
        <f t="shared" ref="D15:D16" si="0">DAY(B15)/2</f>
        <v>0</v>
      </c>
      <c r="E15" s="25" t="str">
        <f>IF(C15="","",C15-B15+D15)</f>
        <v/>
      </c>
      <c r="F15" s="114"/>
      <c r="G15" s="88">
        <f>IF(E15="",0,ROUND(E15*F15,2))</f>
        <v>0</v>
      </c>
    </row>
    <row r="16" spans="1:7">
      <c r="A16" s="23">
        <f>A15+1</f>
        <v>3</v>
      </c>
      <c r="B16" s="119"/>
      <c r="C16" s="119"/>
      <c r="D16" s="178">
        <f t="shared" si="0"/>
        <v>0</v>
      </c>
      <c r="E16" s="25" t="str">
        <f>IF(C16="","",C16-B16+D16)</f>
        <v/>
      </c>
      <c r="F16" s="114"/>
      <c r="G16" s="88">
        <f>IF(E16="",0,ROUND(E16*F16,2))</f>
        <v>0</v>
      </c>
    </row>
    <row r="17" spans="1:7" s="154" customFormat="1">
      <c r="A17" s="172"/>
      <c r="B17" s="118"/>
      <c r="C17" s="173"/>
      <c r="D17" s="118"/>
      <c r="E17" s="174"/>
      <c r="F17" s="175"/>
      <c r="G17" s="176"/>
    </row>
    <row r="18" spans="1:7" s="154" customFormat="1" ht="15.75">
      <c r="A18" s="172"/>
      <c r="B18" s="177" t="s">
        <v>155</v>
      </c>
      <c r="C18" s="173"/>
      <c r="D18" s="177"/>
      <c r="E18" s="174"/>
      <c r="F18" s="175"/>
      <c r="G18" s="176"/>
    </row>
    <row r="19" spans="1:7">
      <c r="A19" s="23">
        <f>A16+1</f>
        <v>4</v>
      </c>
      <c r="B19" s="119"/>
      <c r="C19" s="119"/>
      <c r="D19" s="178">
        <f t="shared" ref="D19:D21" si="1">DAY(B19)/2</f>
        <v>0</v>
      </c>
      <c r="E19" s="25" t="str">
        <f>IF(C19="","",C19-B19+D19)</f>
        <v/>
      </c>
      <c r="F19" s="114"/>
      <c r="G19" s="88">
        <f t="shared" ref="G19:G30" si="2">IF(E19="",0,ROUND(E19*F19,2))</f>
        <v>0</v>
      </c>
    </row>
    <row r="20" spans="1:7">
      <c r="A20" s="23">
        <f>A19+1</f>
        <v>5</v>
      </c>
      <c r="B20" s="119"/>
      <c r="C20" s="119"/>
      <c r="D20" s="178">
        <f t="shared" si="1"/>
        <v>0</v>
      </c>
      <c r="E20" s="25" t="str">
        <f>IF(C20="","",C20-B20+D20)</f>
        <v/>
      </c>
      <c r="F20" s="114"/>
      <c r="G20" s="88">
        <f t="shared" si="2"/>
        <v>0</v>
      </c>
    </row>
    <row r="21" spans="1:7">
      <c r="A21" s="23">
        <f>A20+1</f>
        <v>6</v>
      </c>
      <c r="B21" s="119"/>
      <c r="C21" s="119"/>
      <c r="D21" s="178">
        <f t="shared" si="1"/>
        <v>0</v>
      </c>
      <c r="E21" s="25" t="str">
        <f>IF(C21="","",C21-B21+D21)</f>
        <v/>
      </c>
      <c r="F21" s="114"/>
      <c r="G21" s="88">
        <f t="shared" si="2"/>
        <v>0</v>
      </c>
    </row>
    <row r="22" spans="1:7" s="154" customFormat="1">
      <c r="A22" s="172"/>
      <c r="B22" s="118"/>
      <c r="C22" s="173"/>
      <c r="D22" s="118"/>
      <c r="E22" s="174"/>
      <c r="F22" s="175"/>
      <c r="G22" s="176"/>
    </row>
    <row r="23" spans="1:7" s="154" customFormat="1" ht="15.75">
      <c r="A23" s="172"/>
      <c r="B23" s="177" t="s">
        <v>156</v>
      </c>
      <c r="C23" s="173"/>
      <c r="D23" s="177"/>
      <c r="E23" s="174"/>
      <c r="F23" s="175"/>
      <c r="G23" s="176"/>
    </row>
    <row r="24" spans="1:7">
      <c r="A24" s="23">
        <f>A21+1</f>
        <v>7</v>
      </c>
      <c r="B24" s="119"/>
      <c r="C24" s="119"/>
      <c r="D24" s="178">
        <f t="shared" ref="D24:D26" si="3">DAY(B24)/2</f>
        <v>0</v>
      </c>
      <c r="E24" s="25" t="str">
        <f>IF(C24="","",C24-B24+D24)</f>
        <v/>
      </c>
      <c r="F24" s="114"/>
      <c r="G24" s="88">
        <f t="shared" si="2"/>
        <v>0</v>
      </c>
    </row>
    <row r="25" spans="1:7">
      <c r="A25" s="23">
        <f>A24+1</f>
        <v>8</v>
      </c>
      <c r="B25" s="119"/>
      <c r="C25" s="119"/>
      <c r="D25" s="178">
        <f t="shared" si="3"/>
        <v>0</v>
      </c>
      <c r="E25" s="25" t="str">
        <f>IF(C25="","",C25-B25+D25)</f>
        <v/>
      </c>
      <c r="F25" s="114"/>
      <c r="G25" s="88">
        <f t="shared" si="2"/>
        <v>0</v>
      </c>
    </row>
    <row r="26" spans="1:7">
      <c r="A26" s="23">
        <f>A25+1</f>
        <v>9</v>
      </c>
      <c r="B26" s="119"/>
      <c r="C26" s="119"/>
      <c r="D26" s="178">
        <f t="shared" si="3"/>
        <v>0</v>
      </c>
      <c r="E26" s="25" t="str">
        <f>IF(C26="","",C26-B26+D26)</f>
        <v/>
      </c>
      <c r="F26" s="114"/>
      <c r="G26" s="88">
        <f t="shared" si="2"/>
        <v>0</v>
      </c>
    </row>
    <row r="27" spans="1:7" s="154" customFormat="1">
      <c r="A27" s="172"/>
      <c r="B27" s="118"/>
      <c r="C27" s="173"/>
      <c r="D27" s="118"/>
      <c r="E27" s="174"/>
      <c r="F27" s="175"/>
      <c r="G27" s="176"/>
    </row>
    <row r="28" spans="1:7" s="154" customFormat="1" ht="15.75">
      <c r="A28" s="172"/>
      <c r="B28" s="177" t="s">
        <v>157</v>
      </c>
      <c r="C28" s="173"/>
      <c r="D28" s="177"/>
      <c r="E28" s="174"/>
      <c r="F28" s="175"/>
      <c r="G28" s="176"/>
    </row>
    <row r="29" spans="1:7">
      <c r="A29" s="23">
        <f>A26+1</f>
        <v>10</v>
      </c>
      <c r="B29" s="119"/>
      <c r="C29" s="119"/>
      <c r="D29" s="178">
        <f t="shared" ref="D29:D31" si="4">DAY(B29)/2</f>
        <v>0</v>
      </c>
      <c r="E29" s="25" t="str">
        <f>IF(C29="","",C29-B29+D29)</f>
        <v/>
      </c>
      <c r="F29" s="114"/>
      <c r="G29" s="88">
        <f t="shared" si="2"/>
        <v>0</v>
      </c>
    </row>
    <row r="30" spans="1:7">
      <c r="A30" s="23">
        <f>A29+1</f>
        <v>11</v>
      </c>
      <c r="B30" s="119"/>
      <c r="C30" s="119"/>
      <c r="D30" s="178">
        <f t="shared" si="4"/>
        <v>0</v>
      </c>
      <c r="E30" s="25" t="str">
        <f>IF(C30="","",C30-B30+D30)</f>
        <v/>
      </c>
      <c r="F30" s="114"/>
      <c r="G30" s="88">
        <f t="shared" si="2"/>
        <v>0</v>
      </c>
    </row>
    <row r="31" spans="1:7">
      <c r="A31" s="23">
        <f>A30+1</f>
        <v>12</v>
      </c>
      <c r="B31" s="119"/>
      <c r="C31" s="119"/>
      <c r="D31" s="178">
        <f t="shared" si="4"/>
        <v>0</v>
      </c>
      <c r="E31" s="25" t="str">
        <f>IF(C31="","",C31-B31+D31)</f>
        <v/>
      </c>
      <c r="F31" s="114"/>
      <c r="G31" s="88">
        <f>IF(E31="",0,ROUND(E31*F31,2))</f>
        <v>0</v>
      </c>
    </row>
    <row r="32" spans="1:7" s="154" customFormat="1">
      <c r="A32" s="172"/>
      <c r="B32" s="118"/>
      <c r="C32" s="173"/>
      <c r="D32" s="118"/>
      <c r="E32" s="174"/>
      <c r="F32" s="175"/>
      <c r="G32" s="176"/>
    </row>
    <row r="33" spans="1:7" s="154" customFormat="1" ht="15.75">
      <c r="A33" s="172"/>
      <c r="B33" s="177" t="s">
        <v>165</v>
      </c>
      <c r="C33" s="173"/>
      <c r="D33" s="177"/>
      <c r="E33" s="174"/>
      <c r="F33" s="175"/>
      <c r="G33" s="176"/>
    </row>
    <row r="34" spans="1:7">
      <c r="A34" s="23">
        <f>A31+1</f>
        <v>13</v>
      </c>
      <c r="B34" s="119"/>
      <c r="C34" s="119"/>
      <c r="D34" s="178">
        <f t="shared" ref="D34:D36" si="5">DAY(B34)/2</f>
        <v>0</v>
      </c>
      <c r="E34" s="25" t="str">
        <f>IF(C34="","",C34-B34+D34)</f>
        <v/>
      </c>
      <c r="F34" s="114"/>
      <c r="G34" s="88">
        <f t="shared" ref="G34:G35" si="6">IF(E34="",0,ROUND(E34*F34,2))</f>
        <v>0</v>
      </c>
    </row>
    <row r="35" spans="1:7">
      <c r="A35" s="23">
        <f>A34+1</f>
        <v>14</v>
      </c>
      <c r="B35" s="119"/>
      <c r="C35" s="119"/>
      <c r="D35" s="178">
        <f t="shared" si="5"/>
        <v>0</v>
      </c>
      <c r="E35" s="25" t="str">
        <f>IF(C35="","",C35-B35+D35)</f>
        <v/>
      </c>
      <c r="F35" s="114"/>
      <c r="G35" s="88">
        <f t="shared" si="6"/>
        <v>0</v>
      </c>
    </row>
    <row r="36" spans="1:7">
      <c r="A36" s="23">
        <f>A35+1</f>
        <v>15</v>
      </c>
      <c r="B36" s="119"/>
      <c r="C36" s="119"/>
      <c r="D36" s="178">
        <f t="shared" si="5"/>
        <v>0</v>
      </c>
      <c r="E36" s="25" t="str">
        <f>IF(C36="","",C36-B36+D36)</f>
        <v/>
      </c>
      <c r="F36" s="114"/>
      <c r="G36" s="88">
        <f>IF(E36="",0,ROUND(E36*F36,2))</f>
        <v>0</v>
      </c>
    </row>
    <row r="37" spans="1:7" s="154" customFormat="1">
      <c r="A37" s="172"/>
      <c r="B37" s="118"/>
      <c r="C37" s="173"/>
      <c r="D37" s="118"/>
      <c r="E37" s="174"/>
      <c r="F37" s="175"/>
      <c r="G37" s="176"/>
    </row>
    <row r="38" spans="1:7" s="154" customFormat="1" ht="15.75">
      <c r="A38" s="172"/>
      <c r="B38" s="177" t="s">
        <v>158</v>
      </c>
      <c r="C38" s="173"/>
      <c r="D38" s="177"/>
      <c r="E38" s="174"/>
      <c r="F38" s="175"/>
      <c r="G38" s="176"/>
    </row>
    <row r="39" spans="1:7">
      <c r="A39" s="23">
        <f>A36+1</f>
        <v>16</v>
      </c>
      <c r="B39" s="119"/>
      <c r="C39" s="119"/>
      <c r="D39" s="178">
        <f t="shared" ref="D39:D41" si="7">DAY(B39)/2</f>
        <v>0</v>
      </c>
      <c r="E39" s="25" t="str">
        <f>IF(C39="","",C39-B39+D39)</f>
        <v/>
      </c>
      <c r="F39" s="114"/>
      <c r="G39" s="88">
        <f t="shared" ref="G39:G40" si="8">IF(E39="",0,ROUND(E39*F39,2))</f>
        <v>0</v>
      </c>
    </row>
    <row r="40" spans="1:7">
      <c r="A40" s="23">
        <f>A39+1</f>
        <v>17</v>
      </c>
      <c r="B40" s="119"/>
      <c r="C40" s="119"/>
      <c r="D40" s="178">
        <f t="shared" si="7"/>
        <v>0</v>
      </c>
      <c r="E40" s="25" t="str">
        <f>IF(C40="","",C40-B40+D40)</f>
        <v/>
      </c>
      <c r="F40" s="114"/>
      <c r="G40" s="88">
        <f t="shared" si="8"/>
        <v>0</v>
      </c>
    </row>
    <row r="41" spans="1:7">
      <c r="A41" s="23">
        <f>A40+1</f>
        <v>18</v>
      </c>
      <c r="B41" s="119"/>
      <c r="C41" s="119"/>
      <c r="D41" s="178">
        <f t="shared" si="7"/>
        <v>0</v>
      </c>
      <c r="E41" s="25" t="str">
        <f>IF(C41="","",C41-B41+D41)</f>
        <v/>
      </c>
      <c r="F41" s="114"/>
      <c r="G41" s="88">
        <f>IF(E41="",0,ROUND(E41*F41,2))</f>
        <v>0</v>
      </c>
    </row>
    <row r="42" spans="1:7" s="154" customFormat="1">
      <c r="A42" s="172"/>
      <c r="B42" s="118"/>
      <c r="C42" s="173"/>
      <c r="D42" s="118"/>
      <c r="E42" s="174"/>
      <c r="F42" s="175"/>
      <c r="G42" s="176"/>
    </row>
    <row r="43" spans="1:7" s="154" customFormat="1" ht="15.75">
      <c r="A43" s="172"/>
      <c r="B43" s="177" t="s">
        <v>159</v>
      </c>
      <c r="C43" s="173"/>
      <c r="D43" s="177"/>
      <c r="E43" s="174"/>
      <c r="F43" s="175"/>
      <c r="G43" s="176"/>
    </row>
    <row r="44" spans="1:7">
      <c r="A44" s="23">
        <f>A41+1</f>
        <v>19</v>
      </c>
      <c r="B44" s="119"/>
      <c r="C44" s="119"/>
      <c r="D44" s="178">
        <f t="shared" ref="D44:D46" si="9">DAY(B44)/2</f>
        <v>0</v>
      </c>
      <c r="E44" s="25" t="str">
        <f>IF(C44="","",C44-B44+D44)</f>
        <v/>
      </c>
      <c r="F44" s="114"/>
      <c r="G44" s="88">
        <f t="shared" ref="G44:G45" si="10">IF(E44="",0,ROUND(E44*F44,2))</f>
        <v>0</v>
      </c>
    </row>
    <row r="45" spans="1:7">
      <c r="A45" s="23">
        <f>A44+1</f>
        <v>20</v>
      </c>
      <c r="B45" s="119"/>
      <c r="C45" s="119"/>
      <c r="D45" s="178">
        <f t="shared" si="9"/>
        <v>0</v>
      </c>
      <c r="E45" s="25" t="str">
        <f>IF(C45="","",C45-B45+D45)</f>
        <v/>
      </c>
      <c r="F45" s="114"/>
      <c r="G45" s="88">
        <f t="shared" si="10"/>
        <v>0</v>
      </c>
    </row>
    <row r="46" spans="1:7">
      <c r="A46" s="23">
        <f>A45+1</f>
        <v>21</v>
      </c>
      <c r="B46" s="119"/>
      <c r="C46" s="119"/>
      <c r="D46" s="178">
        <f t="shared" si="9"/>
        <v>0</v>
      </c>
      <c r="E46" s="25" t="str">
        <f>IF(C46="","",C46-B46+D46)</f>
        <v/>
      </c>
      <c r="F46" s="114"/>
      <c r="G46" s="88">
        <f>IF(E46="",0,ROUND(E46*F46,2))</f>
        <v>0</v>
      </c>
    </row>
    <row r="47" spans="1:7" s="154" customFormat="1">
      <c r="A47" s="172"/>
      <c r="B47" s="118"/>
      <c r="C47" s="173"/>
      <c r="D47" s="118"/>
      <c r="E47" s="174"/>
      <c r="F47" s="175"/>
      <c r="G47" s="176"/>
    </row>
    <row r="48" spans="1:7" s="154" customFormat="1" ht="15.75">
      <c r="A48" s="172"/>
      <c r="B48" s="177" t="s">
        <v>160</v>
      </c>
      <c r="C48" s="173"/>
      <c r="D48" s="177"/>
      <c r="E48" s="174"/>
      <c r="F48" s="175"/>
      <c r="G48" s="176"/>
    </row>
    <row r="49" spans="1:9">
      <c r="A49" s="23">
        <f>A46+1</f>
        <v>22</v>
      </c>
      <c r="B49" s="119"/>
      <c r="C49" s="119"/>
      <c r="D49" s="178">
        <f t="shared" ref="D49:D51" si="11">DAY(B49)/2</f>
        <v>0</v>
      </c>
      <c r="E49" s="25" t="str">
        <f>IF(C49="","",C49-B49+D49)</f>
        <v/>
      </c>
      <c r="F49" s="114"/>
      <c r="G49" s="88">
        <f t="shared" ref="G49:G50" si="12">IF(E49="",0,ROUND(E49*F49,2))</f>
        <v>0</v>
      </c>
    </row>
    <row r="50" spans="1:9">
      <c r="A50" s="23">
        <f>A49+1</f>
        <v>23</v>
      </c>
      <c r="B50" s="119"/>
      <c r="C50" s="119"/>
      <c r="D50" s="178">
        <f t="shared" si="11"/>
        <v>0</v>
      </c>
      <c r="E50" s="25" t="str">
        <f>IF(C50="","",C50-B50+D50)</f>
        <v/>
      </c>
      <c r="F50" s="114"/>
      <c r="G50" s="88">
        <f t="shared" si="12"/>
        <v>0</v>
      </c>
    </row>
    <row r="51" spans="1:9">
      <c r="A51" s="23">
        <f>A50+1</f>
        <v>24</v>
      </c>
      <c r="B51" s="119"/>
      <c r="C51" s="119"/>
      <c r="D51" s="178">
        <f t="shared" si="11"/>
        <v>0</v>
      </c>
      <c r="E51" s="25" t="str">
        <f>IF(C51="","",C51-B51+D51)</f>
        <v/>
      </c>
      <c r="F51" s="114"/>
      <c r="G51" s="88">
        <f>IF(E51="",0,ROUND(E51*F51,2))</f>
        <v>0</v>
      </c>
    </row>
    <row r="52" spans="1:9" s="154" customFormat="1">
      <c r="A52" s="172"/>
      <c r="B52" s="118"/>
      <c r="C52" s="173"/>
      <c r="D52" s="118"/>
      <c r="E52" s="174"/>
      <c r="F52" s="175"/>
      <c r="G52" s="176"/>
    </row>
    <row r="53" spans="1:9" s="154" customFormat="1" ht="15.75">
      <c r="A53" s="172"/>
      <c r="B53" s="177" t="s">
        <v>161</v>
      </c>
      <c r="C53" s="173"/>
      <c r="D53" s="177"/>
      <c r="E53" s="174"/>
      <c r="F53" s="175"/>
      <c r="G53" s="176"/>
    </row>
    <row r="54" spans="1:9">
      <c r="A54" s="23">
        <f>A51+1</f>
        <v>25</v>
      </c>
      <c r="B54" s="119"/>
      <c r="C54" s="119"/>
      <c r="D54" s="178">
        <f t="shared" ref="D54:D56" si="13">DAY(B54)/2</f>
        <v>0</v>
      </c>
      <c r="E54" s="25" t="str">
        <f>IF(C54="","",C54-B54+D54)</f>
        <v/>
      </c>
      <c r="F54" s="114"/>
      <c r="G54" s="88">
        <f t="shared" ref="G54:G55" si="14">IF(E54="",0,ROUND(E54*F54,2))</f>
        <v>0</v>
      </c>
    </row>
    <row r="55" spans="1:9">
      <c r="A55" s="23">
        <f>A54+1</f>
        <v>26</v>
      </c>
      <c r="B55" s="119"/>
      <c r="C55" s="119"/>
      <c r="D55" s="178">
        <f t="shared" si="13"/>
        <v>0</v>
      </c>
      <c r="E55" s="25" t="str">
        <f>IF(C55="","",C55-B55+D55)</f>
        <v/>
      </c>
      <c r="F55" s="114"/>
      <c r="G55" s="88">
        <f t="shared" si="14"/>
        <v>0</v>
      </c>
    </row>
    <row r="56" spans="1:9">
      <c r="A56" s="23">
        <f>A55+1</f>
        <v>27</v>
      </c>
      <c r="B56" s="119"/>
      <c r="C56" s="119"/>
      <c r="D56" s="178">
        <f t="shared" si="13"/>
        <v>0</v>
      </c>
      <c r="E56" s="25" t="str">
        <f>IF(C56="","",C56-B56+D56)</f>
        <v/>
      </c>
      <c r="F56" s="114"/>
      <c r="G56" s="88">
        <f>IF(E56="",0,ROUND(E56*F56,2))</f>
        <v>0</v>
      </c>
      <c r="H56" s="118"/>
      <c r="I56" s="118"/>
    </row>
    <row r="57" spans="1:9" s="154" customFormat="1">
      <c r="A57" s="172"/>
      <c r="B57" s="118"/>
      <c r="C57" s="173"/>
      <c r="D57" s="118"/>
      <c r="E57" s="174"/>
      <c r="F57" s="175"/>
      <c r="G57" s="176"/>
      <c r="H57" s="118"/>
      <c r="I57" s="118"/>
    </row>
    <row r="58" spans="1:9" s="154" customFormat="1" ht="15.75">
      <c r="A58" s="172"/>
      <c r="B58" s="177" t="s">
        <v>162</v>
      </c>
      <c r="C58" s="173"/>
      <c r="D58" s="177"/>
      <c r="E58" s="174"/>
      <c r="F58" s="175"/>
      <c r="G58" s="176"/>
      <c r="H58" s="118"/>
      <c r="I58" s="118"/>
    </row>
    <row r="59" spans="1:9">
      <c r="A59" s="23">
        <f>A56+1</f>
        <v>28</v>
      </c>
      <c r="B59" s="119"/>
      <c r="C59" s="119"/>
      <c r="D59" s="178">
        <f t="shared" ref="D59:D61" si="15">DAY(B59)/2</f>
        <v>0</v>
      </c>
      <c r="E59" s="25" t="str">
        <f>IF(C59="","",C59-B59+D59)</f>
        <v/>
      </c>
      <c r="F59" s="114"/>
      <c r="G59" s="88">
        <f t="shared" ref="G59:G60" si="16">IF(E59="",0,ROUND(E59*F59,2))</f>
        <v>0</v>
      </c>
    </row>
    <row r="60" spans="1:9">
      <c r="A60" s="23">
        <f>A59+1</f>
        <v>29</v>
      </c>
      <c r="B60" s="119"/>
      <c r="C60" s="119"/>
      <c r="D60" s="178">
        <f t="shared" si="15"/>
        <v>0</v>
      </c>
      <c r="E60" s="25" t="str">
        <f>IF(C60="","",C60-B60+D60)</f>
        <v/>
      </c>
      <c r="F60" s="114"/>
      <c r="G60" s="88">
        <f t="shared" si="16"/>
        <v>0</v>
      </c>
    </row>
    <row r="61" spans="1:9">
      <c r="A61" s="23">
        <f>A60+1</f>
        <v>30</v>
      </c>
      <c r="B61" s="119"/>
      <c r="C61" s="119"/>
      <c r="D61" s="178">
        <f t="shared" si="15"/>
        <v>0</v>
      </c>
      <c r="E61" s="25" t="str">
        <f>IF(C61="","",C61-B61+D61)</f>
        <v/>
      </c>
      <c r="F61" s="114"/>
      <c r="G61" s="88">
        <f>IF(E61="",0,ROUND(E61*F61,2))</f>
        <v>0</v>
      </c>
    </row>
    <row r="62" spans="1:9" s="154" customFormat="1">
      <c r="A62" s="172"/>
      <c r="B62" s="118"/>
      <c r="C62" s="173"/>
      <c r="D62" s="118"/>
      <c r="E62" s="174"/>
      <c r="F62" s="175"/>
      <c r="G62" s="176"/>
    </row>
    <row r="63" spans="1:9" s="154" customFormat="1" ht="15.75">
      <c r="A63" s="172"/>
      <c r="B63" s="177" t="s">
        <v>163</v>
      </c>
      <c r="C63" s="173"/>
      <c r="D63" s="177"/>
      <c r="E63" s="174"/>
      <c r="F63" s="175"/>
      <c r="G63" s="176"/>
    </row>
    <row r="64" spans="1:9">
      <c r="A64" s="23">
        <f>A61+1</f>
        <v>31</v>
      </c>
      <c r="B64" s="119"/>
      <c r="C64" s="119"/>
      <c r="D64" s="178">
        <f t="shared" ref="D64:D66" si="17">DAY(B64)/2</f>
        <v>0</v>
      </c>
      <c r="E64" s="25" t="str">
        <f>IF(C64="","",C64-B64+D64)</f>
        <v/>
      </c>
      <c r="F64" s="114"/>
      <c r="G64" s="88">
        <f t="shared" ref="G64:G65" si="18">IF(E64="",0,ROUND(E64*F64,2))</f>
        <v>0</v>
      </c>
    </row>
    <row r="65" spans="1:7">
      <c r="A65" s="23">
        <f>A64+1</f>
        <v>32</v>
      </c>
      <c r="B65" s="119"/>
      <c r="C65" s="119"/>
      <c r="D65" s="178">
        <f t="shared" si="17"/>
        <v>0</v>
      </c>
      <c r="E65" s="25" t="str">
        <f>IF(C65="","",C65-B65+D65)</f>
        <v/>
      </c>
      <c r="F65" s="114"/>
      <c r="G65" s="88">
        <f t="shared" si="18"/>
        <v>0</v>
      </c>
    </row>
    <row r="66" spans="1:7">
      <c r="A66" s="23">
        <f>A65+1</f>
        <v>33</v>
      </c>
      <c r="B66" s="119"/>
      <c r="C66" s="119"/>
      <c r="D66" s="178">
        <f t="shared" si="17"/>
        <v>0</v>
      </c>
      <c r="E66" s="25" t="str">
        <f>IF(C66="","",C66-B66+D66)</f>
        <v/>
      </c>
      <c r="F66" s="114"/>
      <c r="G66" s="88">
        <f>IF(E66="",0,ROUND(E66*F66,2))</f>
        <v>0</v>
      </c>
    </row>
    <row r="67" spans="1:7" s="154" customFormat="1">
      <c r="A67" s="172"/>
      <c r="B67" s="118"/>
      <c r="C67" s="173"/>
      <c r="D67" s="118"/>
      <c r="E67" s="174"/>
      <c r="F67" s="175"/>
      <c r="G67" s="176"/>
    </row>
    <row r="68" spans="1:7" s="154" customFormat="1" ht="15.75">
      <c r="A68" s="172"/>
      <c r="B68" s="177" t="s">
        <v>164</v>
      </c>
      <c r="C68" s="173"/>
      <c r="D68" s="177"/>
      <c r="E68" s="174"/>
      <c r="F68" s="175"/>
      <c r="G68" s="176"/>
    </row>
    <row r="69" spans="1:7">
      <c r="A69" s="23">
        <f>A66+1</f>
        <v>34</v>
      </c>
      <c r="B69" s="119"/>
      <c r="C69" s="119"/>
      <c r="D69" s="178">
        <f t="shared" ref="D69:D71" si="19">DAY(B69)/2</f>
        <v>0</v>
      </c>
      <c r="E69" s="25" t="str">
        <f>IF(C69="","",C69-B69+D69)</f>
        <v/>
      </c>
      <c r="F69" s="114"/>
      <c r="G69" s="88">
        <f t="shared" ref="G69:G70" si="20">IF(E69="",0,ROUND(E69*F69,2))</f>
        <v>0</v>
      </c>
    </row>
    <row r="70" spans="1:7">
      <c r="A70" s="23">
        <f>A69+1</f>
        <v>35</v>
      </c>
      <c r="B70" s="119"/>
      <c r="C70" s="119"/>
      <c r="D70" s="178">
        <f t="shared" si="19"/>
        <v>0</v>
      </c>
      <c r="E70" s="25" t="str">
        <f>IF(C70="","",C70-B70+D70)</f>
        <v/>
      </c>
      <c r="F70" s="114"/>
      <c r="G70" s="88">
        <f t="shared" si="20"/>
        <v>0</v>
      </c>
    </row>
    <row r="71" spans="1:7">
      <c r="A71" s="23">
        <f>A70+1</f>
        <v>36</v>
      </c>
      <c r="B71" s="119"/>
      <c r="C71" s="119"/>
      <c r="D71" s="178">
        <f t="shared" si="19"/>
        <v>0</v>
      </c>
      <c r="E71" s="25" t="str">
        <f>IF(C71="","",C71-B71+D71)</f>
        <v/>
      </c>
      <c r="F71" s="114"/>
      <c r="G71" s="88">
        <f>IF(E71="",0,ROUND(E71*F71,2))</f>
        <v>0</v>
      </c>
    </row>
    <row r="72" spans="1:7" s="154" customFormat="1">
      <c r="A72" s="172"/>
      <c r="B72" s="118"/>
      <c r="C72" s="173"/>
      <c r="D72" s="118"/>
      <c r="E72" s="174"/>
      <c r="F72" s="175"/>
      <c r="G72" s="176"/>
    </row>
    <row r="73" spans="1:7" s="154" customFormat="1" ht="15.75">
      <c r="A73" s="172"/>
      <c r="B73" s="177" t="s">
        <v>166</v>
      </c>
      <c r="C73" s="173"/>
      <c r="D73" s="177"/>
      <c r="E73" s="174"/>
      <c r="F73" s="175"/>
      <c r="G73" s="176"/>
    </row>
    <row r="74" spans="1:7">
      <c r="A74" s="23">
        <f>A71+1</f>
        <v>37</v>
      </c>
      <c r="B74" s="119"/>
      <c r="C74" s="119"/>
      <c r="D74" s="178">
        <f t="shared" ref="D74:D76" si="21">DAY(B74)/2</f>
        <v>0</v>
      </c>
      <c r="E74" s="25" t="str">
        <f>IF(C74="","",C74-B74+D74)</f>
        <v/>
      </c>
      <c r="F74" s="114"/>
      <c r="G74" s="88">
        <f t="shared" ref="G74:G75" si="22">IF(E74="",0,ROUND(E74*F74,2))</f>
        <v>0</v>
      </c>
    </row>
    <row r="75" spans="1:7">
      <c r="A75" s="23">
        <f>A74+1</f>
        <v>38</v>
      </c>
      <c r="B75" s="119"/>
      <c r="C75" s="119"/>
      <c r="D75" s="178">
        <f t="shared" si="21"/>
        <v>0</v>
      </c>
      <c r="E75" s="25" t="str">
        <f>IF(C75="","",C75-B75+D75)</f>
        <v/>
      </c>
      <c r="F75" s="114"/>
      <c r="G75" s="88">
        <f t="shared" si="22"/>
        <v>0</v>
      </c>
    </row>
    <row r="76" spans="1:7">
      <c r="A76" s="23">
        <f>A75+1</f>
        <v>39</v>
      </c>
      <c r="B76" s="119"/>
      <c r="C76" s="119"/>
      <c r="D76" s="178">
        <f t="shared" si="21"/>
        <v>0</v>
      </c>
      <c r="E76" s="25" t="str">
        <f>IF(C76="","",C76-B76+D76)</f>
        <v/>
      </c>
      <c r="F76" s="114"/>
      <c r="G76" s="88">
        <f>IF(E76="",0,ROUND(E76*F76,2))</f>
        <v>0</v>
      </c>
    </row>
    <row r="77" spans="1:7" s="154" customFormat="1">
      <c r="A77" s="172"/>
      <c r="B77" s="118"/>
      <c r="C77" s="173"/>
      <c r="D77" s="118"/>
      <c r="E77" s="174"/>
      <c r="F77" s="175"/>
      <c r="G77" s="176"/>
    </row>
    <row r="78" spans="1:7" s="154" customFormat="1" ht="15.75">
      <c r="A78" s="172"/>
      <c r="B78" s="177" t="s">
        <v>167</v>
      </c>
      <c r="C78" s="173"/>
      <c r="D78" s="177"/>
      <c r="E78" s="174"/>
      <c r="F78" s="175"/>
      <c r="G78" s="176"/>
    </row>
    <row r="79" spans="1:7">
      <c r="A79" s="23">
        <f>A76+1</f>
        <v>40</v>
      </c>
      <c r="B79" s="119"/>
      <c r="C79" s="119"/>
      <c r="D79" s="178">
        <f t="shared" ref="D79:D81" si="23">DAY(B79)/2</f>
        <v>0</v>
      </c>
      <c r="E79" s="25" t="str">
        <f>IF(C79="","",C79-B79+D79)</f>
        <v/>
      </c>
      <c r="F79" s="114"/>
      <c r="G79" s="88">
        <f t="shared" ref="G79:G80" si="24">IF(E79="",0,ROUND(E79*F79,2))</f>
        <v>0</v>
      </c>
    </row>
    <row r="80" spans="1:7">
      <c r="A80" s="23">
        <f>A79+1</f>
        <v>41</v>
      </c>
      <c r="B80" s="119"/>
      <c r="C80" s="119"/>
      <c r="D80" s="178">
        <f t="shared" si="23"/>
        <v>0</v>
      </c>
      <c r="E80" s="25" t="str">
        <f>IF(C80="","",C80-B80+D80)</f>
        <v/>
      </c>
      <c r="F80" s="114"/>
      <c r="G80" s="88">
        <f t="shared" si="24"/>
        <v>0</v>
      </c>
    </row>
    <row r="81" spans="1:7">
      <c r="A81" s="23">
        <f>A80+1</f>
        <v>42</v>
      </c>
      <c r="B81" s="119"/>
      <c r="C81" s="119"/>
      <c r="D81" s="178">
        <f t="shared" si="23"/>
        <v>0</v>
      </c>
      <c r="E81" s="25" t="str">
        <f>IF(C81="","",C81-B81+D81)</f>
        <v/>
      </c>
      <c r="F81" s="114"/>
      <c r="G81" s="88">
        <f>IF(E81="",0,ROUND(E81*F81,2))</f>
        <v>0</v>
      </c>
    </row>
    <row r="82" spans="1:7">
      <c r="A82" s="23"/>
      <c r="B82" s="27"/>
      <c r="C82" s="27"/>
      <c r="D82" s="27"/>
      <c r="E82" s="27"/>
      <c r="F82" s="60"/>
      <c r="G82" s="27"/>
    </row>
    <row r="83" spans="1:7" ht="16.5" thickBot="1">
      <c r="A83" s="23">
        <f>A81+1</f>
        <v>43</v>
      </c>
      <c r="B83" s="89" t="s">
        <v>315</v>
      </c>
      <c r="C83" s="27"/>
      <c r="D83" s="89"/>
      <c r="E83" s="266">
        <f>IF(F83=0,0,G83/F83)</f>
        <v>0</v>
      </c>
      <c r="F83" s="55">
        <f>SUM(F14:F81)</f>
        <v>0</v>
      </c>
      <c r="G83" s="55">
        <f>SUM(G14:G81)</f>
        <v>0</v>
      </c>
    </row>
    <row r="84" spans="1:7" ht="15.75" thickTop="1">
      <c r="A84" s="23"/>
      <c r="B84" s="27"/>
      <c r="C84" s="27"/>
      <c r="D84" s="27"/>
      <c r="E84" s="27"/>
      <c r="F84" s="27"/>
      <c r="G84" s="27"/>
    </row>
    <row r="86" spans="1:7">
      <c r="A86" s="154" t="s">
        <v>326</v>
      </c>
      <c r="B86" s="154"/>
      <c r="D86" s="154"/>
    </row>
    <row r="87" spans="1:7">
      <c r="A87" s="16" t="s">
        <v>411</v>
      </c>
    </row>
    <row r="88" spans="1:7">
      <c r="A88" s="154" t="s">
        <v>412</v>
      </c>
      <c r="B88" s="154"/>
      <c r="C88" s="154"/>
      <c r="D88" s="154"/>
      <c r="E88" s="154"/>
      <c r="F88" s="154"/>
      <c r="G88" s="154"/>
    </row>
    <row r="90" spans="1:7">
      <c r="B90" s="254" t="s">
        <v>310</v>
      </c>
      <c r="C90" s="122"/>
    </row>
  </sheetData>
  <mergeCells count="4">
    <mergeCell ref="A5:G5"/>
    <mergeCell ref="A4:G4"/>
    <mergeCell ref="A3:G3"/>
    <mergeCell ref="A2:G2"/>
  </mergeCells>
  <printOptions horizontalCentered="1"/>
  <pageMargins left="0.7" right="0.7" top="0.75" bottom="0.75" header="0.3" footer="0.3"/>
  <pageSetup scale="93" fitToHeight="0" orientation="portrait" r:id="rId1"/>
  <rowBreaks count="1" manualBreakCount="1">
    <brk id="47"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tabColor theme="4" tint="0.39997558519241921"/>
    <pageSetUpPr fitToPage="1"/>
  </sheetPr>
  <dimension ref="A1:I95"/>
  <sheetViews>
    <sheetView showGridLines="0" zoomScale="85" zoomScaleNormal="85" workbookViewId="0">
      <selection activeCell="D1" sqref="D1"/>
    </sheetView>
  </sheetViews>
  <sheetFormatPr defaultColWidth="8.88671875" defaultRowHeight="15"/>
  <cols>
    <col min="1" max="1" width="9" style="16" bestFit="1" customWidth="1"/>
    <col min="2" max="3" width="12.77734375" style="16" customWidth="1"/>
    <col min="4" max="4" width="13.77734375" style="16" customWidth="1"/>
    <col min="5" max="5" width="9.5546875" style="16" customWidth="1"/>
    <col min="6" max="6" width="10.109375" style="16" customWidth="1"/>
    <col min="7" max="7" width="11.77734375" style="16" customWidth="1"/>
    <col min="8" max="9" width="9.88671875" style="16" bestFit="1" customWidth="1"/>
    <col min="10" max="16384" width="8.88671875" style="16"/>
  </cols>
  <sheetData>
    <row r="1" spans="1:9" ht="15.75">
      <c r="D1" s="397" t="s">
        <v>874</v>
      </c>
    </row>
    <row r="2" spans="1:9" ht="15.75">
      <c r="A2" s="479" t="str">
        <f>'General Inputs'!$B$2</f>
        <v>Louisville Gas and Electric Company</v>
      </c>
      <c r="B2" s="479"/>
      <c r="C2" s="479"/>
      <c r="D2" s="479"/>
      <c r="E2" s="479"/>
      <c r="F2" s="479"/>
      <c r="G2" s="479"/>
    </row>
    <row r="3" spans="1:9" ht="15.75">
      <c r="A3" s="479" t="str">
        <f>'General Inputs'!$D$34&amp;" "&amp;'General Inputs'!$E$34</f>
        <v>Case No. 2018-00295</v>
      </c>
      <c r="B3" s="479"/>
      <c r="C3" s="479"/>
      <c r="D3" s="479"/>
      <c r="E3" s="479"/>
      <c r="F3" s="479"/>
      <c r="G3" s="479"/>
    </row>
    <row r="4" spans="1:9" ht="15.75">
      <c r="A4" s="479" t="str">
        <f>"For the Test Year Ended "&amp;TEXT('General Inputs'!E28,"Mmmm dd, yyyy")</f>
        <v>For the Test Year Ended December 31, 2017</v>
      </c>
      <c r="B4" s="479"/>
      <c r="C4" s="479"/>
      <c r="D4" s="479"/>
      <c r="E4" s="479"/>
      <c r="F4" s="479"/>
      <c r="G4" s="479"/>
    </row>
    <row r="5" spans="1:9" ht="16.5" thickBot="1">
      <c r="A5" s="480" t="s">
        <v>96</v>
      </c>
      <c r="B5" s="480"/>
      <c r="C5" s="480"/>
      <c r="D5" s="480"/>
      <c r="E5" s="480"/>
      <c r="F5" s="480"/>
      <c r="G5" s="480"/>
    </row>
    <row r="8" spans="1:9" ht="15.75">
      <c r="D8" s="74" t="s">
        <v>76</v>
      </c>
    </row>
    <row r="9" spans="1:9" ht="15.75">
      <c r="A9" s="18" t="s">
        <v>32</v>
      </c>
      <c r="B9" s="74" t="s">
        <v>88</v>
      </c>
      <c r="C9" s="18" t="s">
        <v>45</v>
      </c>
      <c r="D9" s="74" t="s">
        <v>168</v>
      </c>
      <c r="E9" s="18" t="s">
        <v>34</v>
      </c>
      <c r="F9" s="18" t="s">
        <v>16</v>
      </c>
      <c r="G9" s="18" t="s">
        <v>30</v>
      </c>
    </row>
    <row r="10" spans="1:9" ht="20.25">
      <c r="A10" s="285" t="s">
        <v>26</v>
      </c>
      <c r="B10" s="300" t="s">
        <v>47</v>
      </c>
      <c r="C10" s="302" t="s">
        <v>46</v>
      </c>
      <c r="D10" s="300" t="s">
        <v>47</v>
      </c>
      <c r="E10" s="285" t="s">
        <v>37</v>
      </c>
      <c r="F10" s="285" t="s">
        <v>35</v>
      </c>
      <c r="G10" s="285" t="s">
        <v>80</v>
      </c>
    </row>
    <row r="11" spans="1:9" ht="15.75">
      <c r="A11" s="18"/>
      <c r="B11" s="18" t="s">
        <v>40</v>
      </c>
      <c r="C11" s="18" t="s">
        <v>41</v>
      </c>
      <c r="D11" s="18" t="s">
        <v>169</v>
      </c>
      <c r="E11" s="18" t="s">
        <v>48</v>
      </c>
      <c r="F11" s="48" t="s">
        <v>49</v>
      </c>
      <c r="G11" s="18" t="s">
        <v>50</v>
      </c>
    </row>
    <row r="13" spans="1:9" ht="15.75">
      <c r="B13" s="149" t="s">
        <v>154</v>
      </c>
      <c r="D13" s="149"/>
    </row>
    <row r="14" spans="1:9">
      <c r="A14" s="23">
        <v>1</v>
      </c>
      <c r="B14" s="119"/>
      <c r="C14" s="119"/>
      <c r="D14" s="178">
        <f>DAY(B14)/2</f>
        <v>0</v>
      </c>
      <c r="E14" s="25" t="str">
        <f>IF(C14="","",C14-B14+D14)</f>
        <v/>
      </c>
      <c r="F14" s="113"/>
      <c r="G14" s="88">
        <f>IF(E14="",0,ROUND(E14*F14,2))</f>
        <v>0</v>
      </c>
    </row>
    <row r="15" spans="1:9">
      <c r="A15" s="23">
        <f>A14+1</f>
        <v>2</v>
      </c>
      <c r="B15" s="119"/>
      <c r="C15" s="119"/>
      <c r="D15" s="178">
        <f t="shared" ref="D15:D16" si="0">DAY(B15)/2</f>
        <v>0</v>
      </c>
      <c r="E15" s="25" t="str">
        <f>IF(C15="","",C15-B15+D15)</f>
        <v/>
      </c>
      <c r="F15" s="114"/>
      <c r="G15" s="88">
        <f>IF(E15="",0,ROUND(E15*F15,2))</f>
        <v>0</v>
      </c>
      <c r="I15" s="118"/>
    </row>
    <row r="16" spans="1:9">
      <c r="A16" s="23">
        <f>A15+1</f>
        <v>3</v>
      </c>
      <c r="B16" s="119"/>
      <c r="C16" s="119"/>
      <c r="D16" s="178">
        <f t="shared" si="0"/>
        <v>0</v>
      </c>
      <c r="E16" s="25" t="str">
        <f>IF(C16="","",C16-B16+D16)</f>
        <v/>
      </c>
      <c r="F16" s="114"/>
      <c r="G16" s="88">
        <f>IF(E16="",0,ROUND(E16*F16,2))</f>
        <v>0</v>
      </c>
      <c r="I16" s="118"/>
    </row>
    <row r="17" spans="1:9" s="154" customFormat="1">
      <c r="A17" s="172"/>
      <c r="B17" s="118"/>
      <c r="C17" s="173"/>
      <c r="D17" s="118"/>
      <c r="E17" s="174"/>
      <c r="F17" s="175"/>
      <c r="G17" s="176"/>
      <c r="I17" s="118"/>
    </row>
    <row r="18" spans="1:9" s="154" customFormat="1" ht="15.75">
      <c r="A18" s="172"/>
      <c r="B18" s="177" t="s">
        <v>155</v>
      </c>
      <c r="C18" s="173"/>
      <c r="D18" s="177"/>
      <c r="E18" s="174"/>
      <c r="F18" s="175"/>
      <c r="G18" s="176"/>
      <c r="I18" s="118"/>
    </row>
    <row r="19" spans="1:9">
      <c r="A19" s="23">
        <f>A16+1</f>
        <v>4</v>
      </c>
      <c r="B19" s="119"/>
      <c r="C19" s="119"/>
      <c r="D19" s="178">
        <f t="shared" ref="D19:D21" si="1">DAY(B19)/2</f>
        <v>0</v>
      </c>
      <c r="E19" s="25" t="str">
        <f>IF(C19="","",C19-B19+D19)</f>
        <v/>
      </c>
      <c r="F19" s="114"/>
      <c r="G19" s="88">
        <f t="shared" ref="G19:G30" si="2">IF(E19="",0,ROUND(E19*F19,2))</f>
        <v>0</v>
      </c>
      <c r="I19" s="118"/>
    </row>
    <row r="20" spans="1:9">
      <c r="A20" s="23">
        <f>A19+1</f>
        <v>5</v>
      </c>
      <c r="B20" s="119"/>
      <c r="C20" s="119"/>
      <c r="D20" s="178">
        <f t="shared" si="1"/>
        <v>0</v>
      </c>
      <c r="E20" s="25" t="str">
        <f>IF(C20="","",C20-B20+D20)</f>
        <v/>
      </c>
      <c r="F20" s="114"/>
      <c r="G20" s="88">
        <f t="shared" si="2"/>
        <v>0</v>
      </c>
      <c r="I20" s="118"/>
    </row>
    <row r="21" spans="1:9">
      <c r="A21" s="23">
        <f>A20+1</f>
        <v>6</v>
      </c>
      <c r="B21" s="119"/>
      <c r="C21" s="119"/>
      <c r="D21" s="178">
        <f t="shared" si="1"/>
        <v>0</v>
      </c>
      <c r="E21" s="25" t="str">
        <f>IF(C21="","",C21-B21+D21)</f>
        <v/>
      </c>
      <c r="F21" s="114"/>
      <c r="G21" s="88">
        <f t="shared" si="2"/>
        <v>0</v>
      </c>
      <c r="I21" s="118"/>
    </row>
    <row r="22" spans="1:9" s="154" customFormat="1">
      <c r="A22" s="172"/>
      <c r="B22" s="118"/>
      <c r="C22" s="173"/>
      <c r="D22" s="118"/>
      <c r="E22" s="174"/>
      <c r="F22" s="175"/>
      <c r="G22" s="176"/>
      <c r="I22" s="118"/>
    </row>
    <row r="23" spans="1:9" s="154" customFormat="1" ht="15.75">
      <c r="A23" s="172"/>
      <c r="B23" s="177" t="s">
        <v>156</v>
      </c>
      <c r="C23" s="173"/>
      <c r="D23" s="177"/>
      <c r="E23" s="174"/>
      <c r="F23" s="175"/>
      <c r="G23" s="176"/>
      <c r="I23" s="118"/>
    </row>
    <row r="24" spans="1:9">
      <c r="A24" s="23">
        <f>A21+1</f>
        <v>7</v>
      </c>
      <c r="B24" s="119"/>
      <c r="C24" s="119"/>
      <c r="D24" s="178">
        <f t="shared" ref="D24:D26" si="3">DAY(B24)/2</f>
        <v>0</v>
      </c>
      <c r="E24" s="25" t="str">
        <f>IF(C24="","",C24-B24+D24)</f>
        <v/>
      </c>
      <c r="F24" s="114"/>
      <c r="G24" s="88">
        <f t="shared" si="2"/>
        <v>0</v>
      </c>
      <c r="I24" s="118"/>
    </row>
    <row r="25" spans="1:9">
      <c r="A25" s="23">
        <f>A24+1</f>
        <v>8</v>
      </c>
      <c r="B25" s="119"/>
      <c r="C25" s="119"/>
      <c r="D25" s="178">
        <f t="shared" si="3"/>
        <v>0</v>
      </c>
      <c r="E25" s="25" t="str">
        <f>IF(C25="","",C25-B25+D25)</f>
        <v/>
      </c>
      <c r="F25" s="114"/>
      <c r="G25" s="88">
        <f t="shared" si="2"/>
        <v>0</v>
      </c>
      <c r="I25" s="118"/>
    </row>
    <row r="26" spans="1:9">
      <c r="A26" s="23">
        <f>A25+1</f>
        <v>9</v>
      </c>
      <c r="B26" s="119"/>
      <c r="C26" s="119"/>
      <c r="D26" s="178">
        <f t="shared" si="3"/>
        <v>0</v>
      </c>
      <c r="E26" s="25" t="str">
        <f>IF(C26="","",C26-B26+D26)</f>
        <v/>
      </c>
      <c r="F26" s="114"/>
      <c r="G26" s="88">
        <f t="shared" si="2"/>
        <v>0</v>
      </c>
      <c r="I26" s="118"/>
    </row>
    <row r="27" spans="1:9" s="154" customFormat="1">
      <c r="A27" s="172"/>
      <c r="B27" s="118"/>
      <c r="C27" s="173"/>
      <c r="D27" s="118"/>
      <c r="E27" s="174"/>
      <c r="F27" s="175"/>
      <c r="G27" s="176"/>
    </row>
    <row r="28" spans="1:9" s="154" customFormat="1" ht="15.75">
      <c r="A28" s="172"/>
      <c r="B28" s="177" t="s">
        <v>157</v>
      </c>
      <c r="C28" s="173"/>
      <c r="D28" s="177"/>
      <c r="E28" s="174"/>
      <c r="F28" s="175"/>
      <c r="G28" s="176"/>
    </row>
    <row r="29" spans="1:9">
      <c r="A29" s="23">
        <f>A26+1</f>
        <v>10</v>
      </c>
      <c r="B29" s="119"/>
      <c r="C29" s="119"/>
      <c r="D29" s="178">
        <f t="shared" ref="D29:D31" si="4">DAY(B29)/2</f>
        <v>0</v>
      </c>
      <c r="E29" s="25" t="str">
        <f>IF(C29="","",C29-B29+D29)</f>
        <v/>
      </c>
      <c r="F29" s="114"/>
      <c r="G29" s="88">
        <f t="shared" si="2"/>
        <v>0</v>
      </c>
    </row>
    <row r="30" spans="1:9">
      <c r="A30" s="23">
        <f>A29+1</f>
        <v>11</v>
      </c>
      <c r="B30" s="119"/>
      <c r="C30" s="119"/>
      <c r="D30" s="178">
        <f t="shared" si="4"/>
        <v>0</v>
      </c>
      <c r="E30" s="25" t="str">
        <f>IF(C30="","",C30-B30+D30)</f>
        <v/>
      </c>
      <c r="F30" s="114"/>
      <c r="G30" s="88">
        <f t="shared" si="2"/>
        <v>0</v>
      </c>
    </row>
    <row r="31" spans="1:9">
      <c r="A31" s="23">
        <f>A30+1</f>
        <v>12</v>
      </c>
      <c r="B31" s="119"/>
      <c r="C31" s="119"/>
      <c r="D31" s="178">
        <f t="shared" si="4"/>
        <v>0</v>
      </c>
      <c r="E31" s="25" t="str">
        <f>IF(C31="","",C31-B31+D31)</f>
        <v/>
      </c>
      <c r="F31" s="114"/>
      <c r="G31" s="88">
        <f>IF(E31="",0,ROUND(E31*F31,2))</f>
        <v>0</v>
      </c>
    </row>
    <row r="32" spans="1:9" s="154" customFormat="1">
      <c r="A32" s="172"/>
      <c r="B32" s="118"/>
      <c r="C32" s="173"/>
      <c r="D32" s="118"/>
      <c r="E32" s="174"/>
      <c r="F32" s="175"/>
      <c r="G32" s="176"/>
    </row>
    <row r="33" spans="1:7" s="154" customFormat="1" ht="15.75">
      <c r="A33" s="172"/>
      <c r="B33" s="177" t="s">
        <v>165</v>
      </c>
      <c r="C33" s="173"/>
      <c r="D33" s="177"/>
      <c r="E33" s="174"/>
      <c r="F33" s="175"/>
      <c r="G33" s="176"/>
    </row>
    <row r="34" spans="1:7">
      <c r="A34" s="23">
        <f>A31+1</f>
        <v>13</v>
      </c>
      <c r="B34" s="119"/>
      <c r="C34" s="119"/>
      <c r="D34" s="178">
        <f t="shared" ref="D34:D36" si="5">DAY(B34)/2</f>
        <v>0</v>
      </c>
      <c r="E34" s="25" t="str">
        <f>IF(C34="","",C34-B34+D34)</f>
        <v/>
      </c>
      <c r="F34" s="114"/>
      <c r="G34" s="88">
        <f t="shared" ref="G34:G35" si="6">IF(E34="",0,ROUND(E34*F34,2))</f>
        <v>0</v>
      </c>
    </row>
    <row r="35" spans="1:7">
      <c r="A35" s="23">
        <f>A34+1</f>
        <v>14</v>
      </c>
      <c r="B35" s="119"/>
      <c r="C35" s="119"/>
      <c r="D35" s="178">
        <f t="shared" si="5"/>
        <v>0</v>
      </c>
      <c r="E35" s="25" t="str">
        <f>IF(C35="","",C35-B35+D35)</f>
        <v/>
      </c>
      <c r="F35" s="114"/>
      <c r="G35" s="88">
        <f t="shared" si="6"/>
        <v>0</v>
      </c>
    </row>
    <row r="36" spans="1:7">
      <c r="A36" s="23">
        <f>A35+1</f>
        <v>15</v>
      </c>
      <c r="B36" s="119"/>
      <c r="C36" s="119"/>
      <c r="D36" s="178">
        <f t="shared" si="5"/>
        <v>0</v>
      </c>
      <c r="E36" s="25" t="str">
        <f>IF(C36="","",C36-B36+D36)</f>
        <v/>
      </c>
      <c r="F36" s="114"/>
      <c r="G36" s="88">
        <f>IF(E36="",0,ROUND(E36*F36,2))</f>
        <v>0</v>
      </c>
    </row>
    <row r="37" spans="1:7" s="154" customFormat="1">
      <c r="A37" s="172"/>
      <c r="B37" s="118"/>
      <c r="C37" s="173"/>
      <c r="D37" s="118"/>
      <c r="E37" s="174"/>
      <c r="F37" s="175"/>
      <c r="G37" s="176"/>
    </row>
    <row r="38" spans="1:7" s="154" customFormat="1" ht="15.75">
      <c r="A38" s="172"/>
      <c r="B38" s="177" t="s">
        <v>158</v>
      </c>
      <c r="C38" s="173"/>
      <c r="D38" s="177"/>
      <c r="E38" s="174"/>
      <c r="F38" s="175"/>
      <c r="G38" s="176"/>
    </row>
    <row r="39" spans="1:7">
      <c r="A39" s="23">
        <f>A36+1</f>
        <v>16</v>
      </c>
      <c r="B39" s="119"/>
      <c r="C39" s="119"/>
      <c r="D39" s="178">
        <f t="shared" ref="D39:D41" si="7">DAY(B39)/2</f>
        <v>0</v>
      </c>
      <c r="E39" s="25" t="str">
        <f>IF(C39="","",C39-B39+D39)</f>
        <v/>
      </c>
      <c r="F39" s="114"/>
      <c r="G39" s="88">
        <f t="shared" ref="G39:G40" si="8">IF(E39="",0,ROUND(E39*F39,2))</f>
        <v>0</v>
      </c>
    </row>
    <row r="40" spans="1:7">
      <c r="A40" s="23">
        <f>A39+1</f>
        <v>17</v>
      </c>
      <c r="B40" s="119"/>
      <c r="C40" s="119"/>
      <c r="D40" s="178">
        <f t="shared" si="7"/>
        <v>0</v>
      </c>
      <c r="E40" s="25" t="str">
        <f>IF(C40="","",C40-B40+D40)</f>
        <v/>
      </c>
      <c r="F40" s="114"/>
      <c r="G40" s="88">
        <f t="shared" si="8"/>
        <v>0</v>
      </c>
    </row>
    <row r="41" spans="1:7">
      <c r="A41" s="23">
        <f>A40+1</f>
        <v>18</v>
      </c>
      <c r="B41" s="119"/>
      <c r="C41" s="119"/>
      <c r="D41" s="178">
        <f t="shared" si="7"/>
        <v>0</v>
      </c>
      <c r="E41" s="25" t="str">
        <f>IF(C41="","",C41-B41+D41)</f>
        <v/>
      </c>
      <c r="F41" s="114"/>
      <c r="G41" s="88">
        <f>IF(E41="",0,ROUND(E41*F41,2))</f>
        <v>0</v>
      </c>
    </row>
    <row r="42" spans="1:7" s="154" customFormat="1">
      <c r="A42" s="172"/>
      <c r="B42" s="118"/>
      <c r="C42" s="173"/>
      <c r="D42" s="118"/>
      <c r="E42" s="174"/>
      <c r="F42" s="175"/>
      <c r="G42" s="176"/>
    </row>
    <row r="43" spans="1:7" s="154" customFormat="1" ht="15.75">
      <c r="A43" s="172"/>
      <c r="B43" s="177" t="s">
        <v>159</v>
      </c>
      <c r="C43" s="173"/>
      <c r="D43" s="177"/>
      <c r="E43" s="174"/>
      <c r="F43" s="175"/>
      <c r="G43" s="176"/>
    </row>
    <row r="44" spans="1:7">
      <c r="A44" s="23">
        <f>A41+1</f>
        <v>19</v>
      </c>
      <c r="B44" s="119"/>
      <c r="C44" s="119"/>
      <c r="D44" s="178">
        <f t="shared" ref="D44:D46" si="9">DAY(B44)/2</f>
        <v>0</v>
      </c>
      <c r="E44" s="25" t="str">
        <f>IF(C44="","",C44-B44+D44)</f>
        <v/>
      </c>
      <c r="F44" s="114"/>
      <c r="G44" s="88">
        <f t="shared" ref="G44:G45" si="10">IF(E44="",0,ROUND(E44*F44,2))</f>
        <v>0</v>
      </c>
    </row>
    <row r="45" spans="1:7">
      <c r="A45" s="23">
        <f>A44+1</f>
        <v>20</v>
      </c>
      <c r="B45" s="119"/>
      <c r="C45" s="119"/>
      <c r="D45" s="178">
        <f t="shared" si="9"/>
        <v>0</v>
      </c>
      <c r="E45" s="25" t="str">
        <f>IF(C45="","",C45-B45+D45)</f>
        <v/>
      </c>
      <c r="F45" s="114"/>
      <c r="G45" s="88">
        <f t="shared" si="10"/>
        <v>0</v>
      </c>
    </row>
    <row r="46" spans="1:7">
      <c r="A46" s="23">
        <f>A45+1</f>
        <v>21</v>
      </c>
      <c r="B46" s="119"/>
      <c r="C46" s="119"/>
      <c r="D46" s="178">
        <f t="shared" si="9"/>
        <v>0</v>
      </c>
      <c r="E46" s="25" t="str">
        <f>IF(C46="","",C46-B46+D46)</f>
        <v/>
      </c>
      <c r="F46" s="114"/>
      <c r="G46" s="88">
        <f>IF(E46="",0,ROUND(E46*F46,2))</f>
        <v>0</v>
      </c>
    </row>
    <row r="47" spans="1:7" s="154" customFormat="1">
      <c r="A47" s="172"/>
      <c r="B47" s="118"/>
      <c r="C47" s="173"/>
      <c r="D47" s="118"/>
      <c r="E47" s="174"/>
      <c r="F47" s="175"/>
      <c r="G47" s="176"/>
    </row>
    <row r="48" spans="1:7" s="154" customFormat="1" ht="15.75">
      <c r="A48" s="172"/>
      <c r="B48" s="177" t="s">
        <v>160</v>
      </c>
      <c r="C48" s="173"/>
      <c r="D48" s="177"/>
      <c r="E48" s="174"/>
      <c r="F48" s="175"/>
      <c r="G48" s="176"/>
    </row>
    <row r="49" spans="1:9">
      <c r="A49" s="23">
        <f>A46+1</f>
        <v>22</v>
      </c>
      <c r="B49" s="119"/>
      <c r="C49" s="119"/>
      <c r="D49" s="178">
        <f t="shared" ref="D49:D51" si="11">DAY(B49)/2</f>
        <v>0</v>
      </c>
      <c r="E49" s="25" t="str">
        <f>IF(C49="","",C49-B49+D49)</f>
        <v/>
      </c>
      <c r="F49" s="114"/>
      <c r="G49" s="88">
        <f t="shared" ref="G49:G50" si="12">IF(E49="",0,ROUND(E49*F49,2))</f>
        <v>0</v>
      </c>
    </row>
    <row r="50" spans="1:9">
      <c r="A50" s="23">
        <f>A49+1</f>
        <v>23</v>
      </c>
      <c r="B50" s="119"/>
      <c r="C50" s="119"/>
      <c r="D50" s="178">
        <f t="shared" si="11"/>
        <v>0</v>
      </c>
      <c r="E50" s="25" t="str">
        <f>IF(C50="","",C50-B50+D50)</f>
        <v/>
      </c>
      <c r="F50" s="114"/>
      <c r="G50" s="88">
        <f t="shared" si="12"/>
        <v>0</v>
      </c>
    </row>
    <row r="51" spans="1:9">
      <c r="A51" s="23">
        <f>A50+1</f>
        <v>24</v>
      </c>
      <c r="B51" s="119"/>
      <c r="C51" s="119"/>
      <c r="D51" s="178">
        <f t="shared" si="11"/>
        <v>0</v>
      </c>
      <c r="E51" s="25" t="str">
        <f>IF(C51="","",C51-B51+D51)</f>
        <v/>
      </c>
      <c r="F51" s="114"/>
      <c r="G51" s="88">
        <f>IF(E51="",0,ROUND(E51*F51,2))</f>
        <v>0</v>
      </c>
    </row>
    <row r="52" spans="1:9" s="154" customFormat="1">
      <c r="A52" s="172"/>
      <c r="B52" s="118"/>
      <c r="C52" s="173"/>
      <c r="D52" s="118"/>
      <c r="E52" s="174"/>
      <c r="F52" s="175"/>
      <c r="G52" s="176"/>
    </row>
    <row r="53" spans="1:9" s="154" customFormat="1" ht="15.75">
      <c r="A53" s="172"/>
      <c r="B53" s="177" t="s">
        <v>161</v>
      </c>
      <c r="C53" s="173"/>
      <c r="D53" s="177"/>
      <c r="E53" s="174"/>
      <c r="F53" s="175"/>
      <c r="G53" s="176"/>
    </row>
    <row r="54" spans="1:9">
      <c r="A54" s="23">
        <f>A51+1</f>
        <v>25</v>
      </c>
      <c r="B54" s="119"/>
      <c r="C54" s="119"/>
      <c r="D54" s="178">
        <f t="shared" ref="D54:D56" si="13">DAY(B54)/2</f>
        <v>0</v>
      </c>
      <c r="E54" s="25" t="str">
        <f>IF(C54="","",C54-B54+D54)</f>
        <v/>
      </c>
      <c r="F54" s="114"/>
      <c r="G54" s="88">
        <f t="shared" ref="G54:G55" si="14">IF(E54="",0,ROUND(E54*F54,2))</f>
        <v>0</v>
      </c>
    </row>
    <row r="55" spans="1:9">
      <c r="A55" s="23">
        <f>A54+1</f>
        <v>26</v>
      </c>
      <c r="B55" s="119"/>
      <c r="C55" s="119"/>
      <c r="D55" s="178">
        <f t="shared" si="13"/>
        <v>0</v>
      </c>
      <c r="E55" s="25" t="str">
        <f>IF(C55="","",C55-B55+D55)</f>
        <v/>
      </c>
      <c r="F55" s="114"/>
      <c r="G55" s="88">
        <f t="shared" si="14"/>
        <v>0</v>
      </c>
    </row>
    <row r="56" spans="1:9">
      <c r="A56" s="23">
        <f>A55+1</f>
        <v>27</v>
      </c>
      <c r="B56" s="119"/>
      <c r="C56" s="119"/>
      <c r="D56" s="178">
        <f t="shared" si="13"/>
        <v>0</v>
      </c>
      <c r="E56" s="25" t="str">
        <f>IF(C56="","",C56-B56+D56)</f>
        <v/>
      </c>
      <c r="F56" s="114"/>
      <c r="G56" s="88">
        <f>IF(E56="",0,ROUND(E56*F56,2))</f>
        <v>0</v>
      </c>
      <c r="H56" s="118"/>
      <c r="I56" s="118"/>
    </row>
    <row r="57" spans="1:9" s="154" customFormat="1">
      <c r="A57" s="172"/>
      <c r="B57" s="118"/>
      <c r="C57" s="173"/>
      <c r="D57" s="118"/>
      <c r="E57" s="174"/>
      <c r="F57" s="175"/>
      <c r="G57" s="176"/>
      <c r="H57" s="118"/>
      <c r="I57" s="118"/>
    </row>
    <row r="58" spans="1:9" s="154" customFormat="1" ht="15.75">
      <c r="A58" s="172"/>
      <c r="B58" s="177" t="s">
        <v>162</v>
      </c>
      <c r="C58" s="173"/>
      <c r="D58" s="177"/>
      <c r="E58" s="174"/>
      <c r="F58" s="175"/>
      <c r="G58" s="176"/>
      <c r="H58" s="118"/>
      <c r="I58" s="118"/>
    </row>
    <row r="59" spans="1:9">
      <c r="A59" s="23">
        <f>A56+1</f>
        <v>28</v>
      </c>
      <c r="B59" s="119"/>
      <c r="C59" s="119"/>
      <c r="D59" s="178">
        <f t="shared" ref="D59:D61" si="15">DAY(B59)/2</f>
        <v>0</v>
      </c>
      <c r="E59" s="25" t="str">
        <f>IF(C59="","",C59-B59+D59)</f>
        <v/>
      </c>
      <c r="F59" s="114"/>
      <c r="G59" s="88">
        <f t="shared" ref="G59:G60" si="16">IF(E59="",0,ROUND(E59*F59,2))</f>
        <v>0</v>
      </c>
    </row>
    <row r="60" spans="1:9">
      <c r="A60" s="23">
        <f>A59+1</f>
        <v>29</v>
      </c>
      <c r="B60" s="119"/>
      <c r="C60" s="119"/>
      <c r="D60" s="178">
        <f t="shared" si="15"/>
        <v>0</v>
      </c>
      <c r="E60" s="25" t="str">
        <f>IF(C60="","",C60-B60+D60)</f>
        <v/>
      </c>
      <c r="F60" s="114"/>
      <c r="G60" s="88">
        <f t="shared" si="16"/>
        <v>0</v>
      </c>
    </row>
    <row r="61" spans="1:9">
      <c r="A61" s="23">
        <f>A60+1</f>
        <v>30</v>
      </c>
      <c r="B61" s="119"/>
      <c r="C61" s="119"/>
      <c r="D61" s="178">
        <f t="shared" si="15"/>
        <v>0</v>
      </c>
      <c r="E61" s="25" t="str">
        <f>IF(C61="","",C61-B61+D61)</f>
        <v/>
      </c>
      <c r="F61" s="114"/>
      <c r="G61" s="88">
        <f>IF(E61="",0,ROUND(E61*F61,2))</f>
        <v>0</v>
      </c>
    </row>
    <row r="62" spans="1:9" s="154" customFormat="1">
      <c r="A62" s="172"/>
      <c r="B62" s="118"/>
      <c r="C62" s="173"/>
      <c r="D62" s="118"/>
      <c r="E62" s="174"/>
      <c r="F62" s="175"/>
      <c r="G62" s="176"/>
    </row>
    <row r="63" spans="1:9" s="154" customFormat="1" ht="15.75">
      <c r="A63" s="172"/>
      <c r="B63" s="177" t="s">
        <v>163</v>
      </c>
      <c r="C63" s="173"/>
      <c r="D63" s="177"/>
      <c r="E63" s="174"/>
      <c r="F63" s="175"/>
      <c r="G63" s="176"/>
    </row>
    <row r="64" spans="1:9">
      <c r="A64" s="23">
        <f>A61+1</f>
        <v>31</v>
      </c>
      <c r="B64" s="119"/>
      <c r="C64" s="119"/>
      <c r="D64" s="178">
        <f t="shared" ref="D64:D66" si="17">DAY(B64)/2</f>
        <v>0</v>
      </c>
      <c r="E64" s="25" t="str">
        <f>IF(C64="","",C64-B64+D64)</f>
        <v/>
      </c>
      <c r="F64" s="114"/>
      <c r="G64" s="88">
        <f t="shared" ref="G64:G65" si="18">IF(E64="",0,ROUND(E64*F64,2))</f>
        <v>0</v>
      </c>
    </row>
    <row r="65" spans="1:7">
      <c r="A65" s="23">
        <f>A64+1</f>
        <v>32</v>
      </c>
      <c r="B65" s="119"/>
      <c r="C65" s="119"/>
      <c r="D65" s="178">
        <f t="shared" si="17"/>
        <v>0</v>
      </c>
      <c r="E65" s="25" t="str">
        <f>IF(C65="","",C65-B65+D65)</f>
        <v/>
      </c>
      <c r="F65" s="114"/>
      <c r="G65" s="88">
        <f t="shared" si="18"/>
        <v>0</v>
      </c>
    </row>
    <row r="66" spans="1:7">
      <c r="A66" s="23">
        <f>A65+1</f>
        <v>33</v>
      </c>
      <c r="B66" s="119"/>
      <c r="C66" s="119"/>
      <c r="D66" s="178">
        <f t="shared" si="17"/>
        <v>0</v>
      </c>
      <c r="E66" s="25" t="str">
        <f>IF(C66="","",C66-B66+D66)</f>
        <v/>
      </c>
      <c r="F66" s="114"/>
      <c r="G66" s="88">
        <f>IF(E66="",0,ROUND(E66*F66,2))</f>
        <v>0</v>
      </c>
    </row>
    <row r="67" spans="1:7" s="154" customFormat="1">
      <c r="A67" s="172"/>
      <c r="B67" s="118"/>
      <c r="C67" s="173"/>
      <c r="D67" s="118"/>
      <c r="E67" s="174"/>
      <c r="F67" s="175"/>
      <c r="G67" s="176"/>
    </row>
    <row r="68" spans="1:7" s="154" customFormat="1" ht="15.75">
      <c r="A68" s="172"/>
      <c r="B68" s="177" t="s">
        <v>164</v>
      </c>
      <c r="C68" s="173"/>
      <c r="D68" s="177"/>
      <c r="E68" s="174"/>
      <c r="F68" s="175"/>
      <c r="G68" s="176"/>
    </row>
    <row r="69" spans="1:7">
      <c r="A69" s="23">
        <f>A66+1</f>
        <v>34</v>
      </c>
      <c r="B69" s="119"/>
      <c r="C69" s="119"/>
      <c r="D69" s="178">
        <f t="shared" ref="D69:D71" si="19">DAY(B69)/2</f>
        <v>0</v>
      </c>
      <c r="E69" s="25" t="str">
        <f>IF(C69="","",C69-B69+D69)</f>
        <v/>
      </c>
      <c r="F69" s="114"/>
      <c r="G69" s="88">
        <f t="shared" ref="G69:G70" si="20">IF(E69="",0,ROUND(E69*F69,2))</f>
        <v>0</v>
      </c>
    </row>
    <row r="70" spans="1:7">
      <c r="A70" s="23">
        <f>A69+1</f>
        <v>35</v>
      </c>
      <c r="B70" s="119"/>
      <c r="C70" s="119"/>
      <c r="D70" s="178">
        <f t="shared" si="19"/>
        <v>0</v>
      </c>
      <c r="E70" s="25" t="str">
        <f>IF(C70="","",C70-B70+D70)</f>
        <v/>
      </c>
      <c r="F70" s="114"/>
      <c r="G70" s="88">
        <f t="shared" si="20"/>
        <v>0</v>
      </c>
    </row>
    <row r="71" spans="1:7">
      <c r="A71" s="23">
        <f>A70+1</f>
        <v>36</v>
      </c>
      <c r="B71" s="119"/>
      <c r="C71" s="119"/>
      <c r="D71" s="178">
        <f t="shared" si="19"/>
        <v>0</v>
      </c>
      <c r="E71" s="25" t="str">
        <f>IF(C71="","",C71-B71+D71)</f>
        <v/>
      </c>
      <c r="F71" s="114"/>
      <c r="G71" s="88">
        <f>IF(E71="",0,ROUND(E71*F71,2))</f>
        <v>0</v>
      </c>
    </row>
    <row r="72" spans="1:7" s="154" customFormat="1">
      <c r="A72" s="172"/>
      <c r="B72" s="118"/>
      <c r="C72" s="173"/>
      <c r="D72" s="118"/>
      <c r="E72" s="174"/>
      <c r="F72" s="175"/>
      <c r="G72" s="176"/>
    </row>
    <row r="73" spans="1:7" s="154" customFormat="1" ht="15.75">
      <c r="A73" s="172"/>
      <c r="B73" s="177" t="s">
        <v>166</v>
      </c>
      <c r="C73" s="173"/>
      <c r="D73" s="177"/>
      <c r="E73" s="174"/>
      <c r="F73" s="175"/>
      <c r="G73" s="176"/>
    </row>
    <row r="74" spans="1:7">
      <c r="A74" s="23">
        <f>A71+1</f>
        <v>37</v>
      </c>
      <c r="B74" s="119"/>
      <c r="C74" s="119"/>
      <c r="D74" s="178">
        <f t="shared" ref="D74:D76" si="21">DAY(B74)/2</f>
        <v>0</v>
      </c>
      <c r="E74" s="25" t="str">
        <f>IF(C74="","",C74-B74+D74)</f>
        <v/>
      </c>
      <c r="F74" s="114"/>
      <c r="G74" s="88">
        <f t="shared" ref="G74:G75" si="22">IF(E74="",0,ROUND(E74*F74,2))</f>
        <v>0</v>
      </c>
    </row>
    <row r="75" spans="1:7">
      <c r="A75" s="23">
        <f>A74+1</f>
        <v>38</v>
      </c>
      <c r="B75" s="119"/>
      <c r="C75" s="119"/>
      <c r="D75" s="178">
        <f t="shared" si="21"/>
        <v>0</v>
      </c>
      <c r="E75" s="25" t="str">
        <f>IF(C75="","",C75-B75+D75)</f>
        <v/>
      </c>
      <c r="F75" s="114"/>
      <c r="G75" s="88">
        <f t="shared" si="22"/>
        <v>0</v>
      </c>
    </row>
    <row r="76" spans="1:7">
      <c r="A76" s="23">
        <f>A75+1</f>
        <v>39</v>
      </c>
      <c r="B76" s="119"/>
      <c r="C76" s="119"/>
      <c r="D76" s="178">
        <f t="shared" si="21"/>
        <v>0</v>
      </c>
      <c r="E76" s="25" t="str">
        <f>IF(C76="","",C76-B76+D76)</f>
        <v/>
      </c>
      <c r="F76" s="114"/>
      <c r="G76" s="88">
        <f>IF(E76="",0,ROUND(E76*F76,2))</f>
        <v>0</v>
      </c>
    </row>
    <row r="77" spans="1:7" s="154" customFormat="1">
      <c r="A77" s="172"/>
      <c r="B77" s="118"/>
      <c r="C77" s="173"/>
      <c r="D77" s="118"/>
      <c r="E77" s="174"/>
      <c r="F77" s="175"/>
      <c r="G77" s="176"/>
    </row>
    <row r="78" spans="1:7" s="154" customFormat="1" ht="15.75">
      <c r="A78" s="172"/>
      <c r="B78" s="177" t="s">
        <v>167</v>
      </c>
      <c r="C78" s="173"/>
      <c r="D78" s="177"/>
      <c r="E78" s="174"/>
      <c r="F78" s="175"/>
      <c r="G78" s="176"/>
    </row>
    <row r="79" spans="1:7">
      <c r="A79" s="23">
        <f>A76+1</f>
        <v>40</v>
      </c>
      <c r="B79" s="119"/>
      <c r="C79" s="119"/>
      <c r="D79" s="178">
        <f t="shared" ref="D79:D81" si="23">DAY(B79)/2</f>
        <v>0</v>
      </c>
      <c r="E79" s="25" t="str">
        <f>IF(C79="","",C79-B79+D79)</f>
        <v/>
      </c>
      <c r="F79" s="114"/>
      <c r="G79" s="88">
        <f t="shared" ref="G79:G80" si="24">IF(E79="",0,ROUND(E79*F79,2))</f>
        <v>0</v>
      </c>
    </row>
    <row r="80" spans="1:7">
      <c r="A80" s="23">
        <f>A79+1</f>
        <v>41</v>
      </c>
      <c r="B80" s="119"/>
      <c r="C80" s="119"/>
      <c r="D80" s="178">
        <f t="shared" si="23"/>
        <v>0</v>
      </c>
      <c r="E80" s="25" t="str">
        <f>IF(C80="","",C80-B80+D80)</f>
        <v/>
      </c>
      <c r="F80" s="114"/>
      <c r="G80" s="88">
        <f t="shared" si="24"/>
        <v>0</v>
      </c>
    </row>
    <row r="81" spans="1:7">
      <c r="A81" s="23">
        <f>A80+1</f>
        <v>42</v>
      </c>
      <c r="B81" s="119"/>
      <c r="C81" s="119"/>
      <c r="D81" s="178">
        <f t="shared" si="23"/>
        <v>0</v>
      </c>
      <c r="E81" s="25" t="str">
        <f>IF(C81="","",C81-B81+D81)</f>
        <v/>
      </c>
      <c r="F81" s="114"/>
      <c r="G81" s="88">
        <f>IF(E81="",0,ROUND(E81*F81,2))</f>
        <v>0</v>
      </c>
    </row>
    <row r="82" spans="1:7">
      <c r="A82" s="23"/>
      <c r="B82" s="27"/>
      <c r="C82" s="27"/>
      <c r="D82" s="27"/>
      <c r="E82" s="27"/>
      <c r="F82" s="60"/>
      <c r="G82" s="27"/>
    </row>
    <row r="83" spans="1:7" s="154" customFormat="1" ht="15.75">
      <c r="A83" s="172"/>
      <c r="B83" s="177" t="s">
        <v>170</v>
      </c>
      <c r="C83" s="173"/>
      <c r="D83" s="177"/>
      <c r="E83" s="174"/>
      <c r="F83" s="175"/>
      <c r="G83" s="176"/>
    </row>
    <row r="84" spans="1:7">
      <c r="A84" s="23">
        <f>A81+1</f>
        <v>43</v>
      </c>
      <c r="B84" s="119"/>
      <c r="C84" s="119"/>
      <c r="D84" s="178">
        <f t="shared" ref="D84:D86" si="25">DAY(B84)/2</f>
        <v>0</v>
      </c>
      <c r="E84" s="25" t="str">
        <f>IF(C84="","",C84-B84+D84)</f>
        <v/>
      </c>
      <c r="F84" s="114"/>
      <c r="G84" s="88">
        <f t="shared" ref="G84:G85" si="26">IF(E84="",0,ROUND(E84*F84,2))</f>
        <v>0</v>
      </c>
    </row>
    <row r="85" spans="1:7">
      <c r="A85" s="23">
        <f>A84+1</f>
        <v>44</v>
      </c>
      <c r="B85" s="119"/>
      <c r="C85" s="119"/>
      <c r="D85" s="178">
        <f t="shared" si="25"/>
        <v>0</v>
      </c>
      <c r="E85" s="25" t="str">
        <f>IF(C85="","",C85-B85+D85)</f>
        <v/>
      </c>
      <c r="F85" s="114"/>
      <c r="G85" s="88">
        <f t="shared" si="26"/>
        <v>0</v>
      </c>
    </row>
    <row r="86" spans="1:7">
      <c r="A86" s="23">
        <f>A85+1</f>
        <v>45</v>
      </c>
      <c r="B86" s="119"/>
      <c r="C86" s="119"/>
      <c r="D86" s="178">
        <f t="shared" si="25"/>
        <v>0</v>
      </c>
      <c r="E86" s="25" t="str">
        <f>IF(C86="","",C86-B86+D86)</f>
        <v/>
      </c>
      <c r="F86" s="114"/>
      <c r="G86" s="88">
        <f>IF(E86="",0,ROUND(E86*F86,2))</f>
        <v>0</v>
      </c>
    </row>
    <row r="87" spans="1:7">
      <c r="A87" s="23"/>
      <c r="B87" s="27"/>
      <c r="C87" s="27"/>
      <c r="D87" s="27"/>
      <c r="E87" s="27"/>
      <c r="F87" s="60"/>
      <c r="G87" s="27"/>
    </row>
    <row r="88" spans="1:7" ht="16.5" thickBot="1">
      <c r="A88" s="23">
        <f>A86+1</f>
        <v>46</v>
      </c>
      <c r="B88" s="89" t="s">
        <v>316</v>
      </c>
      <c r="C88" s="27"/>
      <c r="D88" s="89"/>
      <c r="E88" s="266">
        <f>IF(F88=0,0,G88/F88)</f>
        <v>0</v>
      </c>
      <c r="F88" s="55">
        <f>SUM(F14:F86)</f>
        <v>0</v>
      </c>
      <c r="G88" s="55">
        <f>SUM(G14:G86)</f>
        <v>0</v>
      </c>
    </row>
    <row r="89" spans="1:7" ht="15.75" thickTop="1">
      <c r="A89" s="23"/>
      <c r="B89" s="27"/>
      <c r="C89" s="27"/>
      <c r="D89" s="27"/>
      <c r="E89" s="27"/>
      <c r="F89" s="27"/>
      <c r="G89" s="27"/>
    </row>
    <row r="91" spans="1:7">
      <c r="A91" s="154" t="s">
        <v>327</v>
      </c>
      <c r="B91" s="154"/>
      <c r="D91" s="154"/>
    </row>
    <row r="92" spans="1:7">
      <c r="A92" s="16" t="s">
        <v>413</v>
      </c>
    </row>
    <row r="93" spans="1:7">
      <c r="A93" s="154" t="s">
        <v>412</v>
      </c>
      <c r="B93" s="154"/>
      <c r="C93" s="154"/>
      <c r="D93" s="154"/>
      <c r="E93" s="154"/>
      <c r="F93" s="154"/>
      <c r="G93" s="154"/>
    </row>
    <row r="95" spans="1:7">
      <c r="B95" s="254" t="s">
        <v>310</v>
      </c>
      <c r="C95" s="122"/>
    </row>
  </sheetData>
  <mergeCells count="4">
    <mergeCell ref="A2:G2"/>
    <mergeCell ref="A3:G3"/>
    <mergeCell ref="A4:G4"/>
    <mergeCell ref="A5:G5"/>
  </mergeCells>
  <printOptions horizontalCentered="1"/>
  <pageMargins left="0.7" right="0.7" top="0.75" bottom="0.75" header="0.3" footer="0.3"/>
  <pageSetup scale="93" fitToHeight="0" orientation="portrait" r:id="rId1"/>
  <rowBreaks count="1" manualBreakCount="1">
    <brk id="47"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2">
    <tabColor theme="4" tint="0.39997558519241921"/>
    <pageSetUpPr fitToPage="1"/>
  </sheetPr>
  <dimension ref="A1:G45"/>
  <sheetViews>
    <sheetView showGridLines="0" zoomScale="85" zoomScaleNormal="85" workbookViewId="0"/>
  </sheetViews>
  <sheetFormatPr defaultColWidth="8.88671875" defaultRowHeight="15"/>
  <cols>
    <col min="1" max="1" width="8.88671875" style="16"/>
    <col min="2" max="2" width="40.77734375" style="16" customWidth="1"/>
    <col min="3" max="5" width="14.77734375" style="16" customWidth="1"/>
    <col min="6" max="16384" width="8.88671875" style="16"/>
  </cols>
  <sheetData>
    <row r="1" spans="1:5" ht="15.75">
      <c r="B1" s="397" t="s">
        <v>875</v>
      </c>
    </row>
    <row r="2" spans="1:5" ht="15.75">
      <c r="A2" s="479" t="str">
        <f>'General Inputs'!$B$2</f>
        <v>Louisville Gas and Electric Company</v>
      </c>
      <c r="B2" s="479"/>
      <c r="C2" s="479"/>
      <c r="D2" s="479"/>
      <c r="E2" s="479"/>
    </row>
    <row r="3" spans="1:5" ht="15.75">
      <c r="A3" s="479" t="str">
        <f>'General Inputs'!$D$34&amp;" "&amp;'General Inputs'!$E$34</f>
        <v>Case No. 2018-00295</v>
      </c>
      <c r="B3" s="479"/>
      <c r="C3" s="479"/>
      <c r="D3" s="479"/>
      <c r="E3" s="479"/>
    </row>
    <row r="4" spans="1:5" ht="15.75">
      <c r="A4" s="479" t="str">
        <f>"For the Test Year Ended "&amp;TEXT('General Inputs'!E28,"Mmmm dd, yyyy")</f>
        <v>For the Test Year Ended December 31, 2017</v>
      </c>
      <c r="B4" s="479"/>
      <c r="C4" s="479"/>
      <c r="D4" s="479"/>
      <c r="E4" s="479"/>
    </row>
    <row r="5" spans="1:5" ht="15.75">
      <c r="A5" s="478" t="s">
        <v>94</v>
      </c>
      <c r="B5" s="478"/>
      <c r="C5" s="478"/>
      <c r="D5" s="478"/>
      <c r="E5" s="478"/>
    </row>
    <row r="9" spans="1:5" ht="15.75">
      <c r="A9" s="18" t="s">
        <v>32</v>
      </c>
      <c r="B9" s="18"/>
      <c r="C9" s="75" t="s">
        <v>284</v>
      </c>
      <c r="D9" s="75" t="s">
        <v>285</v>
      </c>
      <c r="E9" s="75" t="s">
        <v>30</v>
      </c>
    </row>
    <row r="10" spans="1:5" ht="20.25">
      <c r="A10" s="285" t="s">
        <v>26</v>
      </c>
      <c r="B10" s="300" t="s">
        <v>27</v>
      </c>
      <c r="C10" s="301" t="s">
        <v>34</v>
      </c>
      <c r="D10" s="301" t="s">
        <v>287</v>
      </c>
      <c r="E10" s="301" t="s">
        <v>34</v>
      </c>
    </row>
    <row r="11" spans="1:5" ht="15.75">
      <c r="A11" s="20"/>
      <c r="B11" s="20"/>
      <c r="C11" s="59" t="s">
        <v>40</v>
      </c>
      <c r="D11" s="48" t="s">
        <v>41</v>
      </c>
      <c r="E11" s="48" t="s">
        <v>288</v>
      </c>
    </row>
    <row r="12" spans="1:5">
      <c r="A12" s="27"/>
      <c r="B12" s="27"/>
      <c r="C12" s="35"/>
      <c r="D12" s="35"/>
      <c r="E12" s="35"/>
    </row>
    <row r="13" spans="1:5">
      <c r="A13" s="23">
        <v>1</v>
      </c>
      <c r="B13" s="63">
        <f>EOMONTH('General Inputs'!$E$26,0)</f>
        <v>42766</v>
      </c>
      <c r="C13" s="246"/>
      <c r="D13" s="249"/>
      <c r="E13" s="250">
        <f>C13*D13</f>
        <v>0</v>
      </c>
    </row>
    <row r="14" spans="1:5">
      <c r="A14" s="23">
        <f>A13+1</f>
        <v>2</v>
      </c>
      <c r="B14" s="63">
        <f>EOMONTH('General Inputs'!$E$26,1)</f>
        <v>42794</v>
      </c>
      <c r="C14" s="246"/>
      <c r="D14" s="249"/>
      <c r="E14" s="250">
        <f>C14*D14</f>
        <v>0</v>
      </c>
    </row>
    <row r="15" spans="1:5">
      <c r="A15" s="23">
        <f t="shared" ref="A15:A24" si="0">A14+1</f>
        <v>3</v>
      </c>
      <c r="B15" s="63">
        <f>EOMONTH('General Inputs'!$E$26,2)</f>
        <v>42825</v>
      </c>
      <c r="C15" s="246"/>
      <c r="D15" s="249"/>
      <c r="E15" s="250">
        <f t="shared" ref="E15:E24" si="1">C15*D15</f>
        <v>0</v>
      </c>
    </row>
    <row r="16" spans="1:5">
      <c r="A16" s="23">
        <f t="shared" si="0"/>
        <v>4</v>
      </c>
      <c r="B16" s="63">
        <f>EOMONTH('General Inputs'!$E$26,3)</f>
        <v>42855</v>
      </c>
      <c r="C16" s="246"/>
      <c r="D16" s="249"/>
      <c r="E16" s="250">
        <f t="shared" si="1"/>
        <v>0</v>
      </c>
    </row>
    <row r="17" spans="1:7">
      <c r="A17" s="23">
        <f t="shared" si="0"/>
        <v>5</v>
      </c>
      <c r="B17" s="63">
        <f>EOMONTH('General Inputs'!$E$26,4)</f>
        <v>42886</v>
      </c>
      <c r="C17" s="246"/>
      <c r="D17" s="249"/>
      <c r="E17" s="250">
        <f t="shared" si="1"/>
        <v>0</v>
      </c>
    </row>
    <row r="18" spans="1:7">
      <c r="A18" s="23">
        <f t="shared" si="0"/>
        <v>6</v>
      </c>
      <c r="B18" s="63">
        <f>EOMONTH('General Inputs'!$E$26,5)</f>
        <v>42916</v>
      </c>
      <c r="C18" s="246"/>
      <c r="D18" s="249"/>
      <c r="E18" s="250">
        <f t="shared" si="1"/>
        <v>0</v>
      </c>
    </row>
    <row r="19" spans="1:7">
      <c r="A19" s="23">
        <f t="shared" si="0"/>
        <v>7</v>
      </c>
      <c r="B19" s="63">
        <f>EOMONTH('General Inputs'!$E$26,6)</f>
        <v>42947</v>
      </c>
      <c r="C19" s="246"/>
      <c r="D19" s="249"/>
      <c r="E19" s="250">
        <f t="shared" si="1"/>
        <v>0</v>
      </c>
    </row>
    <row r="20" spans="1:7">
      <c r="A20" s="23">
        <f t="shared" si="0"/>
        <v>8</v>
      </c>
      <c r="B20" s="63">
        <f>EOMONTH('General Inputs'!$E$26,7)</f>
        <v>42978</v>
      </c>
      <c r="C20" s="246"/>
      <c r="D20" s="249"/>
      <c r="E20" s="250">
        <f t="shared" si="1"/>
        <v>0</v>
      </c>
    </row>
    <row r="21" spans="1:7">
      <c r="A21" s="23">
        <f t="shared" si="0"/>
        <v>9</v>
      </c>
      <c r="B21" s="63">
        <f>EOMONTH('General Inputs'!$E$26,8)</f>
        <v>43008</v>
      </c>
      <c r="C21" s="246"/>
      <c r="D21" s="249"/>
      <c r="E21" s="250">
        <f t="shared" si="1"/>
        <v>0</v>
      </c>
    </row>
    <row r="22" spans="1:7">
      <c r="A22" s="23">
        <f t="shared" si="0"/>
        <v>10</v>
      </c>
      <c r="B22" s="63">
        <f>EOMONTH('General Inputs'!$E$26,9)</f>
        <v>43039</v>
      </c>
      <c r="C22" s="246"/>
      <c r="D22" s="249"/>
      <c r="E22" s="250">
        <f t="shared" si="1"/>
        <v>0</v>
      </c>
    </row>
    <row r="23" spans="1:7">
      <c r="A23" s="23">
        <f t="shared" si="0"/>
        <v>11</v>
      </c>
      <c r="B23" s="63">
        <f>EOMONTH('General Inputs'!$E$26,10)</f>
        <v>43069</v>
      </c>
      <c r="C23" s="246"/>
      <c r="D23" s="249"/>
      <c r="E23" s="250">
        <f t="shared" si="1"/>
        <v>0</v>
      </c>
    </row>
    <row r="24" spans="1:7">
      <c r="A24" s="23">
        <f t="shared" si="0"/>
        <v>12</v>
      </c>
      <c r="B24" s="63">
        <f>EOMONTH('General Inputs'!$E$26,11)</f>
        <v>43100</v>
      </c>
      <c r="C24" s="246"/>
      <c r="D24" s="249"/>
      <c r="E24" s="250">
        <f t="shared" si="1"/>
        <v>0</v>
      </c>
    </row>
    <row r="25" spans="1:7">
      <c r="A25" s="23"/>
      <c r="B25" s="23"/>
      <c r="C25" s="245"/>
      <c r="D25" s="251"/>
      <c r="E25" s="251"/>
    </row>
    <row r="26" spans="1:7" ht="16.5" thickBot="1">
      <c r="A26" s="23">
        <v>13</v>
      </c>
      <c r="B26" s="225" t="s">
        <v>286</v>
      </c>
      <c r="C26" s="248">
        <f>IF(D26=0,0,E26/D26)</f>
        <v>0</v>
      </c>
      <c r="D26" s="252">
        <f>SUM(D13:D24)</f>
        <v>0</v>
      </c>
      <c r="E26" s="252">
        <f>SUM(E13:E24)</f>
        <v>0</v>
      </c>
    </row>
    <row r="27" spans="1:7" ht="15.75" thickTop="1">
      <c r="A27" s="23"/>
      <c r="B27" s="23"/>
      <c r="C27" s="245"/>
      <c r="D27" s="123"/>
      <c r="E27" s="123"/>
    </row>
    <row r="29" spans="1:7">
      <c r="A29" s="16" t="s">
        <v>199</v>
      </c>
      <c r="C29" s="154"/>
      <c r="D29" s="154"/>
      <c r="E29" s="154"/>
      <c r="F29" s="154"/>
      <c r="G29" s="154"/>
    </row>
    <row r="30" spans="1:7">
      <c r="A30" s="214" t="s">
        <v>414</v>
      </c>
      <c r="C30" s="154"/>
      <c r="D30" s="154"/>
      <c r="E30" s="154"/>
      <c r="F30" s="154"/>
      <c r="G30" s="154"/>
    </row>
    <row r="31" spans="1:7">
      <c r="A31" s="214" t="s">
        <v>200</v>
      </c>
      <c r="C31" s="154"/>
      <c r="D31" s="154"/>
      <c r="E31" s="154"/>
      <c r="F31" s="154"/>
      <c r="G31" s="154"/>
    </row>
    <row r="32" spans="1:7">
      <c r="A32" s="214" t="s">
        <v>201</v>
      </c>
    </row>
    <row r="33" spans="1:1">
      <c r="A33" s="214" t="s">
        <v>202</v>
      </c>
    </row>
    <row r="34" spans="1:1">
      <c r="A34" s="214" t="s">
        <v>203</v>
      </c>
    </row>
    <row r="35" spans="1:1">
      <c r="A35" s="214" t="s">
        <v>204</v>
      </c>
    </row>
    <row r="36" spans="1:1">
      <c r="A36" s="214" t="s">
        <v>205</v>
      </c>
    </row>
    <row r="37" spans="1:1">
      <c r="A37" s="214"/>
    </row>
    <row r="38" spans="1:1">
      <c r="A38" s="16" t="s">
        <v>198</v>
      </c>
    </row>
    <row r="39" spans="1:1">
      <c r="A39" s="214" t="s">
        <v>415</v>
      </c>
    </row>
    <row r="40" spans="1:1">
      <c r="A40" s="214" t="s">
        <v>195</v>
      </c>
    </row>
    <row r="41" spans="1:1">
      <c r="A41" s="214" t="s">
        <v>416</v>
      </c>
    </row>
    <row r="42" spans="1:1">
      <c r="A42" s="214" t="s">
        <v>876</v>
      </c>
    </row>
    <row r="43" spans="1:1">
      <c r="A43" s="214" t="s">
        <v>196</v>
      </c>
    </row>
    <row r="44" spans="1:1">
      <c r="A44" s="214" t="s">
        <v>417</v>
      </c>
    </row>
    <row r="45" spans="1:1">
      <c r="A45" s="214" t="s">
        <v>197</v>
      </c>
    </row>
  </sheetData>
  <mergeCells count="4">
    <mergeCell ref="A2:E2"/>
    <mergeCell ref="A3:E3"/>
    <mergeCell ref="A4:E4"/>
    <mergeCell ref="A5:E5"/>
  </mergeCells>
  <pageMargins left="0.7" right="0.7" top="0.75" bottom="0.75" header="0.3" footer="0.3"/>
  <pageSetup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66"/>
    <pageSetUpPr fitToPage="1"/>
  </sheetPr>
  <dimension ref="B1:T86"/>
  <sheetViews>
    <sheetView showGridLines="0" zoomScale="85" zoomScaleNormal="85" workbookViewId="0">
      <pane ySplit="9" topLeftCell="A10" activePane="bottomLeft" state="frozen"/>
      <selection pane="bottomLeft" activeCell="A10" sqref="A10"/>
    </sheetView>
  </sheetViews>
  <sheetFormatPr defaultColWidth="8.88671875" defaultRowHeight="15" outlineLevelRow="2"/>
  <cols>
    <col min="1" max="1" width="2.109375" style="313" customWidth="1"/>
    <col min="2" max="3" width="1.33203125" style="313" customWidth="1"/>
    <col min="4" max="4" width="47.21875" style="313" customWidth="1"/>
    <col min="5" max="6" width="13" style="313" customWidth="1"/>
    <col min="7" max="9" width="1.33203125" style="313" customWidth="1"/>
    <col min="10" max="16384" width="8.88671875" style="313"/>
  </cols>
  <sheetData>
    <row r="1" spans="2:20" s="328" customFormat="1" ht="15.75">
      <c r="E1" s="429"/>
      <c r="F1" s="429"/>
    </row>
    <row r="2" spans="2:20" ht="15.75">
      <c r="B2" s="349" t="str">
        <f>'General Inputs'!B2</f>
        <v>Louisville Gas and Electric Company</v>
      </c>
      <c r="C2" s="311"/>
      <c r="D2" s="311"/>
      <c r="G2" s="311"/>
      <c r="H2" s="311"/>
    </row>
    <row r="3" spans="2:20">
      <c r="B3" s="311" t="str">
        <f>'General Inputs'!B3</f>
        <v>Cash Working Capital Analysis</v>
      </c>
      <c r="C3" s="311"/>
      <c r="D3" s="311"/>
      <c r="G3" s="311"/>
      <c r="H3" s="311"/>
    </row>
    <row r="4" spans="2:20">
      <c r="B4" s="312" t="str">
        <f>'General Inputs'!B4</f>
        <v>2020 Kentucky Rate Case</v>
      </c>
      <c r="C4" s="312"/>
      <c r="D4" s="312"/>
      <c r="G4" s="311"/>
      <c r="H4" s="311"/>
    </row>
    <row r="5" spans="2:20">
      <c r="B5" s="312" t="str">
        <f>'General Inputs'!B5</f>
        <v>Revenue Lag Days Based on the Year Ended December 31, 2019</v>
      </c>
      <c r="C5" s="342"/>
      <c r="D5" s="342"/>
      <c r="E5" s="314"/>
      <c r="F5" s="314"/>
      <c r="G5" s="311"/>
      <c r="H5" s="311"/>
    </row>
    <row r="6" spans="2:20">
      <c r="B6" s="312" t="str">
        <f>'General Inputs'!B6</f>
        <v>Expense Lead Days Based on the Year Ended December 31, 2017</v>
      </c>
      <c r="C6" s="342"/>
      <c r="D6" s="342"/>
      <c r="E6" s="314"/>
      <c r="F6" s="314"/>
      <c r="G6" s="311"/>
      <c r="H6" s="311"/>
    </row>
    <row r="7" spans="2:20">
      <c r="B7" s="311"/>
      <c r="C7" s="311"/>
      <c r="D7" s="311"/>
      <c r="E7" s="311"/>
      <c r="F7" s="311"/>
      <c r="G7" s="311"/>
      <c r="H7" s="311"/>
    </row>
    <row r="8" spans="2:20" ht="15.75">
      <c r="B8" s="316" t="s">
        <v>363</v>
      </c>
      <c r="C8" s="317"/>
      <c r="D8" s="317"/>
      <c r="E8" s="317"/>
      <c r="F8" s="317"/>
      <c r="G8" s="317"/>
      <c r="H8" s="319"/>
    </row>
    <row r="9" spans="2:20" ht="8.1" customHeight="1">
      <c r="B9" s="320"/>
      <c r="C9" s="321"/>
      <c r="D9" s="321"/>
      <c r="E9" s="321"/>
      <c r="F9" s="321"/>
      <c r="G9" s="321"/>
      <c r="H9" s="323"/>
    </row>
    <row r="10" spans="2:20" ht="8.1" customHeight="1">
      <c r="B10" s="320"/>
      <c r="C10" s="324"/>
      <c r="D10" s="325"/>
      <c r="E10" s="325"/>
      <c r="F10" s="325"/>
      <c r="G10" s="327"/>
      <c r="H10" s="323"/>
      <c r="J10" s="328"/>
      <c r="K10" s="328"/>
      <c r="L10" s="328"/>
      <c r="M10" s="328"/>
      <c r="N10" s="328"/>
      <c r="O10" s="328"/>
    </row>
    <row r="11" spans="2:20" ht="20.25">
      <c r="B11" s="320"/>
      <c r="C11" s="329"/>
      <c r="D11" s="343"/>
      <c r="E11" s="476" t="s">
        <v>368</v>
      </c>
      <c r="F11" s="476"/>
      <c r="G11" s="333"/>
      <c r="H11" s="323"/>
      <c r="J11" s="328"/>
      <c r="K11" s="328"/>
      <c r="L11" s="328"/>
      <c r="M11" s="328"/>
      <c r="N11" s="328"/>
      <c r="O11" s="328"/>
    </row>
    <row r="12" spans="2:20" ht="20.25">
      <c r="B12" s="320"/>
      <c r="C12" s="329"/>
      <c r="D12" s="343"/>
      <c r="E12" s="344" t="s">
        <v>1032</v>
      </c>
      <c r="F12" s="344" t="s">
        <v>1033</v>
      </c>
      <c r="G12" s="333"/>
      <c r="H12" s="323"/>
      <c r="J12" s="328"/>
      <c r="K12" s="328"/>
      <c r="L12" s="328"/>
      <c r="M12" s="328"/>
      <c r="N12" s="328"/>
      <c r="O12" s="328"/>
    </row>
    <row r="13" spans="2:20" ht="20.25">
      <c r="B13" s="320"/>
      <c r="C13" s="329"/>
      <c r="D13" s="343" t="s">
        <v>366</v>
      </c>
      <c r="E13" s="344"/>
      <c r="F13" s="344"/>
      <c r="G13" s="333"/>
      <c r="H13" s="323"/>
      <c r="J13" s="328"/>
      <c r="K13" s="328"/>
      <c r="L13" s="328"/>
      <c r="M13" s="328"/>
      <c r="N13" s="328"/>
      <c r="O13" s="328"/>
    </row>
    <row r="14" spans="2:20">
      <c r="B14" s="320"/>
      <c r="C14" s="329"/>
      <c r="D14" s="345" t="s">
        <v>10</v>
      </c>
      <c r="E14" s="464">
        <f>'Revenue Lag'!C12</f>
        <v>15.21</v>
      </c>
      <c r="F14" s="465">
        <f>'Revenue Lag'!D12</f>
        <v>15.21</v>
      </c>
      <c r="G14" s="333"/>
      <c r="H14" s="323"/>
      <c r="J14" s="328"/>
      <c r="K14" s="328"/>
      <c r="L14" s="328"/>
      <c r="M14" s="328"/>
      <c r="N14" s="328"/>
      <c r="O14" s="328"/>
    </row>
    <row r="15" spans="2:20">
      <c r="B15" s="320"/>
      <c r="C15" s="329"/>
      <c r="D15" s="345" t="s">
        <v>12</v>
      </c>
      <c r="E15" s="466">
        <f>'Revenue Lag'!C13</f>
        <v>4.29</v>
      </c>
      <c r="F15" s="467">
        <f>'Revenue Lag'!D13</f>
        <v>4.28</v>
      </c>
      <c r="G15" s="333"/>
      <c r="H15" s="323"/>
      <c r="J15" s="328"/>
      <c r="K15" s="328"/>
      <c r="L15" s="328"/>
      <c r="M15" s="328"/>
      <c r="N15" s="328"/>
      <c r="O15" s="328"/>
      <c r="P15" s="328"/>
      <c r="Q15" s="328"/>
      <c r="R15" s="328"/>
      <c r="S15" s="328"/>
      <c r="T15" s="328"/>
    </row>
    <row r="16" spans="2:20">
      <c r="B16" s="320"/>
      <c r="C16" s="329"/>
      <c r="D16" s="345" t="s">
        <v>11</v>
      </c>
      <c r="E16" s="466">
        <f>'Revenue Lag'!C14</f>
        <v>23.77</v>
      </c>
      <c r="F16" s="467">
        <f>'Revenue Lag'!D14</f>
        <v>23.77</v>
      </c>
      <c r="G16" s="333"/>
      <c r="H16" s="323"/>
      <c r="J16" s="328"/>
      <c r="K16" s="328"/>
      <c r="L16" s="328"/>
      <c r="M16" s="328"/>
      <c r="N16" s="328"/>
      <c r="O16" s="328"/>
    </row>
    <row r="17" spans="2:15" ht="17.25">
      <c r="B17" s="320"/>
      <c r="C17" s="329"/>
      <c r="D17" s="345" t="s">
        <v>369</v>
      </c>
      <c r="E17" s="468">
        <f>'Revenue Lag'!C15</f>
        <v>1</v>
      </c>
      <c r="F17" s="468">
        <f>'Revenue Lag'!D15</f>
        <v>1</v>
      </c>
      <c r="G17" s="333"/>
      <c r="H17" s="323"/>
      <c r="J17" s="328"/>
      <c r="K17" s="328"/>
      <c r="L17" s="328"/>
      <c r="M17" s="328"/>
      <c r="N17" s="328"/>
      <c r="O17" s="328"/>
    </row>
    <row r="18" spans="2:15" ht="18">
      <c r="B18" s="320"/>
      <c r="C18" s="329"/>
      <c r="D18" s="330" t="s">
        <v>21</v>
      </c>
      <c r="E18" s="469">
        <f>SUM(E14:E17)</f>
        <v>44.269999999999996</v>
      </c>
      <c r="F18" s="470">
        <f>SUM(F14:F17)</f>
        <v>44.260000000000005</v>
      </c>
      <c r="G18" s="333"/>
      <c r="H18" s="323"/>
    </row>
    <row r="19" spans="2:15" ht="8.1" customHeight="1">
      <c r="B19" s="320"/>
      <c r="C19" s="329"/>
      <c r="D19" s="330"/>
      <c r="E19" s="321"/>
      <c r="F19" s="321"/>
      <c r="G19" s="333"/>
      <c r="H19" s="323"/>
    </row>
    <row r="20" spans="2:15" ht="20.25">
      <c r="B20" s="320"/>
      <c r="C20" s="329"/>
      <c r="D20" s="330"/>
      <c r="E20" s="476" t="s">
        <v>36</v>
      </c>
      <c r="F20" s="476"/>
      <c r="G20" s="333"/>
      <c r="H20" s="323"/>
    </row>
    <row r="21" spans="2:15" ht="20.25">
      <c r="B21" s="320"/>
      <c r="C21" s="329"/>
      <c r="D21" s="330"/>
      <c r="E21" s="344" t="s">
        <v>1032</v>
      </c>
      <c r="F21" s="344" t="s">
        <v>1033</v>
      </c>
      <c r="G21" s="333"/>
      <c r="H21" s="323"/>
    </row>
    <row r="22" spans="2:15" ht="15.75">
      <c r="B22" s="320"/>
      <c r="C22" s="329"/>
      <c r="D22" s="343" t="s">
        <v>367</v>
      </c>
      <c r="E22" s="321"/>
      <c r="F22" s="321"/>
      <c r="G22" s="333"/>
      <c r="H22" s="323"/>
      <c r="J22" s="328"/>
      <c r="K22" s="328"/>
      <c r="L22" s="328"/>
      <c r="M22" s="328"/>
      <c r="N22" s="328"/>
      <c r="O22" s="328"/>
    </row>
    <row r="23" spans="2:15">
      <c r="B23" s="320"/>
      <c r="C23" s="329"/>
      <c r="D23" s="345" t="s">
        <v>298</v>
      </c>
      <c r="E23" s="464">
        <f>'Fuel Expenses'!C27</f>
        <v>24.36</v>
      </c>
      <c r="F23" s="473" t="s">
        <v>1332</v>
      </c>
      <c r="G23" s="333"/>
      <c r="H23" s="323"/>
      <c r="J23" s="328"/>
      <c r="K23" s="328"/>
      <c r="L23" s="328"/>
      <c r="M23" s="328"/>
      <c r="N23" s="328"/>
      <c r="O23" s="328"/>
    </row>
    <row r="24" spans="2:15">
      <c r="B24" s="320"/>
      <c r="C24" s="329"/>
      <c r="D24" s="345" t="s">
        <v>299</v>
      </c>
      <c r="E24" s="346">
        <f>'Fuel Expenses'!C44</f>
        <v>38.99</v>
      </c>
      <c r="F24" s="472" t="s">
        <v>1332</v>
      </c>
      <c r="G24" s="333"/>
      <c r="H24" s="323"/>
      <c r="J24" s="328"/>
      <c r="K24" s="328"/>
      <c r="L24" s="328"/>
      <c r="M24" s="328"/>
      <c r="N24" s="328"/>
      <c r="O24" s="328"/>
    </row>
    <row r="25" spans="2:15">
      <c r="B25" s="320"/>
      <c r="C25" s="329"/>
      <c r="D25" s="345" t="s">
        <v>300</v>
      </c>
      <c r="E25" s="346">
        <f>'Fuel Expenses'!C61</f>
        <v>8.4</v>
      </c>
      <c r="F25" s="472" t="s">
        <v>1332</v>
      </c>
      <c r="G25" s="333"/>
      <c r="H25" s="323"/>
      <c r="J25" s="328"/>
      <c r="K25" s="328"/>
      <c r="L25" s="328"/>
      <c r="M25" s="328"/>
      <c r="N25" s="328"/>
      <c r="O25" s="328"/>
    </row>
    <row r="26" spans="2:15">
      <c r="B26" s="320"/>
      <c r="C26" s="329"/>
      <c r="D26" s="345" t="s">
        <v>301</v>
      </c>
      <c r="E26" s="346">
        <f>'Fuel Expenses'!C78</f>
        <v>26.87</v>
      </c>
      <c r="F26" s="472" t="s">
        <v>1332</v>
      </c>
      <c r="G26" s="333"/>
      <c r="H26" s="323"/>
      <c r="J26" s="328"/>
      <c r="K26" s="328"/>
      <c r="L26" s="328"/>
      <c r="M26" s="328"/>
      <c r="N26" s="328"/>
      <c r="O26" s="328"/>
    </row>
    <row r="27" spans="2:15">
      <c r="B27" s="320"/>
      <c r="C27" s="329"/>
      <c r="D27" s="345" t="s">
        <v>1277</v>
      </c>
      <c r="E27" s="471" t="s">
        <v>1332</v>
      </c>
      <c r="F27" s="426">
        <f>'Purchased Gas'!G96</f>
        <v>39.659631608935626</v>
      </c>
      <c r="G27" s="333"/>
      <c r="H27" s="323"/>
      <c r="J27" s="328"/>
      <c r="K27" s="328"/>
      <c r="L27" s="328"/>
      <c r="M27" s="328"/>
      <c r="N27" s="328"/>
      <c r="O27" s="328"/>
    </row>
    <row r="28" spans="2:15">
      <c r="B28" s="320"/>
      <c r="C28" s="329"/>
      <c r="D28" s="345" t="s">
        <v>1331</v>
      </c>
      <c r="E28" s="471" t="s">
        <v>1332</v>
      </c>
      <c r="F28" s="426">
        <v>0</v>
      </c>
      <c r="G28" s="333"/>
      <c r="H28" s="323"/>
      <c r="J28" s="328"/>
      <c r="K28" s="328"/>
      <c r="L28" s="328"/>
      <c r="M28" s="328"/>
      <c r="N28" s="328"/>
      <c r="O28" s="328"/>
    </row>
    <row r="29" spans="2:15">
      <c r="B29" s="320"/>
      <c r="C29" s="329"/>
      <c r="D29" s="345" t="s">
        <v>302</v>
      </c>
      <c r="E29" s="346">
        <f>'Purchased Power'!G1628</f>
        <v>28.368832853281493</v>
      </c>
      <c r="F29" s="472" t="s">
        <v>1332</v>
      </c>
      <c r="G29" s="333"/>
      <c r="H29" s="323"/>
    </row>
    <row r="30" spans="2:15">
      <c r="B30" s="320"/>
      <c r="C30" s="329"/>
      <c r="D30" s="345" t="s">
        <v>105</v>
      </c>
      <c r="E30" s="346">
        <f>Payroll!E75</f>
        <v>11.998650359254054</v>
      </c>
      <c r="F30" s="426">
        <f>E30</f>
        <v>11.998650359254054</v>
      </c>
      <c r="G30" s="333"/>
      <c r="H30" s="323"/>
    </row>
    <row r="31" spans="2:15">
      <c r="B31" s="320"/>
      <c r="C31" s="329"/>
      <c r="D31" s="345" t="s">
        <v>321</v>
      </c>
      <c r="E31" s="346">
        <v>0</v>
      </c>
      <c r="F31" s="426">
        <v>0</v>
      </c>
      <c r="G31" s="333"/>
      <c r="H31" s="323"/>
    </row>
    <row r="32" spans="2:15">
      <c r="B32" s="320"/>
      <c r="C32" s="329"/>
      <c r="D32" s="345" t="s">
        <v>322</v>
      </c>
      <c r="E32" s="346">
        <v>0</v>
      </c>
      <c r="F32" s="426">
        <v>0</v>
      </c>
      <c r="G32" s="333"/>
      <c r="H32" s="323"/>
    </row>
    <row r="33" spans="2:16">
      <c r="B33" s="320"/>
      <c r="C33" s="329"/>
      <c r="D33" s="345" t="s">
        <v>303</v>
      </c>
      <c r="E33" s="346">
        <f>'TIA &amp; RIA'!E77</f>
        <v>245.22</v>
      </c>
      <c r="F33" s="426">
        <f>E33</f>
        <v>245.22</v>
      </c>
      <c r="G33" s="333"/>
      <c r="H33" s="323"/>
    </row>
    <row r="34" spans="2:16">
      <c r="B34" s="320"/>
      <c r="C34" s="329"/>
      <c r="D34" s="345" t="s">
        <v>312</v>
      </c>
      <c r="E34" s="346">
        <f>'401(k) Match'!E17</f>
        <v>22.987677887868923</v>
      </c>
      <c r="F34" s="426">
        <f>E34</f>
        <v>22.987677887868923</v>
      </c>
      <c r="G34" s="333"/>
      <c r="H34" s="323"/>
    </row>
    <row r="35" spans="2:16">
      <c r="B35" s="320"/>
      <c r="C35" s="329"/>
      <c r="D35" s="345" t="s">
        <v>311</v>
      </c>
      <c r="E35" s="346">
        <f>'TIA &amp; RIA'!I13</f>
        <v>283.5</v>
      </c>
      <c r="F35" s="426">
        <f>E35</f>
        <v>283.5</v>
      </c>
      <c r="G35" s="333"/>
      <c r="H35" s="323"/>
    </row>
    <row r="36" spans="2:16">
      <c r="B36" s="320"/>
      <c r="C36" s="329"/>
      <c r="D36" s="345" t="s">
        <v>297</v>
      </c>
      <c r="E36" s="346">
        <f>Uncollectibles!C32</f>
        <v>174.19512549656505</v>
      </c>
      <c r="F36" s="426">
        <f>Uncollectibles!D32</f>
        <v>256.34167500785077</v>
      </c>
      <c r="G36" s="333"/>
      <c r="H36" s="323"/>
      <c r="J36" s="328"/>
      <c r="K36" s="328"/>
      <c r="L36" s="328"/>
      <c r="M36" s="328"/>
      <c r="N36" s="328"/>
      <c r="O36" s="328"/>
      <c r="P36" s="328"/>
    </row>
    <row r="37" spans="2:16">
      <c r="B37" s="320"/>
      <c r="C37" s="329"/>
      <c r="D37" s="345" t="s">
        <v>317</v>
      </c>
      <c r="E37" s="346">
        <f>Storms!L83</f>
        <v>35.319786065222083</v>
      </c>
      <c r="F37" s="426">
        <f>E37</f>
        <v>35.319786065222083</v>
      </c>
      <c r="G37" s="333"/>
      <c r="H37" s="323"/>
      <c r="J37" s="328"/>
      <c r="K37" s="328"/>
    </row>
    <row r="38" spans="2:16">
      <c r="B38" s="320"/>
      <c r="C38" s="329"/>
      <c r="D38" s="345" t="s">
        <v>344</v>
      </c>
      <c r="E38" s="346">
        <f>'Affiliate Lead Days'!G61</f>
        <v>25.396703504316847</v>
      </c>
      <c r="F38" s="426">
        <f>E38</f>
        <v>25.396703504316847</v>
      </c>
      <c r="G38" s="333"/>
      <c r="H38" s="323"/>
    </row>
    <row r="39" spans="2:16">
      <c r="B39" s="320"/>
      <c r="C39" s="329"/>
      <c r="D39" s="345" t="s">
        <v>343</v>
      </c>
      <c r="E39" s="346">
        <f>'Other O&amp;M'!L393</f>
        <v>49.192482924426621</v>
      </c>
      <c r="F39" s="426">
        <f>E39</f>
        <v>49.192482924426621</v>
      </c>
      <c r="G39" s="333"/>
      <c r="H39" s="323"/>
    </row>
    <row r="40" spans="2:16" ht="8.1" customHeight="1">
      <c r="B40" s="320"/>
      <c r="C40" s="329"/>
      <c r="D40" s="330"/>
      <c r="E40" s="321"/>
      <c r="F40" s="321"/>
      <c r="G40" s="333"/>
      <c r="H40" s="323"/>
    </row>
    <row r="41" spans="2:16" ht="15.75" outlineLevel="1">
      <c r="B41" s="320"/>
      <c r="C41" s="329"/>
      <c r="D41" s="343" t="s">
        <v>2</v>
      </c>
      <c r="E41" s="321"/>
      <c r="F41" s="321"/>
      <c r="G41" s="333"/>
      <c r="H41" s="323"/>
    </row>
    <row r="42" spans="2:16" outlineLevel="1">
      <c r="B42" s="320"/>
      <c r="C42" s="329"/>
      <c r="D42" s="345" t="s">
        <v>308</v>
      </c>
      <c r="E42" s="347">
        <v>0</v>
      </c>
      <c r="F42" s="427">
        <v>0</v>
      </c>
      <c r="G42" s="333"/>
      <c r="H42" s="323"/>
    </row>
    <row r="43" spans="2:16" outlineLevel="1">
      <c r="B43" s="320"/>
      <c r="C43" s="329"/>
      <c r="D43" s="345" t="s">
        <v>309</v>
      </c>
      <c r="E43" s="346">
        <v>0</v>
      </c>
      <c r="F43" s="426">
        <v>0</v>
      </c>
      <c r="G43" s="333"/>
      <c r="H43" s="323"/>
    </row>
    <row r="44" spans="2:16" outlineLevel="1">
      <c r="B44" s="320"/>
      <c r="C44" s="329"/>
      <c r="D44" s="345" t="s">
        <v>1322</v>
      </c>
      <c r="E44" s="346">
        <v>0</v>
      </c>
      <c r="F44" s="426">
        <v>0</v>
      </c>
      <c r="G44" s="333"/>
      <c r="H44" s="323"/>
    </row>
    <row r="45" spans="2:16" outlineLevel="1">
      <c r="B45" s="320"/>
      <c r="C45" s="329"/>
      <c r="D45" s="345" t="s">
        <v>1323</v>
      </c>
      <c r="E45" s="346">
        <v>0</v>
      </c>
      <c r="F45" s="426">
        <v>0</v>
      </c>
      <c r="G45" s="333"/>
      <c r="H45" s="323"/>
    </row>
    <row r="46" spans="2:16" ht="8.1" customHeight="1" outlineLevel="1">
      <c r="B46" s="320"/>
      <c r="C46" s="329"/>
      <c r="D46" s="345"/>
      <c r="E46" s="321"/>
      <c r="F46" s="321"/>
      <c r="G46" s="333"/>
      <c r="H46" s="323"/>
    </row>
    <row r="47" spans="2:16" ht="15.75">
      <c r="B47" s="320"/>
      <c r="C47" s="329"/>
      <c r="D47" s="343" t="s">
        <v>365</v>
      </c>
      <c r="E47" s="321"/>
      <c r="F47" s="321"/>
      <c r="G47" s="333"/>
      <c r="H47" s="323"/>
    </row>
    <row r="48" spans="2:16">
      <c r="B48" s="320"/>
      <c r="C48" s="329"/>
      <c r="D48" s="345" t="s">
        <v>306</v>
      </c>
      <c r="E48" s="347">
        <f>'Income Tax'!G19</f>
        <v>37.5</v>
      </c>
      <c r="F48" s="427">
        <f>E48</f>
        <v>37.5</v>
      </c>
      <c r="G48" s="333"/>
      <c r="H48" s="323"/>
    </row>
    <row r="49" spans="2:8">
      <c r="B49" s="320"/>
      <c r="C49" s="329"/>
      <c r="D49" s="345" t="s">
        <v>307</v>
      </c>
      <c r="E49" s="346">
        <f>'Income Tax'!G19</f>
        <v>37.5</v>
      </c>
      <c r="F49" s="426">
        <f>E49</f>
        <v>37.5</v>
      </c>
      <c r="G49" s="333"/>
      <c r="H49" s="323"/>
    </row>
    <row r="50" spans="2:8">
      <c r="B50" s="320"/>
      <c r="C50" s="329"/>
      <c r="D50" s="345" t="s">
        <v>333</v>
      </c>
      <c r="E50" s="346">
        <v>0</v>
      </c>
      <c r="F50" s="426">
        <v>0</v>
      </c>
      <c r="G50" s="333"/>
      <c r="H50" s="323"/>
    </row>
    <row r="51" spans="2:8" ht="8.1" customHeight="1">
      <c r="B51" s="320"/>
      <c r="C51" s="329"/>
      <c r="D51" s="330"/>
      <c r="E51" s="321"/>
      <c r="F51" s="321"/>
      <c r="G51" s="333"/>
      <c r="H51" s="323"/>
    </row>
    <row r="52" spans="2:8" ht="15.75">
      <c r="B52" s="320"/>
      <c r="C52" s="329"/>
      <c r="D52" s="343" t="s">
        <v>3</v>
      </c>
      <c r="E52" s="321"/>
      <c r="F52" s="321"/>
      <c r="G52" s="333"/>
      <c r="H52" s="323"/>
    </row>
    <row r="53" spans="2:8">
      <c r="B53" s="320"/>
      <c r="C53" s="329"/>
      <c r="D53" s="345" t="s">
        <v>5</v>
      </c>
      <c r="E53" s="347">
        <f>'Property Tax'!F100</f>
        <v>216.26270855137599</v>
      </c>
      <c r="F53" s="428">
        <f>E53</f>
        <v>216.26270855137599</v>
      </c>
      <c r="G53" s="333"/>
      <c r="H53" s="323"/>
    </row>
    <row r="54" spans="2:8">
      <c r="B54" s="320"/>
      <c r="C54" s="329"/>
      <c r="D54" s="345" t="s">
        <v>4</v>
      </c>
      <c r="E54" s="346">
        <f>'Payroll Tax'!F23</f>
        <v>35.475330553437587</v>
      </c>
      <c r="F54" s="426">
        <f>E54</f>
        <v>35.475330553437587</v>
      </c>
      <c r="G54" s="333"/>
      <c r="H54" s="323"/>
    </row>
    <row r="55" spans="2:8">
      <c r="B55" s="320"/>
      <c r="C55" s="329"/>
      <c r="D55" s="345" t="s">
        <v>6</v>
      </c>
      <c r="E55" s="346">
        <f>'Misc Tax'!H113</f>
        <v>-148.70225638191206</v>
      </c>
      <c r="F55" s="426">
        <f>E55</f>
        <v>-148.70225638191206</v>
      </c>
      <c r="G55" s="333"/>
      <c r="H55" s="323"/>
    </row>
    <row r="56" spans="2:8" ht="8.1" customHeight="1">
      <c r="B56" s="320"/>
      <c r="C56" s="329"/>
      <c r="D56" s="330"/>
      <c r="E56" s="321"/>
      <c r="F56" s="321"/>
      <c r="G56" s="333"/>
      <c r="H56" s="323"/>
    </row>
    <row r="57" spans="2:8" ht="15.75" hidden="1" outlineLevel="1">
      <c r="B57" s="320"/>
      <c r="C57" s="329"/>
      <c r="D57" s="348" t="s">
        <v>332</v>
      </c>
      <c r="E57" s="347">
        <f>$E$18</f>
        <v>44.269999999999996</v>
      </c>
      <c r="F57" s="427">
        <f>E57</f>
        <v>44.269999999999996</v>
      </c>
      <c r="G57" s="333"/>
      <c r="H57" s="323"/>
    </row>
    <row r="58" spans="2:8" ht="8.1" hidden="1" customHeight="1" outlineLevel="1">
      <c r="B58" s="320"/>
      <c r="C58" s="329"/>
      <c r="D58" s="330"/>
      <c r="E58" s="321"/>
      <c r="F58" s="321"/>
      <c r="G58" s="333"/>
      <c r="H58" s="323"/>
    </row>
    <row r="59" spans="2:8" ht="15.75" hidden="1" outlineLevel="1">
      <c r="B59" s="320"/>
      <c r="C59" s="329"/>
      <c r="D59" s="348" t="s">
        <v>304</v>
      </c>
      <c r="E59" s="347">
        <f>$E$18</f>
        <v>44.269999999999996</v>
      </c>
      <c r="F59" s="427">
        <f>E59</f>
        <v>44.269999999999996</v>
      </c>
      <c r="G59" s="333"/>
      <c r="H59" s="323"/>
    </row>
    <row r="60" spans="2:8" ht="8.1" hidden="1" customHeight="1" outlineLevel="1">
      <c r="B60" s="320"/>
      <c r="C60" s="329"/>
      <c r="D60" s="330"/>
      <c r="E60" s="321"/>
      <c r="F60" s="321"/>
      <c r="G60" s="333"/>
      <c r="H60" s="323"/>
    </row>
    <row r="61" spans="2:8" ht="15.75" hidden="1" outlineLevel="1">
      <c r="B61" s="320"/>
      <c r="C61" s="329"/>
      <c r="D61" s="348" t="s">
        <v>305</v>
      </c>
      <c r="E61" s="347">
        <f>$E$18</f>
        <v>44.269999999999996</v>
      </c>
      <c r="F61" s="427">
        <f>E61</f>
        <v>44.269999999999996</v>
      </c>
      <c r="G61" s="333"/>
      <c r="H61" s="323"/>
    </row>
    <row r="62" spans="2:8" ht="8.1" hidden="1" customHeight="1" outlineLevel="1">
      <c r="B62" s="320"/>
      <c r="C62" s="329"/>
      <c r="D62" s="330"/>
      <c r="E62" s="321"/>
      <c r="F62" s="321"/>
      <c r="G62" s="333"/>
      <c r="H62" s="323"/>
    </row>
    <row r="63" spans="2:8" ht="15.75" hidden="1" outlineLevel="1">
      <c r="B63" s="320"/>
      <c r="C63" s="329"/>
      <c r="D63" s="348" t="s">
        <v>97</v>
      </c>
      <c r="E63" s="347">
        <f>$E$18</f>
        <v>44.269999999999996</v>
      </c>
      <c r="F63" s="427">
        <f>E63</f>
        <v>44.269999999999996</v>
      </c>
      <c r="G63" s="333"/>
      <c r="H63" s="323"/>
    </row>
    <row r="64" spans="2:8" ht="8.1" hidden="1" customHeight="1" outlineLevel="2">
      <c r="B64" s="320"/>
      <c r="C64" s="329"/>
      <c r="D64" s="330"/>
      <c r="E64" s="321"/>
      <c r="F64" s="321"/>
      <c r="G64" s="333"/>
      <c r="H64" s="323"/>
    </row>
    <row r="65" spans="2:8" ht="15.75" hidden="1" outlineLevel="2">
      <c r="B65" s="320"/>
      <c r="C65" s="329"/>
      <c r="D65" s="348" t="s">
        <v>98</v>
      </c>
      <c r="E65" s="347">
        <f>'Interest on Cust Deposits'!C26</f>
        <v>0</v>
      </c>
      <c r="F65" s="347">
        <f>'Interest on Cust Deposits'!D26</f>
        <v>0</v>
      </c>
      <c r="G65" s="333"/>
      <c r="H65" s="323"/>
    </row>
    <row r="66" spans="2:8" ht="8.1" hidden="1" customHeight="1" outlineLevel="1" collapsed="1">
      <c r="B66" s="320"/>
      <c r="C66" s="329"/>
      <c r="D66" s="330"/>
      <c r="E66" s="321"/>
      <c r="F66" s="321"/>
      <c r="G66" s="333"/>
      <c r="H66" s="323"/>
    </row>
    <row r="67" spans="2:8" ht="15.75" hidden="1" outlineLevel="1">
      <c r="B67" s="320"/>
      <c r="C67" s="329"/>
      <c r="D67" s="348" t="s">
        <v>341</v>
      </c>
      <c r="E67" s="347">
        <f>$E$18</f>
        <v>44.269999999999996</v>
      </c>
      <c r="F67" s="427">
        <f>E67</f>
        <v>44.269999999999996</v>
      </c>
      <c r="G67" s="333"/>
      <c r="H67" s="323"/>
    </row>
    <row r="68" spans="2:8" ht="8.1" hidden="1" customHeight="1" outlineLevel="1">
      <c r="B68" s="320"/>
      <c r="C68" s="329"/>
      <c r="D68" s="330"/>
      <c r="E68" s="321"/>
      <c r="F68" s="321"/>
      <c r="G68" s="333"/>
      <c r="H68" s="323"/>
    </row>
    <row r="69" spans="2:8" ht="15.75" hidden="1" outlineLevel="1">
      <c r="B69" s="320"/>
      <c r="C69" s="329"/>
      <c r="D69" s="348" t="s">
        <v>342</v>
      </c>
      <c r="E69" s="347">
        <f>$E$18</f>
        <v>44.269999999999996</v>
      </c>
      <c r="F69" s="427">
        <f>E69</f>
        <v>44.269999999999996</v>
      </c>
      <c r="G69" s="333"/>
      <c r="H69" s="323"/>
    </row>
    <row r="70" spans="2:8" ht="8.1" hidden="1" customHeight="1" outlineLevel="1">
      <c r="B70" s="320"/>
      <c r="C70" s="329"/>
      <c r="D70" s="330"/>
      <c r="E70" s="321"/>
      <c r="F70" s="321"/>
      <c r="G70" s="333"/>
      <c r="H70" s="323"/>
    </row>
    <row r="71" spans="2:8" ht="15.75" collapsed="1">
      <c r="B71" s="320"/>
      <c r="C71" s="329"/>
      <c r="D71" s="348" t="s">
        <v>99</v>
      </c>
      <c r="E71" s="347">
        <f>'Interest on Debt'!BD66</f>
        <v>87.499999999999986</v>
      </c>
      <c r="F71" s="427">
        <f>E71</f>
        <v>87.499999999999986</v>
      </c>
      <c r="G71" s="333"/>
      <c r="H71" s="323"/>
    </row>
    <row r="72" spans="2:8" ht="8.1" customHeight="1">
      <c r="B72" s="320"/>
      <c r="C72" s="329"/>
      <c r="D72" s="330"/>
      <c r="E72" s="321"/>
      <c r="F72" s="321"/>
      <c r="G72" s="333"/>
      <c r="H72" s="323"/>
    </row>
    <row r="73" spans="2:8" ht="15.75" hidden="1" outlineLevel="1">
      <c r="B73" s="320"/>
      <c r="C73" s="329"/>
      <c r="D73" s="348" t="s">
        <v>296</v>
      </c>
      <c r="E73" s="347">
        <f>$E$18</f>
        <v>44.269999999999996</v>
      </c>
      <c r="F73" s="427">
        <f>E73</f>
        <v>44.269999999999996</v>
      </c>
      <c r="G73" s="333"/>
      <c r="H73" s="323"/>
    </row>
    <row r="74" spans="2:8" ht="8.1" hidden="1" customHeight="1" outlineLevel="1">
      <c r="B74" s="320"/>
      <c r="C74" s="329"/>
      <c r="D74" s="330"/>
      <c r="E74" s="321"/>
      <c r="F74" s="321"/>
      <c r="G74" s="333"/>
      <c r="H74" s="323"/>
    </row>
    <row r="75" spans="2:8" ht="15.75" collapsed="1">
      <c r="B75" s="320"/>
      <c r="C75" s="329"/>
      <c r="D75" s="348" t="s">
        <v>1324</v>
      </c>
      <c r="E75" s="347">
        <f>'Sales Tax (Pass-through)'!G26</f>
        <v>39.830534579791077</v>
      </c>
      <c r="F75" s="427">
        <f>E75</f>
        <v>39.830534579791077</v>
      </c>
      <c r="G75" s="333"/>
      <c r="H75" s="323"/>
    </row>
    <row r="76" spans="2:8" ht="8.1" customHeight="1">
      <c r="B76" s="320"/>
      <c r="C76" s="329"/>
      <c r="D76" s="330"/>
      <c r="E76" s="321"/>
      <c r="F76" s="321"/>
      <c r="G76" s="333"/>
      <c r="H76" s="323"/>
    </row>
    <row r="77" spans="2:8" ht="15.75">
      <c r="B77" s="320"/>
      <c r="C77" s="329"/>
      <c r="D77" s="348" t="s">
        <v>1325</v>
      </c>
      <c r="E77" s="347">
        <f>'School Tax (Pass-through)'!G26</f>
        <v>35.053402125791742</v>
      </c>
      <c r="F77" s="427">
        <f>E77</f>
        <v>35.053402125791742</v>
      </c>
      <c r="G77" s="333"/>
      <c r="H77" s="323"/>
    </row>
    <row r="78" spans="2:8" ht="8.1" customHeight="1">
      <c r="B78" s="320"/>
      <c r="C78" s="329"/>
      <c r="D78" s="330"/>
      <c r="E78" s="321"/>
      <c r="F78" s="321"/>
      <c r="G78" s="333"/>
      <c r="H78" s="323"/>
    </row>
    <row r="79" spans="2:8" ht="15.75">
      <c r="B79" s="320"/>
      <c r="C79" s="329"/>
      <c r="D79" s="348" t="s">
        <v>1250</v>
      </c>
      <c r="E79" s="347">
        <f>'Franchise Fees (Pass-through)'!H30</f>
        <v>100.23615393014543</v>
      </c>
      <c r="F79" s="427">
        <f>E79</f>
        <v>100.23615393014543</v>
      </c>
      <c r="G79" s="333"/>
      <c r="H79" s="323"/>
    </row>
    <row r="80" spans="2:8" ht="8.1" hidden="1" customHeight="1" outlineLevel="1">
      <c r="B80" s="320"/>
      <c r="C80" s="329"/>
      <c r="D80" s="330"/>
      <c r="E80" s="321"/>
      <c r="F80" s="321"/>
      <c r="G80" s="333"/>
      <c r="H80" s="323"/>
    </row>
    <row r="81" spans="2:8" ht="15.75" hidden="1" outlineLevel="1">
      <c r="B81" s="320"/>
      <c r="C81" s="329"/>
      <c r="D81" s="348" t="s">
        <v>1275</v>
      </c>
      <c r="E81" s="347">
        <f>'Cust Utility Tax (Pass-through)'!E83</f>
        <v>0</v>
      </c>
      <c r="F81" s="347">
        <f>'Cust Utility Tax (Pass-through)'!F83</f>
        <v>0</v>
      </c>
      <c r="G81" s="333"/>
      <c r="H81" s="323"/>
    </row>
    <row r="82" spans="2:8" ht="8.1" hidden="1" customHeight="1" outlineLevel="1">
      <c r="B82" s="320"/>
      <c r="C82" s="329"/>
      <c r="D82" s="330"/>
      <c r="E82" s="321"/>
      <c r="F82" s="321"/>
      <c r="G82" s="333"/>
      <c r="H82" s="323"/>
    </row>
    <row r="83" spans="2:8" ht="15.75" hidden="1" outlineLevel="1">
      <c r="B83" s="320"/>
      <c r="C83" s="329"/>
      <c r="D83" s="348" t="s">
        <v>1276</v>
      </c>
      <c r="E83" s="347">
        <f>'Consumption Tax (Pass-through)'!E88</f>
        <v>0</v>
      </c>
      <c r="F83" s="347">
        <f>'Consumption Tax (Pass-through)'!F88</f>
        <v>0</v>
      </c>
      <c r="G83" s="333"/>
      <c r="H83" s="323"/>
    </row>
    <row r="84" spans="2:8" ht="8.1" customHeight="1" collapsed="1">
      <c r="B84" s="320"/>
      <c r="C84" s="334"/>
      <c r="D84" s="335"/>
      <c r="E84" s="335"/>
      <c r="F84" s="335"/>
      <c r="G84" s="337"/>
      <c r="H84" s="323"/>
    </row>
    <row r="85" spans="2:8" ht="8.1" customHeight="1">
      <c r="B85" s="338"/>
      <c r="C85" s="339"/>
      <c r="D85" s="339"/>
      <c r="E85" s="339"/>
      <c r="F85" s="339"/>
      <c r="G85" s="339"/>
      <c r="H85" s="341"/>
    </row>
    <row r="86" spans="2:8">
      <c r="B86" s="311"/>
      <c r="C86" s="311"/>
      <c r="D86" s="311"/>
      <c r="E86" s="311"/>
      <c r="F86" s="311"/>
      <c r="G86" s="311"/>
      <c r="H86" s="311"/>
    </row>
  </sheetData>
  <mergeCells count="2">
    <mergeCell ref="E11:F11"/>
    <mergeCell ref="E20:F20"/>
  </mergeCells>
  <printOptions horizontalCentered="1"/>
  <pageMargins left="0.7" right="0.7" top="0.75" bottom="0.75" header="0.3" footer="0.3"/>
  <pageSetup scale="76" orientation="portrait" blackAndWhite="1" r:id="rId1"/>
  <headerFooter>
    <oddHeader>&amp;R&amp;"Arial,Bold"Exhibit WSS-36
Page 2 of 2</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39997558519241921"/>
    <pageSetUpPr fitToPage="1"/>
  </sheetPr>
  <dimension ref="A1:I31"/>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8" width="14.77734375" style="16" customWidth="1"/>
    <col min="9" max="9" width="15.77734375" style="16" customWidth="1"/>
    <col min="10" max="16384" width="8.88671875" style="16"/>
  </cols>
  <sheetData>
    <row r="1" spans="1:9" s="154" customFormat="1" ht="15.75">
      <c r="B1" s="390"/>
    </row>
    <row r="2" spans="1:9" ht="15.75">
      <c r="A2" s="479" t="str">
        <f>'General Inputs'!$B$2</f>
        <v>Louisville Gas and Electric Company</v>
      </c>
      <c r="B2" s="479"/>
      <c r="C2" s="479"/>
      <c r="D2" s="479"/>
      <c r="E2" s="479"/>
      <c r="F2" s="479"/>
      <c r="G2" s="479"/>
      <c r="H2" s="479"/>
      <c r="I2" s="479"/>
    </row>
    <row r="3" spans="1:9" ht="15.75">
      <c r="A3" s="479" t="str">
        <f>'General Inputs'!$D$34&amp;" "&amp;'General Inputs'!$E$34</f>
        <v>Case No. 2018-00295</v>
      </c>
      <c r="B3" s="479"/>
      <c r="C3" s="479"/>
      <c r="D3" s="479"/>
      <c r="E3" s="479"/>
      <c r="F3" s="479"/>
      <c r="G3" s="479"/>
      <c r="H3" s="479"/>
      <c r="I3" s="479"/>
    </row>
    <row r="4" spans="1:9" ht="15.75">
      <c r="A4" s="479" t="str">
        <f>"For the Year Ended "&amp;TEXT('General Inputs'!E28,"Mmmm dd, yyyy")</f>
        <v>For the Year Ended December 31, 2017</v>
      </c>
      <c r="B4" s="479"/>
      <c r="C4" s="479"/>
      <c r="D4" s="479"/>
      <c r="E4" s="479"/>
      <c r="F4" s="479"/>
      <c r="G4" s="479"/>
      <c r="H4" s="479"/>
      <c r="I4" s="479"/>
    </row>
    <row r="5" spans="1:9" ht="16.5" thickBot="1">
      <c r="A5" s="480" t="s">
        <v>1326</v>
      </c>
      <c r="B5" s="480"/>
      <c r="C5" s="480"/>
      <c r="D5" s="480"/>
      <c r="E5" s="480"/>
      <c r="F5" s="480"/>
      <c r="G5" s="480"/>
      <c r="H5" s="480"/>
      <c r="I5" s="480"/>
    </row>
    <row r="9" spans="1:9" ht="15.75">
      <c r="A9" s="18" t="s">
        <v>32</v>
      </c>
      <c r="B9" s="74" t="s">
        <v>171</v>
      </c>
      <c r="C9" s="74" t="s">
        <v>79</v>
      </c>
      <c r="D9" s="74" t="s">
        <v>215</v>
      </c>
      <c r="E9" s="75" t="s">
        <v>45</v>
      </c>
      <c r="F9" s="75" t="s">
        <v>45</v>
      </c>
      <c r="G9" s="75" t="s">
        <v>74</v>
      </c>
      <c r="H9" s="75" t="s">
        <v>16</v>
      </c>
      <c r="I9" s="18" t="s">
        <v>30</v>
      </c>
    </row>
    <row r="10" spans="1:9" ht="20.25">
      <c r="A10" s="285" t="s">
        <v>26</v>
      </c>
      <c r="B10" s="300" t="s">
        <v>47</v>
      </c>
      <c r="C10" s="300" t="s">
        <v>47</v>
      </c>
      <c r="D10" s="300" t="s">
        <v>192</v>
      </c>
      <c r="E10" s="301" t="s">
        <v>46</v>
      </c>
      <c r="F10" s="301" t="s">
        <v>34</v>
      </c>
      <c r="G10" s="301" t="s">
        <v>37</v>
      </c>
      <c r="H10" s="301" t="s">
        <v>35</v>
      </c>
      <c r="I10" s="285" t="s">
        <v>80</v>
      </c>
    </row>
    <row r="11" spans="1:9" ht="15.75">
      <c r="A11" s="20"/>
      <c r="B11" s="18" t="s">
        <v>40</v>
      </c>
      <c r="C11" s="48" t="s">
        <v>41</v>
      </c>
      <c r="D11" s="18" t="s">
        <v>117</v>
      </c>
      <c r="E11" s="62" t="s">
        <v>43</v>
      </c>
      <c r="F11" s="48" t="s">
        <v>194</v>
      </c>
      <c r="G11" s="48" t="s">
        <v>249</v>
      </c>
      <c r="H11" s="48" t="s">
        <v>65</v>
      </c>
      <c r="I11" s="18" t="s">
        <v>191</v>
      </c>
    </row>
    <row r="12" spans="1:9">
      <c r="A12" s="27"/>
      <c r="B12" s="35"/>
      <c r="C12" s="35"/>
      <c r="D12" s="35"/>
      <c r="E12" s="35"/>
      <c r="F12" s="27"/>
      <c r="G12" s="27"/>
      <c r="H12" s="35"/>
      <c r="I12" s="27"/>
    </row>
    <row r="13" spans="1:9">
      <c r="A13" s="23">
        <v>1</v>
      </c>
      <c r="B13" s="124">
        <v>42705</v>
      </c>
      <c r="C13" s="124">
        <f>EOMONTH(B13,0)</f>
        <v>42735</v>
      </c>
      <c r="D13" s="77">
        <f>(C13-B13)/2</f>
        <v>15</v>
      </c>
      <c r="E13" s="124">
        <v>42755</v>
      </c>
      <c r="F13" s="78">
        <f>IF(E13="","",E13-C13)</f>
        <v>20</v>
      </c>
      <c r="G13" s="78">
        <f>IF(E13="","",D13+F13)</f>
        <v>35</v>
      </c>
      <c r="H13" s="126">
        <v>314428.27</v>
      </c>
      <c r="I13" s="125">
        <f>IF(G13="",0,ROUND(G13*H13,2))</f>
        <v>11004989.449999999</v>
      </c>
    </row>
    <row r="14" spans="1:9">
      <c r="A14" s="23">
        <f>A13+1</f>
        <v>2</v>
      </c>
      <c r="B14" s="124">
        <f>EOMONTH(B13,0)+1</f>
        <v>42736</v>
      </c>
      <c r="C14" s="124">
        <f t="shared" ref="C14:C24" si="0">EOMONTH(B14,0)</f>
        <v>42766</v>
      </c>
      <c r="D14" s="77">
        <f t="shared" ref="D14:D24" si="1">(C14-B14)/2</f>
        <v>15</v>
      </c>
      <c r="E14" s="124">
        <v>42787</v>
      </c>
      <c r="F14" s="78">
        <f>IF(E14="","",E14-C14)</f>
        <v>21</v>
      </c>
      <c r="G14" s="78">
        <f>IF(E14="","",D14+F14)</f>
        <v>36</v>
      </c>
      <c r="H14" s="126">
        <v>374714.43</v>
      </c>
      <c r="I14" s="125">
        <f t="shared" ref="I14:I24" si="2">IF(G14="",0,ROUND(G14*H14,2))</f>
        <v>13489719.48</v>
      </c>
    </row>
    <row r="15" spans="1:9">
      <c r="A15" s="23">
        <f>A14+1</f>
        <v>3</v>
      </c>
      <c r="B15" s="124">
        <f t="shared" ref="B15:B24" si="3">EOMONTH(B14,0)+1</f>
        <v>42767</v>
      </c>
      <c r="C15" s="124">
        <f t="shared" si="0"/>
        <v>42794</v>
      </c>
      <c r="D15" s="77">
        <f t="shared" si="1"/>
        <v>13.5</v>
      </c>
      <c r="E15" s="124">
        <v>42814</v>
      </c>
      <c r="F15" s="78">
        <f>IF(E15="","",E15-C15)</f>
        <v>20</v>
      </c>
      <c r="G15" s="78">
        <f>IF(E15="","",D15+F15)</f>
        <v>33.5</v>
      </c>
      <c r="H15" s="126">
        <v>328597.0400000001</v>
      </c>
      <c r="I15" s="125">
        <f t="shared" si="2"/>
        <v>11008000.84</v>
      </c>
    </row>
    <row r="16" spans="1:9">
      <c r="A16" s="23">
        <f>A15+1</f>
        <v>4</v>
      </c>
      <c r="B16" s="124">
        <f t="shared" si="3"/>
        <v>42795</v>
      </c>
      <c r="C16" s="124">
        <f t="shared" si="0"/>
        <v>42825</v>
      </c>
      <c r="D16" s="77">
        <f t="shared" si="1"/>
        <v>15</v>
      </c>
      <c r="E16" s="124">
        <v>42845</v>
      </c>
      <c r="F16" s="78">
        <f>IF(E16="","",E16-C16)</f>
        <v>20</v>
      </c>
      <c r="G16" s="78">
        <f>IF(E16="","",D16+F16)</f>
        <v>35</v>
      </c>
      <c r="H16" s="127">
        <v>294441.81</v>
      </c>
      <c r="I16" s="125">
        <f t="shared" si="2"/>
        <v>10305463.35</v>
      </c>
    </row>
    <row r="17" spans="1:9" s="154" customFormat="1">
      <c r="A17" s="23">
        <f t="shared" ref="A17:A24" si="4">A16+1</f>
        <v>5</v>
      </c>
      <c r="B17" s="124">
        <f t="shared" si="3"/>
        <v>42826</v>
      </c>
      <c r="C17" s="124">
        <f t="shared" si="0"/>
        <v>42855</v>
      </c>
      <c r="D17" s="77">
        <f t="shared" si="1"/>
        <v>14.5</v>
      </c>
      <c r="E17" s="124">
        <v>42877</v>
      </c>
      <c r="F17" s="78">
        <f t="shared" ref="F17:F24" si="5">IF(E17="","",E17-C17)</f>
        <v>22</v>
      </c>
      <c r="G17" s="78">
        <f t="shared" ref="G17:G24" si="6">IF(E17="","",D17+F17)</f>
        <v>36.5</v>
      </c>
      <c r="H17" s="126">
        <v>265196.37000000005</v>
      </c>
      <c r="I17" s="125">
        <f t="shared" si="2"/>
        <v>9679667.5099999998</v>
      </c>
    </row>
    <row r="18" spans="1:9">
      <c r="A18" s="23">
        <f t="shared" si="4"/>
        <v>6</v>
      </c>
      <c r="B18" s="124">
        <f t="shared" si="3"/>
        <v>42856</v>
      </c>
      <c r="C18" s="124">
        <f t="shared" si="0"/>
        <v>42886</v>
      </c>
      <c r="D18" s="77">
        <f t="shared" si="1"/>
        <v>15</v>
      </c>
      <c r="E18" s="124">
        <v>42906</v>
      </c>
      <c r="F18" s="78">
        <f t="shared" si="5"/>
        <v>20</v>
      </c>
      <c r="G18" s="78">
        <f t="shared" si="6"/>
        <v>35</v>
      </c>
      <c r="H18" s="126">
        <v>216843.76</v>
      </c>
      <c r="I18" s="125">
        <f t="shared" si="2"/>
        <v>7589531.5999999996</v>
      </c>
    </row>
    <row r="19" spans="1:9">
      <c r="A19" s="23">
        <f t="shared" si="4"/>
        <v>7</v>
      </c>
      <c r="B19" s="124">
        <f t="shared" si="3"/>
        <v>42887</v>
      </c>
      <c r="C19" s="124">
        <f t="shared" si="0"/>
        <v>42916</v>
      </c>
      <c r="D19" s="77">
        <f t="shared" si="1"/>
        <v>14.5</v>
      </c>
      <c r="E19" s="124">
        <v>42936</v>
      </c>
      <c r="F19" s="78">
        <f t="shared" si="5"/>
        <v>20</v>
      </c>
      <c r="G19" s="78">
        <f t="shared" si="6"/>
        <v>34.5</v>
      </c>
      <c r="H19" s="126">
        <v>256003.03</v>
      </c>
      <c r="I19" s="125">
        <f t="shared" si="2"/>
        <v>8832104.5399999991</v>
      </c>
    </row>
    <row r="20" spans="1:9">
      <c r="A20" s="23">
        <f t="shared" si="4"/>
        <v>8</v>
      </c>
      <c r="B20" s="124">
        <f t="shared" si="3"/>
        <v>42917</v>
      </c>
      <c r="C20" s="124">
        <f t="shared" si="0"/>
        <v>42947</v>
      </c>
      <c r="D20" s="77">
        <f t="shared" si="1"/>
        <v>15</v>
      </c>
      <c r="E20" s="124">
        <v>42968</v>
      </c>
      <c r="F20" s="78">
        <f t="shared" si="5"/>
        <v>21</v>
      </c>
      <c r="G20" s="78">
        <f t="shared" si="6"/>
        <v>36</v>
      </c>
      <c r="H20" s="126">
        <v>266817.18999999994</v>
      </c>
      <c r="I20" s="125">
        <f t="shared" si="2"/>
        <v>9605418.8399999999</v>
      </c>
    </row>
    <row r="21" spans="1:9">
      <c r="A21" s="23">
        <f t="shared" si="4"/>
        <v>9</v>
      </c>
      <c r="B21" s="124">
        <f t="shared" si="3"/>
        <v>42948</v>
      </c>
      <c r="C21" s="124">
        <f t="shared" si="0"/>
        <v>42978</v>
      </c>
      <c r="D21" s="77">
        <f t="shared" si="1"/>
        <v>15</v>
      </c>
      <c r="E21" s="124">
        <v>42998</v>
      </c>
      <c r="F21" s="78">
        <f t="shared" si="5"/>
        <v>20</v>
      </c>
      <c r="G21" s="78">
        <f t="shared" si="6"/>
        <v>35</v>
      </c>
      <c r="H21" s="126">
        <v>264336.95</v>
      </c>
      <c r="I21" s="125">
        <f t="shared" si="2"/>
        <v>9251793.25</v>
      </c>
    </row>
    <row r="22" spans="1:9">
      <c r="A22" s="23">
        <f t="shared" si="4"/>
        <v>10</v>
      </c>
      <c r="B22" s="124">
        <f t="shared" si="3"/>
        <v>42979</v>
      </c>
      <c r="C22" s="124">
        <f t="shared" si="0"/>
        <v>43008</v>
      </c>
      <c r="D22" s="77">
        <f t="shared" si="1"/>
        <v>14.5</v>
      </c>
      <c r="E22" s="124">
        <v>43028</v>
      </c>
      <c r="F22" s="78">
        <f t="shared" si="5"/>
        <v>20</v>
      </c>
      <c r="G22" s="78">
        <f t="shared" si="6"/>
        <v>34.5</v>
      </c>
      <c r="H22" s="126">
        <v>238520.61</v>
      </c>
      <c r="I22" s="125">
        <f t="shared" si="2"/>
        <v>8228961.0499999998</v>
      </c>
    </row>
    <row r="23" spans="1:9">
      <c r="A23" s="23">
        <f t="shared" si="4"/>
        <v>11</v>
      </c>
      <c r="B23" s="124">
        <f t="shared" si="3"/>
        <v>43009</v>
      </c>
      <c r="C23" s="124">
        <f t="shared" si="0"/>
        <v>43039</v>
      </c>
      <c r="D23" s="77">
        <f t="shared" si="1"/>
        <v>15</v>
      </c>
      <c r="E23" s="124">
        <v>43059</v>
      </c>
      <c r="F23" s="78">
        <f t="shared" si="5"/>
        <v>20</v>
      </c>
      <c r="G23" s="78">
        <f t="shared" si="6"/>
        <v>35</v>
      </c>
      <c r="H23" s="126">
        <v>220343.16000000003</v>
      </c>
      <c r="I23" s="125">
        <f t="shared" si="2"/>
        <v>7712010.5999999996</v>
      </c>
    </row>
    <row r="24" spans="1:9">
      <c r="A24" s="23">
        <f t="shared" si="4"/>
        <v>12</v>
      </c>
      <c r="B24" s="124">
        <f t="shared" si="3"/>
        <v>43040</v>
      </c>
      <c r="C24" s="124">
        <f t="shared" si="0"/>
        <v>43069</v>
      </c>
      <c r="D24" s="77">
        <f t="shared" si="1"/>
        <v>14.5</v>
      </c>
      <c r="E24" s="124">
        <v>43089</v>
      </c>
      <c r="F24" s="78">
        <f t="shared" si="5"/>
        <v>20</v>
      </c>
      <c r="G24" s="78">
        <f t="shared" si="6"/>
        <v>34.5</v>
      </c>
      <c r="H24" s="126">
        <v>247222.39000000004</v>
      </c>
      <c r="I24" s="125">
        <f t="shared" si="2"/>
        <v>8529172.4600000009</v>
      </c>
    </row>
    <row r="25" spans="1:9">
      <c r="A25" s="23"/>
      <c r="B25" s="21"/>
      <c r="C25" s="21"/>
      <c r="D25" s="79"/>
      <c r="E25" s="76"/>
      <c r="F25" s="27"/>
      <c r="G25" s="27"/>
      <c r="H25" s="95"/>
      <c r="I25" s="26"/>
    </row>
    <row r="26" spans="1:9" ht="18.75" thickBot="1">
      <c r="A26" s="23">
        <f>A21+1</f>
        <v>10</v>
      </c>
      <c r="B26" s="21" t="s">
        <v>1327</v>
      </c>
      <c r="C26" s="20"/>
      <c r="D26" s="21"/>
      <c r="E26" s="21"/>
      <c r="F26" s="93"/>
      <c r="G26" s="264">
        <f>IF(H26=0,0,I26/H26)</f>
        <v>35.053402125791742</v>
      </c>
      <c r="H26" s="265">
        <f>SUM(H13:H24)</f>
        <v>3287465.0100000007</v>
      </c>
      <c r="I26" s="265">
        <f>SUM(I13:I24)</f>
        <v>115236832.97</v>
      </c>
    </row>
    <row r="27" spans="1:9" ht="15.75" thickTop="1">
      <c r="A27" s="27"/>
      <c r="B27" s="27"/>
      <c r="C27" s="27"/>
      <c r="D27" s="27"/>
      <c r="E27" s="27"/>
      <c r="F27" s="27"/>
      <c r="G27" s="27"/>
      <c r="H27" s="27"/>
      <c r="I27" s="27"/>
    </row>
    <row r="28" spans="1:9" s="154" customFormat="1">
      <c r="A28" s="154" t="s">
        <v>1328</v>
      </c>
    </row>
    <row r="29" spans="1:9" s="154" customFormat="1">
      <c r="A29" s="154" t="s">
        <v>1330</v>
      </c>
    </row>
    <row r="30" spans="1:9">
      <c r="A30" s="154"/>
    </row>
    <row r="31" spans="1:9">
      <c r="C31" s="254" t="s">
        <v>1333</v>
      </c>
      <c r="D31" s="126">
        <v>3485766.33</v>
      </c>
    </row>
  </sheetData>
  <mergeCells count="4">
    <mergeCell ref="A2:I2"/>
    <mergeCell ref="A3:I3"/>
    <mergeCell ref="A4:I4"/>
    <mergeCell ref="A5:I5"/>
  </mergeCells>
  <printOptions horizontalCentered="1"/>
  <pageMargins left="0.7" right="0.7" top="0.75" bottom="0.75" header="0.3" footer="0.3"/>
  <pageSetup scale="80" fitToHeight="0" orientation="landscape"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39997558519241921"/>
    <pageSetUpPr fitToPage="1"/>
  </sheetPr>
  <dimension ref="A1:J36"/>
  <sheetViews>
    <sheetView showGridLines="0" zoomScale="85" zoomScaleNormal="85" workbookViewId="0">
      <pane ySplit="5" topLeftCell="A6" activePane="bottomLeft" state="frozen"/>
      <selection pane="bottomLeft" activeCell="A6" sqref="A6"/>
    </sheetView>
  </sheetViews>
  <sheetFormatPr defaultRowHeight="15"/>
  <cols>
    <col min="1" max="1" width="9" style="16" bestFit="1" customWidth="1"/>
    <col min="2" max="2" width="30.77734375" style="16" customWidth="1"/>
    <col min="3" max="9" width="14.77734375" style="16" customWidth="1"/>
    <col min="10" max="10" width="15.77734375" style="16" customWidth="1"/>
  </cols>
  <sheetData>
    <row r="1" spans="1:10" s="96" customFormat="1" ht="15.75">
      <c r="A1" s="154"/>
      <c r="B1" s="154"/>
      <c r="C1" s="390"/>
      <c r="D1" s="154"/>
      <c r="E1" s="154"/>
      <c r="F1" s="154"/>
      <c r="G1" s="154"/>
      <c r="H1" s="154"/>
      <c r="I1" s="154"/>
      <c r="J1" s="154"/>
    </row>
    <row r="2" spans="1:10" ht="15.75">
      <c r="A2" s="479" t="str">
        <f>'General Inputs'!$B$2</f>
        <v>Louisville Gas and Electric Company</v>
      </c>
      <c r="B2" s="479"/>
      <c r="C2" s="479"/>
      <c r="D2" s="479"/>
      <c r="E2" s="479"/>
      <c r="F2" s="479"/>
      <c r="G2" s="479"/>
      <c r="H2" s="479"/>
      <c r="I2" s="479"/>
      <c r="J2" s="479"/>
    </row>
    <row r="3" spans="1:10" ht="15.75">
      <c r="A3" s="479" t="str">
        <f>'General Inputs'!$D$34&amp;" "&amp;'General Inputs'!$E$34</f>
        <v>Case No. 2018-00295</v>
      </c>
      <c r="B3" s="479"/>
      <c r="C3" s="479"/>
      <c r="D3" s="479"/>
      <c r="E3" s="479"/>
      <c r="F3" s="479"/>
      <c r="G3" s="479"/>
      <c r="H3" s="479"/>
      <c r="I3" s="479"/>
      <c r="J3" s="479"/>
    </row>
    <row r="4" spans="1:10" ht="15.75">
      <c r="A4" s="479" t="str">
        <f>"For the Year Ended "&amp;TEXT('General Inputs'!E28,"Mmmm dd, yyyy")</f>
        <v>For the Year Ended December 31, 2017</v>
      </c>
      <c r="B4" s="479"/>
      <c r="C4" s="479"/>
      <c r="D4" s="479"/>
      <c r="E4" s="479"/>
      <c r="F4" s="479"/>
      <c r="G4" s="479"/>
      <c r="H4" s="479"/>
      <c r="I4" s="479"/>
      <c r="J4" s="479"/>
    </row>
    <row r="5" spans="1:10" ht="16.5" thickBot="1">
      <c r="A5" s="480" t="s">
        <v>1254</v>
      </c>
      <c r="B5" s="480"/>
      <c r="C5" s="480"/>
      <c r="D5" s="480"/>
      <c r="E5" s="480"/>
      <c r="F5" s="480"/>
      <c r="G5" s="480"/>
      <c r="H5" s="480"/>
      <c r="I5" s="480"/>
      <c r="J5" s="480"/>
    </row>
    <row r="8" spans="1:10" ht="17.25">
      <c r="B8" s="98"/>
    </row>
    <row r="9" spans="1:10" ht="15.75">
      <c r="A9" s="18" t="s">
        <v>32</v>
      </c>
      <c r="C9" s="74" t="s">
        <v>171</v>
      </c>
      <c r="D9" s="74" t="s">
        <v>79</v>
      </c>
      <c r="E9" s="74" t="s">
        <v>215</v>
      </c>
      <c r="F9" s="75" t="s">
        <v>45</v>
      </c>
      <c r="G9" s="75" t="s">
        <v>45</v>
      </c>
      <c r="H9" s="75" t="s">
        <v>74</v>
      </c>
      <c r="I9" s="75" t="s">
        <v>16</v>
      </c>
      <c r="J9" s="18" t="s">
        <v>30</v>
      </c>
    </row>
    <row r="10" spans="1:10" ht="20.25">
      <c r="A10" s="285" t="s">
        <v>26</v>
      </c>
      <c r="B10" s="104" t="s">
        <v>1255</v>
      </c>
      <c r="C10" s="300" t="s">
        <v>47</v>
      </c>
      <c r="D10" s="300" t="s">
        <v>47</v>
      </c>
      <c r="E10" s="300" t="s">
        <v>192</v>
      </c>
      <c r="F10" s="301" t="s">
        <v>46</v>
      </c>
      <c r="G10" s="301" t="s">
        <v>34</v>
      </c>
      <c r="H10" s="301" t="s">
        <v>37</v>
      </c>
      <c r="I10" s="301" t="s">
        <v>35</v>
      </c>
      <c r="J10" s="285" t="s">
        <v>80</v>
      </c>
    </row>
    <row r="11" spans="1:10" s="96" customFormat="1" ht="15.75">
      <c r="A11" s="20"/>
      <c r="B11" s="107" t="s">
        <v>40</v>
      </c>
      <c r="C11" s="48" t="s">
        <v>41</v>
      </c>
      <c r="D11" s="48" t="s">
        <v>42</v>
      </c>
      <c r="E11" s="18" t="s">
        <v>1041</v>
      </c>
      <c r="F11" s="62" t="s">
        <v>49</v>
      </c>
      <c r="G11" s="48" t="s">
        <v>227</v>
      </c>
      <c r="H11" s="48" t="s">
        <v>1042</v>
      </c>
      <c r="I11" s="48" t="s">
        <v>72</v>
      </c>
      <c r="J11" s="18" t="s">
        <v>248</v>
      </c>
    </row>
    <row r="12" spans="1:10">
      <c r="A12" s="27"/>
      <c r="B12" s="221"/>
      <c r="C12" s="35"/>
      <c r="D12" s="35"/>
      <c r="E12" s="35"/>
      <c r="F12" s="35"/>
      <c r="G12" s="27"/>
      <c r="H12" s="27"/>
      <c r="I12" s="35"/>
      <c r="J12" s="27"/>
    </row>
    <row r="13" spans="1:10">
      <c r="A13" s="23">
        <v>1</v>
      </c>
      <c r="B13" s="128" t="s">
        <v>1256</v>
      </c>
      <c r="C13" s="124" t="s">
        <v>1259</v>
      </c>
      <c r="D13" s="124" t="s">
        <v>1264</v>
      </c>
      <c r="E13" s="77">
        <f>(D13-C13)/2</f>
        <v>45.5</v>
      </c>
      <c r="F13" s="124">
        <v>42992</v>
      </c>
      <c r="G13" s="78">
        <f>IF(F13="","",F13-D13)</f>
        <v>45</v>
      </c>
      <c r="H13" s="78">
        <f>IF(F13="","",E13+G13)</f>
        <v>90.5</v>
      </c>
      <c r="I13" s="126">
        <v>1104.68</v>
      </c>
      <c r="J13" s="125">
        <f>IF(H13="",0,ROUND(H13*I13,2))</f>
        <v>99973.54</v>
      </c>
    </row>
    <row r="14" spans="1:10">
      <c r="A14" s="23">
        <f>A13+1</f>
        <v>2</v>
      </c>
      <c r="B14" s="128" t="s">
        <v>1256</v>
      </c>
      <c r="C14" s="124" t="s">
        <v>1260</v>
      </c>
      <c r="D14" s="124" t="s">
        <v>1261</v>
      </c>
      <c r="E14" s="77">
        <f t="shared" ref="E14:E28" si="0">(D14-C14)/2</f>
        <v>45.5</v>
      </c>
      <c r="F14" s="124">
        <v>43074</v>
      </c>
      <c r="G14" s="78">
        <f>IF(F14="","",F14-D14)</f>
        <v>35</v>
      </c>
      <c r="H14" s="78">
        <f>IF(F14="","",E14+G14)</f>
        <v>80.5</v>
      </c>
      <c r="I14" s="126">
        <v>3490.9</v>
      </c>
      <c r="J14" s="125">
        <f t="shared" ref="J14:J28" si="1">IF(H14="",0,ROUND(H14*I14,2))</f>
        <v>281017.45</v>
      </c>
    </row>
    <row r="15" spans="1:10">
      <c r="A15" s="23">
        <f>A14+1</f>
        <v>3</v>
      </c>
      <c r="B15" s="128" t="s">
        <v>1017</v>
      </c>
      <c r="C15" s="124" t="s">
        <v>1258</v>
      </c>
      <c r="D15" s="124" t="s">
        <v>1265</v>
      </c>
      <c r="E15" s="77">
        <f t="shared" si="0"/>
        <v>44</v>
      </c>
      <c r="F15" s="124">
        <v>42898</v>
      </c>
      <c r="G15" s="78">
        <f>IF(F15="","",F15-D15)</f>
        <v>43</v>
      </c>
      <c r="H15" s="78">
        <f>IF(F15="","",E15+G15)</f>
        <v>87</v>
      </c>
      <c r="I15" s="126">
        <v>7871.04</v>
      </c>
      <c r="J15" s="125">
        <f t="shared" si="1"/>
        <v>684780.48</v>
      </c>
    </row>
    <row r="16" spans="1:10">
      <c r="A16" s="23">
        <f>A15+1</f>
        <v>4</v>
      </c>
      <c r="B16" s="128" t="s">
        <v>1017</v>
      </c>
      <c r="C16" s="124" t="s">
        <v>1259</v>
      </c>
      <c r="D16" s="124" t="s">
        <v>1264</v>
      </c>
      <c r="E16" s="77">
        <f t="shared" si="0"/>
        <v>45.5</v>
      </c>
      <c r="F16" s="124">
        <v>42989</v>
      </c>
      <c r="G16" s="78">
        <f>IF(F16="","",F16-D16)</f>
        <v>42</v>
      </c>
      <c r="H16" s="78">
        <f>IF(F16="","",E16+G16)</f>
        <v>87.5</v>
      </c>
      <c r="I16" s="127">
        <v>6905.64</v>
      </c>
      <c r="J16" s="125">
        <f t="shared" si="1"/>
        <v>604243.5</v>
      </c>
    </row>
    <row r="17" spans="1:10">
      <c r="A17" s="23">
        <f t="shared" ref="A17:A28" si="2">A16+1</f>
        <v>5</v>
      </c>
      <c r="B17" s="128" t="s">
        <v>1017</v>
      </c>
      <c r="C17" s="124" t="s">
        <v>1260</v>
      </c>
      <c r="D17" s="124" t="s">
        <v>1261</v>
      </c>
      <c r="E17" s="77">
        <f t="shared" si="0"/>
        <v>45.5</v>
      </c>
      <c r="F17" s="124">
        <v>43073</v>
      </c>
      <c r="G17" s="78">
        <f t="shared" ref="G17:G28" si="3">IF(F17="","",F17-D17)</f>
        <v>34</v>
      </c>
      <c r="H17" s="78">
        <f t="shared" ref="H17:H28" si="4">IF(F17="","",E17+G17)</f>
        <v>79.5</v>
      </c>
      <c r="I17" s="126">
        <v>7355.34</v>
      </c>
      <c r="J17" s="125">
        <f t="shared" si="1"/>
        <v>584749.53</v>
      </c>
    </row>
    <row r="18" spans="1:10">
      <c r="A18" s="23">
        <f t="shared" si="2"/>
        <v>6</v>
      </c>
      <c r="B18" s="128" t="s">
        <v>1017</v>
      </c>
      <c r="C18" s="124" t="s">
        <v>1266</v>
      </c>
      <c r="D18" s="124" t="s">
        <v>1257</v>
      </c>
      <c r="E18" s="77">
        <f t="shared" si="0"/>
        <v>45.5</v>
      </c>
      <c r="F18" s="124">
        <v>42800</v>
      </c>
      <c r="G18" s="78">
        <f t="shared" si="3"/>
        <v>34</v>
      </c>
      <c r="H18" s="78">
        <f t="shared" si="4"/>
        <v>79.5</v>
      </c>
      <c r="I18" s="126">
        <v>7635.86</v>
      </c>
      <c r="J18" s="125">
        <f t="shared" si="1"/>
        <v>607050.87</v>
      </c>
    </row>
    <row r="19" spans="1:10">
      <c r="A19" s="23">
        <f t="shared" si="2"/>
        <v>7</v>
      </c>
      <c r="B19" s="128" t="s">
        <v>1262</v>
      </c>
      <c r="C19" s="124" t="s">
        <v>1260</v>
      </c>
      <c r="D19" s="124" t="s">
        <v>1261</v>
      </c>
      <c r="E19" s="77">
        <f t="shared" si="0"/>
        <v>45.5</v>
      </c>
      <c r="F19" s="124">
        <v>43061</v>
      </c>
      <c r="G19" s="78">
        <f t="shared" si="3"/>
        <v>22</v>
      </c>
      <c r="H19" s="78">
        <f t="shared" si="4"/>
        <v>67.5</v>
      </c>
      <c r="I19" s="126">
        <v>212.55</v>
      </c>
      <c r="J19" s="125">
        <f t="shared" si="1"/>
        <v>14347.13</v>
      </c>
    </row>
    <row r="20" spans="1:10">
      <c r="A20" s="23">
        <f t="shared" si="2"/>
        <v>8</v>
      </c>
      <c r="B20" s="128" t="s">
        <v>1262</v>
      </c>
      <c r="C20" s="124" t="s">
        <v>1258</v>
      </c>
      <c r="D20" s="124" t="s">
        <v>1265</v>
      </c>
      <c r="E20" s="77">
        <f t="shared" si="0"/>
        <v>44</v>
      </c>
      <c r="F20" s="124">
        <v>42891</v>
      </c>
      <c r="G20" s="78">
        <f t="shared" si="3"/>
        <v>36</v>
      </c>
      <c r="H20" s="78">
        <f t="shared" si="4"/>
        <v>80</v>
      </c>
      <c r="I20" s="126">
        <v>848.99</v>
      </c>
      <c r="J20" s="125">
        <f t="shared" si="1"/>
        <v>67919.199999999997</v>
      </c>
    </row>
    <row r="21" spans="1:10">
      <c r="A21" s="23">
        <f t="shared" si="2"/>
        <v>9</v>
      </c>
      <c r="B21" s="128" t="s">
        <v>1262</v>
      </c>
      <c r="C21" s="124" t="s">
        <v>1266</v>
      </c>
      <c r="D21" s="124" t="s">
        <v>1257</v>
      </c>
      <c r="E21" s="77">
        <f t="shared" si="0"/>
        <v>45.5</v>
      </c>
      <c r="F21" s="124">
        <v>42790</v>
      </c>
      <c r="G21" s="78">
        <f t="shared" si="3"/>
        <v>24</v>
      </c>
      <c r="H21" s="78">
        <f t="shared" si="4"/>
        <v>69.5</v>
      </c>
      <c r="I21" s="126">
        <v>956.2</v>
      </c>
      <c r="J21" s="125">
        <f t="shared" si="1"/>
        <v>66455.899999999994</v>
      </c>
    </row>
    <row r="22" spans="1:10">
      <c r="A22" s="23">
        <f t="shared" si="2"/>
        <v>10</v>
      </c>
      <c r="B22" s="128" t="s">
        <v>1262</v>
      </c>
      <c r="C22" s="124" t="s">
        <v>1259</v>
      </c>
      <c r="D22" s="124" t="s">
        <v>1264</v>
      </c>
      <c r="E22" s="77">
        <f t="shared" si="0"/>
        <v>45.5</v>
      </c>
      <c r="F22" s="124">
        <v>42979</v>
      </c>
      <c r="G22" s="78">
        <f t="shared" si="3"/>
        <v>32</v>
      </c>
      <c r="H22" s="78">
        <f t="shared" si="4"/>
        <v>77.5</v>
      </c>
      <c r="I22" s="126">
        <v>256.91000000000003</v>
      </c>
      <c r="J22" s="125">
        <f t="shared" si="1"/>
        <v>19910.53</v>
      </c>
    </row>
    <row r="23" spans="1:10">
      <c r="A23" s="23">
        <f t="shared" si="2"/>
        <v>11</v>
      </c>
      <c r="B23" s="128" t="s">
        <v>1019</v>
      </c>
      <c r="C23" s="124" t="s">
        <v>1258</v>
      </c>
      <c r="D23" s="124" t="s">
        <v>1264</v>
      </c>
      <c r="E23" s="77">
        <f t="shared" si="0"/>
        <v>90</v>
      </c>
      <c r="F23" s="124">
        <v>42983</v>
      </c>
      <c r="G23" s="78">
        <f t="shared" si="3"/>
        <v>36</v>
      </c>
      <c r="H23" s="78">
        <f t="shared" si="4"/>
        <v>126</v>
      </c>
      <c r="I23" s="126">
        <v>28582.32</v>
      </c>
      <c r="J23" s="125">
        <f t="shared" si="1"/>
        <v>3601372.32</v>
      </c>
    </row>
    <row r="24" spans="1:10">
      <c r="A24" s="23">
        <f t="shared" si="2"/>
        <v>12</v>
      </c>
      <c r="B24" s="128" t="s">
        <v>1019</v>
      </c>
      <c r="C24" s="124" t="s">
        <v>1267</v>
      </c>
      <c r="D24" s="124" t="s">
        <v>1257</v>
      </c>
      <c r="E24" s="77">
        <f t="shared" si="0"/>
        <v>91.5</v>
      </c>
      <c r="F24" s="124">
        <v>42797</v>
      </c>
      <c r="G24" s="78">
        <f t="shared" si="3"/>
        <v>31</v>
      </c>
      <c r="H24" s="78">
        <f t="shared" si="4"/>
        <v>122.5</v>
      </c>
      <c r="I24" s="126">
        <v>22055.26</v>
      </c>
      <c r="J24" s="125">
        <f t="shared" si="1"/>
        <v>2701769.35</v>
      </c>
    </row>
    <row r="25" spans="1:10">
      <c r="A25" s="23">
        <f t="shared" si="2"/>
        <v>13</v>
      </c>
      <c r="B25" s="128" t="s">
        <v>1027</v>
      </c>
      <c r="C25" s="124" t="s">
        <v>1260</v>
      </c>
      <c r="D25" s="124" t="s">
        <v>1261</v>
      </c>
      <c r="E25" s="77">
        <f t="shared" si="0"/>
        <v>45.5</v>
      </c>
      <c r="F25" s="124">
        <v>43073</v>
      </c>
      <c r="G25" s="78">
        <f t="shared" si="3"/>
        <v>34</v>
      </c>
      <c r="H25" s="78">
        <f t="shared" si="4"/>
        <v>79.5</v>
      </c>
      <c r="I25" s="126">
        <v>6040.65</v>
      </c>
      <c r="J25" s="125">
        <f t="shared" si="1"/>
        <v>480231.67999999999</v>
      </c>
    </row>
    <row r="26" spans="1:10">
      <c r="A26" s="23">
        <f t="shared" si="2"/>
        <v>14</v>
      </c>
      <c r="B26" s="128" t="s">
        <v>1027</v>
      </c>
      <c r="C26" s="124" t="s">
        <v>1259</v>
      </c>
      <c r="D26" s="124" t="s">
        <v>1264</v>
      </c>
      <c r="E26" s="77">
        <f t="shared" si="0"/>
        <v>45.5</v>
      </c>
      <c r="F26" s="124">
        <v>42984</v>
      </c>
      <c r="G26" s="78">
        <f t="shared" si="3"/>
        <v>37</v>
      </c>
      <c r="H26" s="78">
        <f t="shared" si="4"/>
        <v>82.5</v>
      </c>
      <c r="I26" s="126">
        <v>6857.69</v>
      </c>
      <c r="J26" s="125">
        <f t="shared" si="1"/>
        <v>565759.43000000005</v>
      </c>
    </row>
    <row r="27" spans="1:10">
      <c r="A27" s="23">
        <f t="shared" si="2"/>
        <v>15</v>
      </c>
      <c r="B27" s="128" t="s">
        <v>1027</v>
      </c>
      <c r="C27" s="124" t="s">
        <v>1258</v>
      </c>
      <c r="D27" s="124" t="s">
        <v>1265</v>
      </c>
      <c r="E27" s="77">
        <f t="shared" si="0"/>
        <v>44</v>
      </c>
      <c r="F27" s="124">
        <v>42887</v>
      </c>
      <c r="G27" s="78">
        <f t="shared" si="3"/>
        <v>32</v>
      </c>
      <c r="H27" s="78">
        <f t="shared" si="4"/>
        <v>76</v>
      </c>
      <c r="I27" s="126">
        <v>7260.58</v>
      </c>
      <c r="J27" s="125">
        <f t="shared" si="1"/>
        <v>551804.07999999996</v>
      </c>
    </row>
    <row r="28" spans="1:10">
      <c r="A28" s="23">
        <f t="shared" si="2"/>
        <v>16</v>
      </c>
      <c r="B28" s="128" t="s">
        <v>1027</v>
      </c>
      <c r="C28" s="124" t="s">
        <v>1266</v>
      </c>
      <c r="D28" s="124" t="s">
        <v>1257</v>
      </c>
      <c r="E28" s="77">
        <f t="shared" si="0"/>
        <v>45.5</v>
      </c>
      <c r="F28" s="124">
        <v>42801</v>
      </c>
      <c r="G28" s="78">
        <f t="shared" si="3"/>
        <v>35</v>
      </c>
      <c r="H28" s="78">
        <f t="shared" si="4"/>
        <v>80.5</v>
      </c>
      <c r="I28" s="126">
        <v>8236.2999999999993</v>
      </c>
      <c r="J28" s="125">
        <f t="shared" si="1"/>
        <v>663022.15</v>
      </c>
    </row>
    <row r="29" spans="1:10">
      <c r="A29" s="23"/>
      <c r="C29" s="21"/>
      <c r="D29" s="21"/>
      <c r="E29" s="79"/>
      <c r="F29" s="76"/>
      <c r="G29" s="27"/>
      <c r="H29" s="27"/>
      <c r="I29" s="95"/>
      <c r="J29" s="26"/>
    </row>
    <row r="30" spans="1:10" ht="18.75" thickBot="1">
      <c r="A30" s="23">
        <f>A28+1</f>
        <v>17</v>
      </c>
      <c r="B30" s="21" t="s">
        <v>1263</v>
      </c>
      <c r="C30" s="21"/>
      <c r="D30" s="20"/>
      <c r="E30" s="21"/>
      <c r="F30" s="21"/>
      <c r="G30" s="93"/>
      <c r="H30" s="264">
        <f>IF(I30=0,0,J30/I30)</f>
        <v>100.23615393014543</v>
      </c>
      <c r="I30" s="265">
        <f>SUM(I13:I28)</f>
        <v>115670.91</v>
      </c>
      <c r="J30" s="265">
        <f>SUM(J13:J28)</f>
        <v>11594407.139999999</v>
      </c>
    </row>
    <row r="31" spans="1:10" ht="15.75" thickTop="1">
      <c r="A31" s="27"/>
      <c r="C31" s="27"/>
      <c r="D31" s="27"/>
      <c r="E31" s="27"/>
      <c r="F31" s="27"/>
      <c r="G31" s="27"/>
      <c r="H31" s="27"/>
      <c r="I31" s="27"/>
      <c r="J31" s="27"/>
    </row>
    <row r="32" spans="1:10" s="96" customFormat="1">
      <c r="A32" s="154" t="s">
        <v>1268</v>
      </c>
      <c r="B32" s="154"/>
      <c r="C32" s="154"/>
      <c r="D32" s="154"/>
      <c r="E32" s="154"/>
      <c r="F32" s="154"/>
      <c r="G32" s="154"/>
      <c r="H32" s="154"/>
      <c r="I32" s="154"/>
      <c r="J32" s="154"/>
    </row>
    <row r="33" spans="1:10" s="96" customFormat="1">
      <c r="A33" s="154" t="s">
        <v>1269</v>
      </c>
      <c r="B33" s="154"/>
      <c r="C33" s="154"/>
      <c r="D33" s="154"/>
      <c r="E33" s="154"/>
      <c r="F33" s="154"/>
      <c r="G33" s="154"/>
      <c r="H33" s="154"/>
      <c r="I33" s="154"/>
      <c r="J33" s="154"/>
    </row>
    <row r="34" spans="1:10" s="96" customFormat="1">
      <c r="A34" s="154" t="s">
        <v>1270</v>
      </c>
      <c r="B34" s="154"/>
      <c r="C34" s="154"/>
      <c r="D34" s="154"/>
      <c r="E34" s="154"/>
      <c r="F34" s="154"/>
      <c r="G34" s="154"/>
      <c r="H34" s="154"/>
      <c r="I34" s="154"/>
      <c r="J34" s="154"/>
    </row>
    <row r="35" spans="1:10">
      <c r="A35" s="154"/>
    </row>
    <row r="36" spans="1:10">
      <c r="B36" s="254" t="s">
        <v>1333</v>
      </c>
      <c r="C36" s="126">
        <v>618407.02</v>
      </c>
    </row>
  </sheetData>
  <mergeCells count="4">
    <mergeCell ref="A2:J2"/>
    <mergeCell ref="A3:J3"/>
    <mergeCell ref="A4:J4"/>
    <mergeCell ref="A5:J5"/>
  </mergeCells>
  <printOptions horizontalCentered="1"/>
  <pageMargins left="0.7" right="0.7" top="0.75" bottom="0.75" header="0.3" footer="0.3"/>
  <pageSetup scale="64" fitToHeight="0"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5" tint="0.39997558519241921"/>
    <pageSetUpPr fitToPage="1"/>
  </sheetPr>
  <dimension ref="A1:K23"/>
  <sheetViews>
    <sheetView showGridLines="0" zoomScale="85" zoomScaleNormal="85" workbookViewId="0">
      <pane ySplit="5" topLeftCell="A6" activePane="bottomLeft" state="frozen"/>
      <selection pane="bottomLeft" activeCell="A6" sqref="A6"/>
    </sheetView>
  </sheetViews>
  <sheetFormatPr defaultRowHeight="15"/>
  <cols>
    <col min="2" max="2" width="33" customWidth="1"/>
    <col min="3" max="3" width="16.6640625" style="4" customWidth="1"/>
    <col min="4" max="4" width="16.6640625" customWidth="1"/>
  </cols>
  <sheetData>
    <row r="1" spans="1:11" s="96" customFormat="1" ht="15.75">
      <c r="C1" s="282"/>
      <c r="D1" s="390"/>
    </row>
    <row r="2" spans="1:11" ht="15.75">
      <c r="A2" s="479" t="str">
        <f>'General Inputs'!$B$2</f>
        <v>Louisville Gas and Electric Company</v>
      </c>
      <c r="B2" s="479"/>
      <c r="C2" s="479"/>
      <c r="D2" s="479"/>
    </row>
    <row r="3" spans="1:11" ht="15.75">
      <c r="A3" s="479" t="str">
        <f>IF('General Inputs'!E19="","",'General Inputs'!$D$19&amp;" "&amp;'General Inputs'!$E$19)</f>
        <v>Case No. 2020-00350</v>
      </c>
      <c r="B3" s="479"/>
      <c r="C3" s="479"/>
      <c r="D3" s="479"/>
    </row>
    <row r="4" spans="1:11" ht="15.75">
      <c r="A4" s="479" t="str">
        <f>"For the Year Ended "&amp;TEXT('General Inputs'!$E$13,"Mmmm dd, yyyy")</f>
        <v>For the Year Ended December 31, 2019</v>
      </c>
      <c r="B4" s="479"/>
      <c r="C4" s="479"/>
      <c r="D4" s="479"/>
    </row>
    <row r="5" spans="1:11" ht="15.75">
      <c r="A5" s="478" t="s">
        <v>7</v>
      </c>
      <c r="B5" s="478"/>
      <c r="C5" s="478"/>
      <c r="D5" s="478"/>
    </row>
    <row r="8" spans="1:11" ht="20.25">
      <c r="C8" s="477" t="s">
        <v>9</v>
      </c>
      <c r="D8" s="477"/>
    </row>
    <row r="9" spans="1:11" ht="20.25">
      <c r="A9" s="308" t="s">
        <v>0</v>
      </c>
      <c r="B9" s="308" t="s">
        <v>8</v>
      </c>
      <c r="C9" s="310" t="s">
        <v>1032</v>
      </c>
      <c r="D9" s="310" t="s">
        <v>1033</v>
      </c>
    </row>
    <row r="10" spans="1:11" ht="15.75">
      <c r="B10" s="399" t="s">
        <v>40</v>
      </c>
      <c r="C10" s="141" t="s">
        <v>41</v>
      </c>
      <c r="D10" s="406" t="s">
        <v>42</v>
      </c>
    </row>
    <row r="11" spans="1:11" ht="15.75">
      <c r="B11" s="399"/>
      <c r="C11" s="141"/>
      <c r="D11" s="141"/>
    </row>
    <row r="12" spans="1:11">
      <c r="A12" s="6">
        <v>1</v>
      </c>
      <c r="B12" t="s">
        <v>10</v>
      </c>
      <c r="C12" s="4">
        <f>ROUND(365/12/2,2)</f>
        <v>15.21</v>
      </c>
      <c r="D12" s="4">
        <f>ROUND(365/12/2,2)</f>
        <v>15.21</v>
      </c>
      <c r="E12" s="96"/>
      <c r="F12" s="96"/>
      <c r="G12" s="96"/>
      <c r="H12" s="96"/>
      <c r="I12" s="96"/>
      <c r="J12" s="96"/>
      <c r="K12" s="96"/>
    </row>
    <row r="13" spans="1:11">
      <c r="A13" s="6">
        <f>A12+1</f>
        <v>2</v>
      </c>
      <c r="B13" t="s">
        <v>12</v>
      </c>
      <c r="C13" s="282">
        <f>'Billing Lag'!C12</f>
        <v>4.29</v>
      </c>
      <c r="D13" s="282">
        <f>'Billing Lag'!C14</f>
        <v>4.28</v>
      </c>
    </row>
    <row r="14" spans="1:11">
      <c r="A14" s="235">
        <f>A13+1</f>
        <v>3</v>
      </c>
      <c r="B14" t="s">
        <v>11</v>
      </c>
      <c r="C14" s="4">
        <f>'Collection Lag'!C42</f>
        <v>23.77</v>
      </c>
      <c r="D14" s="4">
        <f>'Collection Lag'!C42</f>
        <v>23.77</v>
      </c>
    </row>
    <row r="15" spans="1:11">
      <c r="A15" s="235">
        <f>A14+1</f>
        <v>4</v>
      </c>
      <c r="B15" t="s">
        <v>13</v>
      </c>
      <c r="C15" s="12">
        <v>1</v>
      </c>
      <c r="D15" s="12">
        <v>1</v>
      </c>
    </row>
    <row r="16" spans="1:11">
      <c r="A16" s="6"/>
      <c r="D16" s="4"/>
    </row>
    <row r="17" spans="1:4" ht="16.5" thickBot="1">
      <c r="A17" s="6">
        <f>A15+1</f>
        <v>5</v>
      </c>
      <c r="B17" t="s">
        <v>28</v>
      </c>
      <c r="C17" s="420">
        <f>SUM(C12:C15)</f>
        <v>44.269999999999996</v>
      </c>
      <c r="D17" s="420">
        <f>SUM(D12:D15)</f>
        <v>44.260000000000005</v>
      </c>
    </row>
    <row r="18" spans="1:4" ht="15.75" thickTop="1"/>
    <row r="20" spans="1:4">
      <c r="A20" t="s">
        <v>348</v>
      </c>
    </row>
    <row r="21" spans="1:4">
      <c r="A21" t="s">
        <v>313</v>
      </c>
    </row>
    <row r="22" spans="1:4">
      <c r="A22" t="s">
        <v>371</v>
      </c>
    </row>
    <row r="23" spans="1:4">
      <c r="A23" t="s">
        <v>349</v>
      </c>
    </row>
  </sheetData>
  <mergeCells count="5">
    <mergeCell ref="C8:D8"/>
    <mergeCell ref="A5:D5"/>
    <mergeCell ref="A4:D4"/>
    <mergeCell ref="A3:D3"/>
    <mergeCell ref="A2:D2"/>
  </mergeCells>
  <printOptions horizontalCentered="1"/>
  <pageMargins left="0.7" right="0.7" top="0.75" bottom="0.75" header="0.3" footer="0.3"/>
  <pageSetup fitToHeight="0"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5" tint="0.39997558519241921"/>
    <pageSetUpPr fitToPage="1"/>
  </sheetPr>
  <dimension ref="A1:F25"/>
  <sheetViews>
    <sheetView showGridLines="0" zoomScale="85" zoomScaleNormal="85" workbookViewId="0">
      <pane ySplit="5" topLeftCell="A6" activePane="bottomLeft" state="frozen"/>
      <selection pane="bottomLeft" activeCell="A6" sqref="A6"/>
    </sheetView>
  </sheetViews>
  <sheetFormatPr defaultRowHeight="15"/>
  <cols>
    <col min="1" max="1" width="9" bestFit="1" customWidth="1"/>
    <col min="2" max="2" width="70.77734375" customWidth="1"/>
    <col min="3" max="3" width="14.77734375" customWidth="1"/>
    <col min="4" max="4" width="9" bestFit="1" customWidth="1"/>
    <col min="5" max="5" width="11.77734375" customWidth="1"/>
    <col min="6" max="6" width="10.5546875" customWidth="1"/>
    <col min="7" max="7" width="15.109375" bestFit="1" customWidth="1"/>
  </cols>
  <sheetData>
    <row r="1" spans="1:6" s="96" customFormat="1" ht="15.75">
      <c r="A1" s="364"/>
      <c r="C1" s="364"/>
      <c r="D1" s="364"/>
      <c r="E1" s="364"/>
      <c r="F1" s="364"/>
    </row>
    <row r="2" spans="1:6" ht="15.75">
      <c r="A2" s="479" t="str">
        <f>'General Inputs'!$B$2</f>
        <v>Louisville Gas and Electric Company</v>
      </c>
      <c r="B2" s="479"/>
      <c r="C2" s="479"/>
    </row>
    <row r="3" spans="1:6" ht="15.75">
      <c r="A3" s="479" t="str">
        <f>IF('General Inputs'!E19="","",'General Inputs'!$D$19&amp;" "&amp;'General Inputs'!$E$19)</f>
        <v>Case No. 2020-00350</v>
      </c>
      <c r="B3" s="479" t="str">
        <f>'General Inputs'!$D$19&amp;" "&amp;'General Inputs'!$E$19</f>
        <v>Case No. 2020-00350</v>
      </c>
      <c r="C3" s="479" t="str">
        <f>'General Inputs'!$D$19&amp;" "&amp;'General Inputs'!$E$19</f>
        <v>Case No. 2020-00350</v>
      </c>
    </row>
    <row r="4" spans="1:6" ht="15.75">
      <c r="A4" s="479" t="str">
        <f>"For the Year Ended "&amp;TEXT('General Inputs'!$E$13,"Mmmm dd, yyyy")</f>
        <v>For the Year Ended December 31, 2019</v>
      </c>
      <c r="B4" s="479"/>
      <c r="C4" s="479"/>
    </row>
    <row r="5" spans="1:6" s="405" customFormat="1" ht="16.5" thickBot="1">
      <c r="A5" s="480" t="s">
        <v>24</v>
      </c>
      <c r="B5" s="480"/>
      <c r="C5" s="480"/>
    </row>
    <row r="7" spans="1:6" ht="15.75">
      <c r="B7" s="241"/>
      <c r="C7" s="92" t="s">
        <v>29</v>
      </c>
      <c r="D7" s="7"/>
    </row>
    <row r="8" spans="1:6" ht="15.75">
      <c r="A8" s="92" t="s">
        <v>25</v>
      </c>
      <c r="B8" s="236"/>
      <c r="C8" s="92" t="s">
        <v>270</v>
      </c>
      <c r="D8" s="7"/>
    </row>
    <row r="9" spans="1:6" ht="20.25">
      <c r="A9" s="307" t="s">
        <v>26</v>
      </c>
      <c r="B9" s="307" t="s">
        <v>1</v>
      </c>
      <c r="C9" s="307" t="s">
        <v>68</v>
      </c>
    </row>
    <row r="10" spans="1:6" ht="15.75">
      <c r="A10" s="8"/>
      <c r="B10" s="399" t="s">
        <v>40</v>
      </c>
      <c r="C10" s="141" t="s">
        <v>41</v>
      </c>
    </row>
    <row r="11" spans="1:6" ht="15.75">
      <c r="A11" s="8"/>
      <c r="B11" s="399"/>
      <c r="C11" s="141"/>
    </row>
    <row r="12" spans="1:6" ht="16.5" thickBot="1">
      <c r="A12" s="9">
        <v>1</v>
      </c>
      <c r="B12" s="10" t="s">
        <v>1288</v>
      </c>
      <c r="C12" s="421">
        <v>4.29</v>
      </c>
      <c r="D12" s="145"/>
    </row>
    <row r="13" spans="1:6" s="96" customFormat="1" ht="16.5" thickTop="1">
      <c r="A13" s="431"/>
      <c r="B13" s="10"/>
      <c r="C13" s="448"/>
      <c r="D13" s="364"/>
    </row>
    <row r="14" spans="1:6" ht="16.5" thickBot="1">
      <c r="A14" s="9">
        <f>A12+1</f>
        <v>2</v>
      </c>
      <c r="B14" s="10" t="s">
        <v>1289</v>
      </c>
      <c r="C14" s="447">
        <v>4.28</v>
      </c>
    </row>
    <row r="15" spans="1:6" ht="15.75" thickTop="1">
      <c r="A15" s="9"/>
      <c r="B15" s="10"/>
    </row>
    <row r="16" spans="1:6">
      <c r="A16" s="96"/>
      <c r="B16" s="96"/>
    </row>
    <row r="17" spans="1:5">
      <c r="D17" s="96"/>
      <c r="E17" s="96"/>
    </row>
    <row r="18" spans="1:5">
      <c r="A18" s="240" t="s">
        <v>418</v>
      </c>
      <c r="C18" s="96"/>
    </row>
    <row r="19" spans="1:5">
      <c r="A19" t="s">
        <v>271</v>
      </c>
    </row>
    <row r="20" spans="1:5">
      <c r="A20" t="s">
        <v>350</v>
      </c>
    </row>
    <row r="21" spans="1:5">
      <c r="A21" t="s">
        <v>351</v>
      </c>
    </row>
    <row r="22" spans="1:5">
      <c r="A22" t="s">
        <v>352</v>
      </c>
    </row>
    <row r="24" spans="1:5">
      <c r="A24" t="s">
        <v>1337</v>
      </c>
    </row>
    <row r="25" spans="1:5">
      <c r="A25" t="s">
        <v>1290</v>
      </c>
    </row>
  </sheetData>
  <mergeCells count="4">
    <mergeCell ref="A5:C5"/>
    <mergeCell ref="A4:C4"/>
    <mergeCell ref="A3:C3"/>
    <mergeCell ref="A2:C2"/>
  </mergeCells>
  <printOptions horizontalCentered="1"/>
  <pageMargins left="0.7" right="0.7" top="0.75" bottom="0.75" header="0.3" footer="0.3"/>
  <pageSetup scale="99" fitToHeight="0"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5" tint="0.39997558519241921"/>
    <pageSetUpPr fitToPage="1"/>
  </sheetPr>
  <dimension ref="A1:F46"/>
  <sheetViews>
    <sheetView showGridLines="0" zoomScale="85" zoomScaleNormal="85" workbookViewId="0">
      <pane ySplit="5" topLeftCell="A6" activePane="bottomLeft" state="frozen"/>
      <selection pane="bottomLeft" activeCell="A6" sqref="A6"/>
    </sheetView>
  </sheetViews>
  <sheetFormatPr defaultRowHeight="15"/>
  <cols>
    <col min="2" max="2" width="66.77734375" customWidth="1"/>
    <col min="3" max="3" width="16.77734375" style="3" customWidth="1"/>
  </cols>
  <sheetData>
    <row r="1" spans="1:6" s="96" customFormat="1" ht="15.75">
      <c r="C1" s="390"/>
      <c r="D1" s="94"/>
      <c r="E1" s="94"/>
      <c r="F1" s="94"/>
    </row>
    <row r="2" spans="1:6" ht="15.75">
      <c r="A2" s="479" t="str">
        <f>'General Inputs'!$B$2</f>
        <v>Louisville Gas and Electric Company</v>
      </c>
      <c r="B2" s="479"/>
      <c r="C2" s="479"/>
    </row>
    <row r="3" spans="1:6" ht="15.75">
      <c r="A3" s="479" t="str">
        <f>IF('General Inputs'!E19="","",'General Inputs'!$D$19&amp;" "&amp;'General Inputs'!$E$19)</f>
        <v>Case No. 2020-00350</v>
      </c>
      <c r="B3" s="479" t="str">
        <f>'General Inputs'!$D$19&amp;" "&amp;'General Inputs'!$E$19</f>
        <v>Case No. 2020-00350</v>
      </c>
      <c r="C3" s="479" t="str">
        <f>'General Inputs'!$D$19&amp;" "&amp;'General Inputs'!$E$19</f>
        <v>Case No. 2020-00350</v>
      </c>
    </row>
    <row r="4" spans="1:6" ht="15.75">
      <c r="A4" s="479" t="str">
        <f>"For the Year Ended "&amp;TEXT('General Inputs'!$E$13,"Mmmm dd, yyyy")</f>
        <v>For the Year Ended December 31, 2019</v>
      </c>
      <c r="B4" s="479"/>
      <c r="C4" s="479"/>
    </row>
    <row r="5" spans="1:6" ht="16.5" thickBot="1">
      <c r="A5" s="480" t="s">
        <v>14</v>
      </c>
      <c r="B5" s="480"/>
      <c r="C5" s="480"/>
    </row>
    <row r="8" spans="1:6" ht="15.75">
      <c r="C8" s="141"/>
    </row>
    <row r="9" spans="1:6" ht="20.25">
      <c r="A9" s="308" t="s">
        <v>0</v>
      </c>
      <c r="B9" s="308" t="s">
        <v>15</v>
      </c>
      <c r="C9" s="309" t="s">
        <v>21</v>
      </c>
    </row>
    <row r="10" spans="1:6" ht="15.75">
      <c r="B10" s="399" t="s">
        <v>40</v>
      </c>
      <c r="C10" s="406" t="s">
        <v>41</v>
      </c>
    </row>
    <row r="11" spans="1:6" ht="15.75">
      <c r="B11" s="399"/>
      <c r="C11" s="141"/>
    </row>
    <row r="12" spans="1:6">
      <c r="A12" s="6">
        <v>1</v>
      </c>
      <c r="B12" t="s">
        <v>18</v>
      </c>
    </row>
    <row r="13" spans="1:6">
      <c r="A13" s="6">
        <f>A12+1</f>
        <v>2</v>
      </c>
      <c r="B13" s="1" t="s">
        <v>1226</v>
      </c>
      <c r="C13" s="121">
        <f>460595501.81+213250129.03</f>
        <v>673845630.84000003</v>
      </c>
      <c r="E13" t="s">
        <v>1221</v>
      </c>
    </row>
    <row r="14" spans="1:6">
      <c r="A14" s="235">
        <f t="shared" ref="A14:A28" si="0">A13+1</f>
        <v>3</v>
      </c>
      <c r="B14" s="1" t="s">
        <v>1227</v>
      </c>
      <c r="C14" s="121">
        <f>383616425.89+85545168.83</f>
        <v>469161594.71999997</v>
      </c>
      <c r="E14" t="s">
        <v>1220</v>
      </c>
    </row>
    <row r="15" spans="1:6">
      <c r="A15" s="235">
        <f t="shared" si="0"/>
        <v>4</v>
      </c>
      <c r="B15" s="1" t="s">
        <v>1228</v>
      </c>
      <c r="C15" s="121">
        <f>172439757.03+8584075.98</f>
        <v>181023833.00999999</v>
      </c>
      <c r="E15" t="s">
        <v>1219</v>
      </c>
    </row>
    <row r="16" spans="1:6">
      <c r="A16" s="235">
        <f t="shared" si="0"/>
        <v>5</v>
      </c>
      <c r="B16" s="1" t="s">
        <v>1229</v>
      </c>
      <c r="C16" s="121">
        <v>2543622.52</v>
      </c>
      <c r="E16" t="s">
        <v>346</v>
      </c>
    </row>
    <row r="17" spans="1:5">
      <c r="A17" s="235">
        <f t="shared" si="0"/>
        <v>6</v>
      </c>
      <c r="B17" s="1" t="s">
        <v>1230</v>
      </c>
      <c r="C17" s="121">
        <f>100450858.2+9484431.16</f>
        <v>109935289.36</v>
      </c>
      <c r="E17" t="s">
        <v>1222</v>
      </c>
    </row>
    <row r="18" spans="1:5">
      <c r="A18" s="235">
        <f t="shared" si="0"/>
        <v>7</v>
      </c>
      <c r="B18" s="1" t="s">
        <v>1231</v>
      </c>
      <c r="C18" s="121">
        <f>8064005.8+3848106.08</f>
        <v>11912111.879999999</v>
      </c>
      <c r="E18" t="s">
        <v>1232</v>
      </c>
    </row>
    <row r="19" spans="1:5">
      <c r="A19" s="235">
        <f t="shared" si="0"/>
        <v>8</v>
      </c>
      <c r="B19" s="5" t="s">
        <v>1239</v>
      </c>
      <c r="C19" s="412">
        <f>SUM(C13:C18)</f>
        <v>1448422082.3299999</v>
      </c>
    </row>
    <row r="20" spans="1:5">
      <c r="A20" s="235"/>
      <c r="B20" s="5"/>
      <c r="C20" s="416"/>
    </row>
    <row r="21" spans="1:5">
      <c r="A21" s="235">
        <f>A19+1</f>
        <v>9</v>
      </c>
      <c r="B21" t="s">
        <v>19</v>
      </c>
      <c r="C21" s="372"/>
    </row>
    <row r="22" spans="1:5">
      <c r="A22" s="235">
        <f t="shared" si="0"/>
        <v>10</v>
      </c>
      <c r="B22" s="1" t="s">
        <v>1238</v>
      </c>
      <c r="C22" s="121">
        <v>0</v>
      </c>
      <c r="D22" s="96"/>
      <c r="E22" t="s">
        <v>1218</v>
      </c>
    </row>
    <row r="23" spans="1:5">
      <c r="A23" s="235">
        <f t="shared" si="0"/>
        <v>11</v>
      </c>
      <c r="B23" s="1" t="s">
        <v>1237</v>
      </c>
      <c r="C23" s="121">
        <v>34744092.68</v>
      </c>
      <c r="E23" t="s">
        <v>1223</v>
      </c>
    </row>
    <row r="24" spans="1:5">
      <c r="A24" s="235">
        <f t="shared" si="0"/>
        <v>12</v>
      </c>
      <c r="B24" s="1" t="s">
        <v>17</v>
      </c>
      <c r="C24" s="121">
        <f>2683301.33+1070764.74</f>
        <v>3754066.0700000003</v>
      </c>
      <c r="E24" t="s">
        <v>1224</v>
      </c>
    </row>
    <row r="25" spans="1:5">
      <c r="A25" s="235">
        <f t="shared" si="0"/>
        <v>13</v>
      </c>
      <c r="B25" s="1" t="s">
        <v>1236</v>
      </c>
      <c r="C25" s="121">
        <f>1809827.37+105566.14</f>
        <v>1915393.51</v>
      </c>
      <c r="E25" t="s">
        <v>1225</v>
      </c>
    </row>
    <row r="26" spans="1:5">
      <c r="A26" s="235">
        <f t="shared" si="0"/>
        <v>14</v>
      </c>
      <c r="B26" s="142" t="s">
        <v>1313</v>
      </c>
      <c r="C26" s="121">
        <f>8132269.08+387672.8</f>
        <v>8519941.8800000008</v>
      </c>
      <c r="E26" t="s">
        <v>1233</v>
      </c>
    </row>
    <row r="27" spans="1:5">
      <c r="A27" s="235">
        <f t="shared" si="0"/>
        <v>15</v>
      </c>
      <c r="B27" s="142" t="s">
        <v>1235</v>
      </c>
      <c r="C27" s="121">
        <f>11945762.46+23492.77</f>
        <v>11969255.23</v>
      </c>
      <c r="E27" t="s">
        <v>1234</v>
      </c>
    </row>
    <row r="28" spans="1:5">
      <c r="A28" s="235">
        <f t="shared" si="0"/>
        <v>16</v>
      </c>
      <c r="B28" s="5" t="s">
        <v>1240</v>
      </c>
      <c r="C28" s="407">
        <f>SUM(C22:C27)</f>
        <v>60902749.370000005</v>
      </c>
    </row>
    <row r="30" spans="1:5">
      <c r="A30" s="6">
        <f>A28+1</f>
        <v>17</v>
      </c>
      <c r="B30" s="2" t="s">
        <v>1241</v>
      </c>
      <c r="C30" s="415">
        <f>C19+C28</f>
        <v>1509324831.6999998</v>
      </c>
    </row>
    <row r="32" spans="1:5">
      <c r="A32" s="235">
        <f>A30+1</f>
        <v>18</v>
      </c>
      <c r="B32" s="96" t="s">
        <v>1248</v>
      </c>
      <c r="C32" s="94"/>
    </row>
    <row r="33" spans="1:3">
      <c r="A33" s="283">
        <f>A32+1</f>
        <v>19</v>
      </c>
      <c r="B33" s="142" t="s">
        <v>1249</v>
      </c>
      <c r="C33" s="121">
        <f>'Sales Tax (Pass-through)'!D31</f>
        <v>31650278.57</v>
      </c>
    </row>
    <row r="34" spans="1:3">
      <c r="A34" s="283">
        <f>A33+1</f>
        <v>20</v>
      </c>
      <c r="B34" s="142" t="s">
        <v>1329</v>
      </c>
      <c r="C34" s="126">
        <f>'School Tax (Pass-through)'!D31</f>
        <v>3485766.33</v>
      </c>
    </row>
    <row r="35" spans="1:3">
      <c r="A35" s="283">
        <f>A34+1</f>
        <v>21</v>
      </c>
      <c r="B35" s="142" t="s">
        <v>1250</v>
      </c>
      <c r="C35" s="126">
        <f>'Franchise Fees (Pass-through)'!C36</f>
        <v>618407.02</v>
      </c>
    </row>
    <row r="36" spans="1:3">
      <c r="A36" s="283">
        <f>A35+1</f>
        <v>22</v>
      </c>
      <c r="B36" s="284" t="s">
        <v>1251</v>
      </c>
      <c r="C36" s="414">
        <f>SUM(C33:C35)</f>
        <v>35754451.920000002</v>
      </c>
    </row>
    <row r="37" spans="1:3">
      <c r="A37" s="96"/>
      <c r="B37" s="284"/>
      <c r="C37" s="94"/>
    </row>
    <row r="38" spans="1:3">
      <c r="A38" s="235">
        <f>A36+1</f>
        <v>23</v>
      </c>
      <c r="B38" s="96" t="s">
        <v>1252</v>
      </c>
      <c r="C38" s="122">
        <f>(C30+C36)/365</f>
        <v>4233093.9277260266</v>
      </c>
    </row>
    <row r="39" spans="1:3">
      <c r="A39" s="96"/>
      <c r="B39" s="96"/>
      <c r="C39" s="94"/>
    </row>
    <row r="40" spans="1:3">
      <c r="A40" s="235">
        <f>A38+1</f>
        <v>24</v>
      </c>
      <c r="B40" s="96" t="s">
        <v>23</v>
      </c>
      <c r="C40" s="155">
        <f>'Avg Daily AR Balance'!C27</f>
        <v>100633429.05330114</v>
      </c>
    </row>
    <row r="41" spans="1:3">
      <c r="A41" s="96"/>
      <c r="B41" s="96"/>
      <c r="C41" s="94"/>
    </row>
    <row r="42" spans="1:3" ht="16.5" thickBot="1">
      <c r="A42" s="235">
        <f>A40+1</f>
        <v>25</v>
      </c>
      <c r="B42" s="96" t="s">
        <v>1253</v>
      </c>
      <c r="C42" s="422">
        <f>IF(C38=0,0,ROUND(C40/C38,2))</f>
        <v>23.77</v>
      </c>
    </row>
    <row r="43" spans="1:3" ht="15.75" thickTop="1">
      <c r="A43" s="6"/>
    </row>
    <row r="44" spans="1:3">
      <c r="A44" s="413" t="s">
        <v>1338</v>
      </c>
      <c r="B44" s="96"/>
    </row>
    <row r="45" spans="1:3">
      <c r="A45" s="6"/>
    </row>
    <row r="46" spans="1:3">
      <c r="A46" s="6"/>
    </row>
  </sheetData>
  <mergeCells count="4">
    <mergeCell ref="A5:C5"/>
    <mergeCell ref="A4:C4"/>
    <mergeCell ref="A3:C3"/>
    <mergeCell ref="A2:C2"/>
  </mergeCells>
  <printOptions horizontalCentered="1"/>
  <pageMargins left="0.7" right="0.7" top="0.75" bottom="0.75" header="0.3" footer="0.3"/>
  <pageSetup scale="81"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5" tint="0.39997558519241921"/>
    <pageSetUpPr fitToPage="1"/>
  </sheetPr>
  <dimension ref="A1:G33"/>
  <sheetViews>
    <sheetView showGridLines="0" zoomScale="85" zoomScaleNormal="85" workbookViewId="0">
      <pane ySplit="5" topLeftCell="A6" activePane="bottomLeft" state="frozen"/>
      <selection pane="bottomLeft" activeCell="A6" sqref="A6"/>
    </sheetView>
  </sheetViews>
  <sheetFormatPr defaultRowHeight="15"/>
  <cols>
    <col min="2" max="2" width="26.88671875" customWidth="1"/>
    <col min="3" max="3" width="16.77734375" style="3" customWidth="1"/>
  </cols>
  <sheetData>
    <row r="1" spans="1:7" s="96" customFormat="1" ht="15.75">
      <c r="C1" s="94"/>
      <c r="G1" s="390"/>
    </row>
    <row r="2" spans="1:7" ht="15.75">
      <c r="A2" s="479" t="str">
        <f>'General Inputs'!$B$2</f>
        <v>Louisville Gas and Electric Company</v>
      </c>
      <c r="B2" s="479"/>
      <c r="C2" s="479"/>
      <c r="D2" s="479"/>
      <c r="E2" s="479"/>
      <c r="F2" s="479"/>
      <c r="G2" s="479"/>
    </row>
    <row r="3" spans="1:7" ht="15.75">
      <c r="A3" s="479" t="str">
        <f>IF('General Inputs'!E19="","",'General Inputs'!$D$19&amp;" "&amp;'General Inputs'!$E$19)</f>
        <v>Case No. 2020-00350</v>
      </c>
      <c r="B3" s="479"/>
      <c r="C3" s="479"/>
      <c r="D3" s="479"/>
      <c r="E3" s="479"/>
      <c r="F3" s="479"/>
      <c r="G3" s="479"/>
    </row>
    <row r="4" spans="1:7" ht="15.75">
      <c r="A4" s="479" t="str">
        <f>"For the Year Ended "&amp;TEXT('General Inputs'!$E$13,"Mmmm dd, yyyy")</f>
        <v>For the Year Ended December 31, 2019</v>
      </c>
      <c r="B4" s="479"/>
      <c r="C4" s="479"/>
      <c r="D4" s="479"/>
      <c r="E4" s="479"/>
      <c r="F4" s="479"/>
      <c r="G4" s="479"/>
    </row>
    <row r="5" spans="1:7" ht="15.75">
      <c r="A5" s="478" t="s">
        <v>20</v>
      </c>
      <c r="B5" s="478"/>
      <c r="C5" s="478"/>
      <c r="D5" s="478"/>
      <c r="E5" s="478"/>
      <c r="F5" s="478"/>
      <c r="G5" s="478"/>
    </row>
    <row r="8" spans="1:7" ht="15.75">
      <c r="C8" s="141"/>
    </row>
    <row r="9" spans="1:7" s="405" customFormat="1" ht="20.25">
      <c r="A9" s="308" t="s">
        <v>0</v>
      </c>
      <c r="B9" s="308" t="s">
        <v>27</v>
      </c>
      <c r="C9" s="309" t="s">
        <v>21</v>
      </c>
    </row>
    <row r="10" spans="1:7" ht="15.75">
      <c r="B10" s="399" t="s">
        <v>40</v>
      </c>
      <c r="C10" s="141" t="s">
        <v>41</v>
      </c>
    </row>
    <row r="11" spans="1:7" ht="15.75">
      <c r="B11" s="399"/>
      <c r="C11" s="141"/>
    </row>
    <row r="12" spans="1:7">
      <c r="A12" s="6">
        <v>1</v>
      </c>
      <c r="B12" s="63">
        <f>EOMONTH('General Inputs'!$E$11,0)</f>
        <v>43496</v>
      </c>
      <c r="C12" s="126">
        <v>110340063.24387093</v>
      </c>
      <c r="D12" s="96"/>
    </row>
    <row r="13" spans="1:7">
      <c r="A13" s="6">
        <v>2</v>
      </c>
      <c r="B13" s="63">
        <f>EOMONTH('General Inputs'!$E$11,1)</f>
        <v>43524</v>
      </c>
      <c r="C13" s="121">
        <v>119843157.15178572</v>
      </c>
    </row>
    <row r="14" spans="1:7">
      <c r="A14" s="6">
        <v>3</v>
      </c>
      <c r="B14" s="63">
        <f>EOMONTH('General Inputs'!$E$11,2)</f>
        <v>43555</v>
      </c>
      <c r="C14" s="121">
        <v>111593188.42967746</v>
      </c>
    </row>
    <row r="15" spans="1:7">
      <c r="A15" s="6">
        <v>4</v>
      </c>
      <c r="B15" s="63">
        <f>EOMONTH('General Inputs'!$E$11,3)</f>
        <v>43585</v>
      </c>
      <c r="C15" s="121">
        <v>95209509.810000017</v>
      </c>
    </row>
    <row r="16" spans="1:7">
      <c r="A16" s="6">
        <v>5</v>
      </c>
      <c r="B16" s="63">
        <f>EOMONTH('General Inputs'!$E$11,4)</f>
        <v>43616</v>
      </c>
      <c r="C16" s="121">
        <v>82003037.102580652</v>
      </c>
    </row>
    <row r="17" spans="1:3">
      <c r="A17" s="6">
        <v>6</v>
      </c>
      <c r="B17" s="63">
        <f>EOMONTH('General Inputs'!$E$11,5)</f>
        <v>43646</v>
      </c>
      <c r="C17" s="121">
        <v>88768907.923666716</v>
      </c>
    </row>
    <row r="18" spans="1:3">
      <c r="A18" s="6">
        <v>7</v>
      </c>
      <c r="B18" s="63">
        <f>EOMONTH('General Inputs'!$E$11,6)</f>
        <v>43677</v>
      </c>
      <c r="C18" s="121">
        <v>95457426.568064526</v>
      </c>
    </row>
    <row r="19" spans="1:3">
      <c r="A19" s="6">
        <v>8</v>
      </c>
      <c r="B19" s="63">
        <f>EOMONTH('General Inputs'!$E$11,7)</f>
        <v>43708</v>
      </c>
      <c r="C19" s="121">
        <v>107465905.94677417</v>
      </c>
    </row>
    <row r="20" spans="1:3">
      <c r="A20" s="6">
        <v>9</v>
      </c>
      <c r="B20" s="63">
        <f>EOMONTH('General Inputs'!$E$11,8)</f>
        <v>43738</v>
      </c>
      <c r="C20" s="121">
        <v>102728958.46133335</v>
      </c>
    </row>
    <row r="21" spans="1:3">
      <c r="A21" s="6">
        <v>10</v>
      </c>
      <c r="B21" s="63">
        <f>EOMONTH('General Inputs'!$E$11,9)</f>
        <v>43769</v>
      </c>
      <c r="C21" s="121">
        <v>99441662.792903215</v>
      </c>
    </row>
    <row r="22" spans="1:3">
      <c r="A22" s="6">
        <v>11</v>
      </c>
      <c r="B22" s="63">
        <f>EOMONTH('General Inputs'!$E$11,10)</f>
        <v>43799</v>
      </c>
      <c r="C22" s="121">
        <v>92832959.887666643</v>
      </c>
    </row>
    <row r="23" spans="1:3">
      <c r="A23" s="6">
        <v>12</v>
      </c>
      <c r="B23" s="63">
        <f>EOMONTH('General Inputs'!$E$11,11)</f>
        <v>43830</v>
      </c>
      <c r="C23" s="138">
        <v>101916371.32129028</v>
      </c>
    </row>
    <row r="25" spans="1:3">
      <c r="A25" s="6">
        <v>13</v>
      </c>
      <c r="B25" t="s">
        <v>21</v>
      </c>
      <c r="C25" s="140">
        <f>SUM(C12:C23)</f>
        <v>1207601148.6396136</v>
      </c>
    </row>
    <row r="27" spans="1:3" ht="15.75" thickBot="1">
      <c r="A27" s="6">
        <v>14</v>
      </c>
      <c r="B27" t="s">
        <v>22</v>
      </c>
      <c r="C27" s="139">
        <f>C25/12</f>
        <v>100633429.05330114</v>
      </c>
    </row>
    <row r="28" spans="1:3" ht="15.75" thickTop="1"/>
    <row r="29" spans="1:3">
      <c r="A29" s="96" t="s">
        <v>1034</v>
      </c>
      <c r="B29" s="96"/>
    </row>
    <row r="30" spans="1:3">
      <c r="A30" s="96" t="s">
        <v>1035</v>
      </c>
      <c r="B30" s="96"/>
    </row>
    <row r="31" spans="1:3">
      <c r="A31" s="96" t="s">
        <v>1036</v>
      </c>
    </row>
    <row r="32" spans="1:3">
      <c r="A32" s="2" t="s">
        <v>1037</v>
      </c>
    </row>
    <row r="33" spans="1:1">
      <c r="A33" t="s">
        <v>1038</v>
      </c>
    </row>
  </sheetData>
  <mergeCells count="4">
    <mergeCell ref="A2:G2"/>
    <mergeCell ref="A3:G3"/>
    <mergeCell ref="A4:G4"/>
    <mergeCell ref="A5:G5"/>
  </mergeCells>
  <printOptions horizontalCentered="1"/>
  <pageMargins left="0.7" right="0.7" top="0.75" bottom="0.75" header="0.3" footer="0.3"/>
  <pageSetup scale="84" fitToHeight="0"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theme="4" tint="0.39997558519241921"/>
    <pageSetUpPr fitToPage="1"/>
  </sheetPr>
  <dimension ref="A1:E34"/>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8.88671875" style="16"/>
    <col min="2" max="2" width="60.77734375" style="16" customWidth="1"/>
    <col min="3" max="5" width="14.77734375" style="16" customWidth="1"/>
    <col min="6" max="16384" width="8.88671875" style="16"/>
  </cols>
  <sheetData>
    <row r="1" spans="1:5" s="154" customFormat="1" ht="15.75">
      <c r="D1" s="390"/>
    </row>
    <row r="2" spans="1:5" ht="15.75">
      <c r="A2" s="479" t="str">
        <f>'General Inputs'!$B$2</f>
        <v>Louisville Gas and Electric Company</v>
      </c>
      <c r="B2" s="479"/>
      <c r="C2" s="479"/>
      <c r="D2" s="479"/>
      <c r="E2" s="479"/>
    </row>
    <row r="3" spans="1:5" ht="15.75">
      <c r="A3" s="479" t="str">
        <f>'General Inputs'!$D$34&amp;" "&amp;'General Inputs'!$E$34</f>
        <v>Case No. 2018-00295</v>
      </c>
      <c r="B3" s="479"/>
      <c r="C3" s="479"/>
      <c r="D3" s="479"/>
      <c r="E3" s="479"/>
    </row>
    <row r="4" spans="1:5" ht="15.75">
      <c r="A4" s="479" t="str">
        <f>"For the Year Ended "&amp;TEXT('General Inputs'!E28,"Mmmm dd, yyyy")</f>
        <v>For the Year Ended December 31, 2017</v>
      </c>
      <c r="B4" s="479"/>
      <c r="C4" s="479"/>
      <c r="D4" s="479"/>
      <c r="E4" s="479"/>
    </row>
    <row r="5" spans="1:5" ht="16.5" thickBot="1">
      <c r="A5" s="480" t="s">
        <v>90</v>
      </c>
      <c r="B5" s="480"/>
      <c r="C5" s="480"/>
      <c r="D5" s="480"/>
      <c r="E5" s="480"/>
    </row>
    <row r="8" spans="1:5" ht="20.25">
      <c r="C8" s="281"/>
      <c r="D8" s="281"/>
      <c r="E8" s="281"/>
    </row>
    <row r="9" spans="1:5" ht="20.25">
      <c r="A9" s="301" t="s">
        <v>0</v>
      </c>
      <c r="B9" s="301" t="s">
        <v>27</v>
      </c>
      <c r="C9" s="281" t="s">
        <v>1032</v>
      </c>
      <c r="D9" s="281" t="s">
        <v>1033</v>
      </c>
      <c r="E9" s="281" t="s">
        <v>21</v>
      </c>
    </row>
    <row r="10" spans="1:5" ht="15.75">
      <c r="A10" s="61"/>
      <c r="B10" s="62" t="s">
        <v>40</v>
      </c>
      <c r="C10" s="62" t="s">
        <v>41</v>
      </c>
      <c r="D10" s="62" t="s">
        <v>42</v>
      </c>
      <c r="E10" s="62" t="s">
        <v>1031</v>
      </c>
    </row>
    <row r="11" spans="1:5">
      <c r="A11" s="27"/>
      <c r="B11" s="27"/>
      <c r="C11" s="28"/>
      <c r="D11" s="28"/>
      <c r="E11" s="28"/>
    </row>
    <row r="12" spans="1:5">
      <c r="A12" s="23">
        <v>1</v>
      </c>
      <c r="B12" s="63">
        <f>EOMONTH('General Inputs'!$E$26,0)</f>
        <v>42766</v>
      </c>
      <c r="C12" s="121">
        <v>1396693.18</v>
      </c>
      <c r="D12" s="121">
        <v>247361.66</v>
      </c>
      <c r="E12" s="143">
        <f>SUM(C12:D12)</f>
        <v>1644054.8399999999</v>
      </c>
    </row>
    <row r="13" spans="1:5">
      <c r="A13" s="23">
        <v>2</v>
      </c>
      <c r="B13" s="63">
        <f>EOMONTH('General Inputs'!$E$26,1)</f>
        <v>42794</v>
      </c>
      <c r="C13" s="121">
        <v>1125964.1399999999</v>
      </c>
      <c r="D13" s="121">
        <v>326336.84000000003</v>
      </c>
      <c r="E13" s="143">
        <f t="shared" ref="E13:E23" si="0">SUM(C13:D13)</f>
        <v>1452300.98</v>
      </c>
    </row>
    <row r="14" spans="1:5">
      <c r="A14" s="23">
        <v>3</v>
      </c>
      <c r="B14" s="63">
        <f>EOMONTH('General Inputs'!$E$26,2)</f>
        <v>42825</v>
      </c>
      <c r="C14" s="121">
        <v>1134751.3999999999</v>
      </c>
      <c r="D14" s="121">
        <v>391855.92</v>
      </c>
      <c r="E14" s="143">
        <f t="shared" si="0"/>
        <v>1526607.3199999998</v>
      </c>
    </row>
    <row r="15" spans="1:5">
      <c r="A15" s="23">
        <v>4</v>
      </c>
      <c r="B15" s="63">
        <f>EOMONTH('General Inputs'!$E$26,3)</f>
        <v>42855</v>
      </c>
      <c r="C15" s="121">
        <v>1072954.32</v>
      </c>
      <c r="D15" s="121">
        <v>424243.83</v>
      </c>
      <c r="E15" s="143">
        <f t="shared" si="0"/>
        <v>1497198.1500000001</v>
      </c>
    </row>
    <row r="16" spans="1:5">
      <c r="A16" s="23">
        <v>5</v>
      </c>
      <c r="B16" s="63">
        <f>EOMONTH('General Inputs'!$E$26,4)</f>
        <v>42886</v>
      </c>
      <c r="C16" s="121">
        <v>1001687.23</v>
      </c>
      <c r="D16" s="121">
        <v>385807.99</v>
      </c>
      <c r="E16" s="143">
        <f t="shared" si="0"/>
        <v>1387495.22</v>
      </c>
    </row>
    <row r="17" spans="1:5">
      <c r="A17" s="23">
        <v>6</v>
      </c>
      <c r="B17" s="63">
        <f>EOMONTH('General Inputs'!$E$26,5)</f>
        <v>42916</v>
      </c>
      <c r="C17" s="121">
        <v>1023167.55</v>
      </c>
      <c r="D17" s="121">
        <v>408465.21</v>
      </c>
      <c r="E17" s="143">
        <f t="shared" si="0"/>
        <v>1431632.76</v>
      </c>
    </row>
    <row r="18" spans="1:5">
      <c r="A18" s="23">
        <v>7</v>
      </c>
      <c r="B18" s="63">
        <f>EOMONTH('General Inputs'!$E$26,6)</f>
        <v>42947</v>
      </c>
      <c r="C18" s="121">
        <v>1032070.19</v>
      </c>
      <c r="D18" s="121">
        <v>415029.45</v>
      </c>
      <c r="E18" s="143">
        <f t="shared" si="0"/>
        <v>1447099.64</v>
      </c>
    </row>
    <row r="19" spans="1:5">
      <c r="A19" s="23">
        <v>8</v>
      </c>
      <c r="B19" s="63">
        <f>EOMONTH('General Inputs'!$E$26,7)</f>
        <v>42978</v>
      </c>
      <c r="C19" s="121">
        <v>1050313.55</v>
      </c>
      <c r="D19" s="121">
        <v>425592.27</v>
      </c>
      <c r="E19" s="143">
        <f t="shared" si="0"/>
        <v>1475905.82</v>
      </c>
    </row>
    <row r="20" spans="1:5">
      <c r="A20" s="23">
        <v>9</v>
      </c>
      <c r="B20" s="63">
        <f>EOMONTH('General Inputs'!$E$26,8)</f>
        <v>43008</v>
      </c>
      <c r="C20" s="121">
        <v>661623.18999999994</v>
      </c>
      <c r="D20" s="121">
        <v>460112.48</v>
      </c>
      <c r="E20" s="143">
        <f t="shared" si="0"/>
        <v>1121735.67</v>
      </c>
    </row>
    <row r="21" spans="1:5">
      <c r="A21" s="23">
        <v>10</v>
      </c>
      <c r="B21" s="63">
        <f>EOMONTH('General Inputs'!$E$26,9)</f>
        <v>43039</v>
      </c>
      <c r="C21" s="121">
        <v>580649.18000000005</v>
      </c>
      <c r="D21" s="121">
        <v>467164.47</v>
      </c>
      <c r="E21" s="143">
        <f t="shared" si="0"/>
        <v>1047813.65</v>
      </c>
    </row>
    <row r="22" spans="1:5">
      <c r="A22" s="23">
        <v>11</v>
      </c>
      <c r="B22" s="63">
        <f>EOMONTH('General Inputs'!$E$26,10)</f>
        <v>43069</v>
      </c>
      <c r="C22" s="121">
        <v>512200.39</v>
      </c>
      <c r="D22" s="121">
        <v>506899.82</v>
      </c>
      <c r="E22" s="143">
        <f t="shared" si="0"/>
        <v>1019100.21</v>
      </c>
    </row>
    <row r="23" spans="1:5">
      <c r="A23" s="23">
        <v>12</v>
      </c>
      <c r="B23" s="63">
        <f>EOMONTH('General Inputs'!$E$26,11)</f>
        <v>43100</v>
      </c>
      <c r="C23" s="121">
        <v>960348.46</v>
      </c>
      <c r="D23" s="121">
        <v>166345.49</v>
      </c>
      <c r="E23" s="143">
        <f t="shared" si="0"/>
        <v>1126693.95</v>
      </c>
    </row>
    <row r="24" spans="1:5" ht="15.75" thickBot="1">
      <c r="A24" s="23">
        <v>13</v>
      </c>
      <c r="B24" s="27" t="s">
        <v>21</v>
      </c>
      <c r="C24" s="133">
        <f>SUM(C12:C23)</f>
        <v>11552422.780000001</v>
      </c>
      <c r="D24" s="133">
        <f>SUM(D12:D23)</f>
        <v>4625215.4300000006</v>
      </c>
      <c r="E24" s="133">
        <f>SUM(E12:E23)</f>
        <v>16177638.210000001</v>
      </c>
    </row>
    <row r="25" spans="1:5" ht="15.75" thickTop="1">
      <c r="A25" s="23"/>
      <c r="B25" s="27"/>
      <c r="C25" s="28"/>
      <c r="D25" s="28"/>
      <c r="E25" s="28"/>
    </row>
    <row r="26" spans="1:5" ht="15.75" thickBot="1">
      <c r="A26" s="23">
        <v>14</v>
      </c>
      <c r="B26" s="27" t="s">
        <v>115</v>
      </c>
      <c r="C26" s="64">
        <f>C24/12</f>
        <v>962701.89833333343</v>
      </c>
      <c r="D26" s="64">
        <f>D24/12</f>
        <v>385434.6191666667</v>
      </c>
      <c r="E26" s="64">
        <f>E24/12</f>
        <v>1348136.5175000001</v>
      </c>
    </row>
    <row r="27" spans="1:5" ht="15.75" thickTop="1">
      <c r="A27" s="23"/>
      <c r="B27" s="27"/>
      <c r="C27" s="28"/>
      <c r="D27" s="28"/>
      <c r="E27" s="28"/>
    </row>
    <row r="28" spans="1:5" ht="15.75" thickBot="1">
      <c r="A28" s="23">
        <v>15</v>
      </c>
      <c r="B28" s="27" t="s">
        <v>66</v>
      </c>
      <c r="C28" s="134">
        <v>2017198.77</v>
      </c>
      <c r="D28" s="134">
        <v>548812.97</v>
      </c>
      <c r="E28" s="404">
        <f>SUM(C28:D28)</f>
        <v>2566011.7400000002</v>
      </c>
    </row>
    <row r="29" spans="1:5" ht="15.75" thickTop="1">
      <c r="A29" s="23"/>
      <c r="B29" s="27"/>
      <c r="C29" s="28"/>
      <c r="D29" s="28"/>
      <c r="E29" s="28"/>
    </row>
    <row r="30" spans="1:5" ht="15.75" thickBot="1">
      <c r="A30" s="23">
        <v>16</v>
      </c>
      <c r="B30" s="27" t="s">
        <v>116</v>
      </c>
      <c r="C30" s="65">
        <f>IF(C28=0,0,C28/365)</f>
        <v>5526.5719726027401</v>
      </c>
      <c r="D30" s="65">
        <f>IF(D28=0,0,D28/365)</f>
        <v>1503.5971780821917</v>
      </c>
      <c r="E30" s="65">
        <f>IF(E28=0,0,E28/365)</f>
        <v>7030.169150684932</v>
      </c>
    </row>
    <row r="31" spans="1:5" ht="15.75" thickTop="1">
      <c r="A31" s="23"/>
      <c r="B31" s="27"/>
      <c r="C31" s="28"/>
      <c r="D31" s="28"/>
      <c r="E31" s="28"/>
    </row>
    <row r="32" spans="1:5" ht="16.5" thickBot="1">
      <c r="A32" s="23">
        <v>17</v>
      </c>
      <c r="B32" s="27" t="s">
        <v>100</v>
      </c>
      <c r="C32" s="456">
        <f>IF(C26=0,0,C26/C30)</f>
        <v>174.19512549656505</v>
      </c>
      <c r="D32" s="456">
        <f>IF(D26=0,0,D26/D30)</f>
        <v>256.34167500785077</v>
      </c>
      <c r="E32" s="66">
        <f>IF(E26=0,0,E26/E30)</f>
        <v>191.7644495607413</v>
      </c>
    </row>
    <row r="33" spans="1:2" ht="15.75" thickTop="1"/>
    <row r="34" spans="1:2">
      <c r="A34" s="96" t="s">
        <v>347</v>
      </c>
      <c r="B34" s="154"/>
    </row>
  </sheetData>
  <mergeCells count="4">
    <mergeCell ref="A2:E2"/>
    <mergeCell ref="A3:E3"/>
    <mergeCell ref="A4:E4"/>
    <mergeCell ref="A5:E5"/>
  </mergeCells>
  <printOptions horizontalCentered="1"/>
  <pageMargins left="0.7" right="0.7" top="0.75" bottom="0.75" header="0.3" footer="0.3"/>
  <pageSetup scale="90" fitToHeight="0" orientation="landscape"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theme="4" tint="0.39997558519241921"/>
    <pageSetUpPr fitToPage="1"/>
  </sheetPr>
  <dimension ref="A1:P1634"/>
  <sheetViews>
    <sheetView showGridLines="0" zoomScale="85" zoomScaleNormal="85" workbookViewId="0">
      <pane ySplit="5" topLeftCell="A6" activePane="bottomLeft" state="frozen"/>
      <selection pane="bottomLeft" activeCell="A6" sqref="A6"/>
    </sheetView>
  </sheetViews>
  <sheetFormatPr defaultColWidth="8.88671875" defaultRowHeight="15"/>
  <cols>
    <col min="1" max="1" width="9" style="16" bestFit="1" customWidth="1"/>
    <col min="2" max="2" width="12.77734375" style="16" customWidth="1"/>
    <col min="3" max="4" width="13.77734375" style="16" customWidth="1"/>
    <col min="5" max="5" width="12.77734375" style="239" customWidth="1"/>
    <col min="6" max="6" width="12.77734375" style="30" customWidth="1"/>
    <col min="7" max="7" width="14.77734375" style="30" customWidth="1"/>
    <col min="8" max="8" width="14.77734375" style="16" customWidth="1"/>
    <col min="9" max="9" width="16.77734375" style="16" customWidth="1"/>
    <col min="10" max="10" width="15.77734375" style="16" customWidth="1"/>
    <col min="11" max="16384" width="8.88671875" style="16"/>
  </cols>
  <sheetData>
    <row r="1" spans="1:16" s="154" customFormat="1" ht="15.75">
      <c r="E1" s="425"/>
      <c r="F1" s="271"/>
      <c r="G1" s="271"/>
      <c r="I1" s="390"/>
    </row>
    <row r="2" spans="1:16" ht="15.75">
      <c r="A2" s="479" t="str">
        <f>'General Inputs'!$B$2</f>
        <v>Louisville Gas and Electric Company</v>
      </c>
      <c r="B2" s="479"/>
      <c r="C2" s="479"/>
      <c r="D2" s="479"/>
      <c r="E2" s="479"/>
      <c r="F2" s="479"/>
      <c r="G2" s="479"/>
      <c r="H2" s="479"/>
      <c r="I2" s="479"/>
      <c r="J2" s="479"/>
    </row>
    <row r="3" spans="1:16" ht="15.75">
      <c r="A3" s="479" t="str">
        <f>'General Inputs'!$D$34&amp;" "&amp;'General Inputs'!$E$34</f>
        <v>Case No. 2018-00295</v>
      </c>
      <c r="B3" s="479"/>
      <c r="C3" s="479"/>
      <c r="D3" s="479"/>
      <c r="E3" s="479"/>
      <c r="F3" s="479"/>
      <c r="G3" s="479"/>
      <c r="H3" s="479"/>
      <c r="I3" s="479"/>
      <c r="J3" s="479"/>
    </row>
    <row r="4" spans="1:16" ht="15.75">
      <c r="A4" s="479" t="str">
        <f>"For the Year Ended "&amp;TEXT('General Inputs'!E28,"Mmmm dd, yyyy")</f>
        <v>For the Year Ended December 31, 2017</v>
      </c>
      <c r="B4" s="479"/>
      <c r="C4" s="479"/>
      <c r="D4" s="479"/>
      <c r="E4" s="479"/>
      <c r="F4" s="479"/>
      <c r="G4" s="479"/>
      <c r="H4" s="479"/>
      <c r="I4" s="479"/>
      <c r="J4" s="479"/>
    </row>
    <row r="5" spans="1:16" ht="16.5" thickBot="1">
      <c r="A5" s="480" t="s">
        <v>265</v>
      </c>
      <c r="B5" s="480"/>
      <c r="C5" s="480"/>
      <c r="D5" s="480"/>
      <c r="E5" s="480"/>
      <c r="F5" s="480"/>
      <c r="G5" s="480"/>
      <c r="H5" s="480"/>
      <c r="I5" s="480"/>
      <c r="J5" s="480"/>
      <c r="K5" s="154"/>
      <c r="L5" s="154"/>
      <c r="M5" s="154"/>
      <c r="N5" s="154"/>
      <c r="O5" s="154"/>
      <c r="P5" s="154"/>
    </row>
    <row r="6" spans="1:16" ht="15.75">
      <c r="D6" s="18"/>
      <c r="E6" s="30"/>
      <c r="G6" s="16"/>
    </row>
    <row r="7" spans="1:16" ht="15.75">
      <c r="D7" s="18"/>
      <c r="E7" s="30"/>
      <c r="G7" s="16"/>
    </row>
    <row r="8" spans="1:16" ht="15.75">
      <c r="A8" s="18" t="s">
        <v>25</v>
      </c>
      <c r="B8" s="17" t="s">
        <v>266</v>
      </c>
      <c r="C8" s="17" t="s">
        <v>318</v>
      </c>
      <c r="D8" s="18" t="s">
        <v>45</v>
      </c>
      <c r="E8" s="18" t="s">
        <v>45</v>
      </c>
      <c r="F8" s="19" t="s">
        <v>45</v>
      </c>
      <c r="G8" s="18" t="s">
        <v>30</v>
      </c>
    </row>
    <row r="9" spans="1:16" ht="20.25">
      <c r="A9" s="285" t="s">
        <v>26</v>
      </c>
      <c r="B9" s="285" t="s">
        <v>213</v>
      </c>
      <c r="C9" s="285" t="s">
        <v>46</v>
      </c>
      <c r="D9" s="285" t="s">
        <v>46</v>
      </c>
      <c r="E9" s="285" t="s">
        <v>34</v>
      </c>
      <c r="F9" s="285" t="s">
        <v>16</v>
      </c>
      <c r="G9" s="285" t="s">
        <v>36</v>
      </c>
    </row>
    <row r="10" spans="1:16" ht="15.75">
      <c r="A10" s="14"/>
      <c r="B10" s="22" t="s">
        <v>40</v>
      </c>
      <c r="C10" s="22" t="s">
        <v>41</v>
      </c>
      <c r="D10" s="22" t="s">
        <v>42</v>
      </c>
      <c r="E10" s="22" t="s">
        <v>267</v>
      </c>
      <c r="F10" s="22" t="s">
        <v>49</v>
      </c>
      <c r="G10" s="22" t="s">
        <v>50</v>
      </c>
    </row>
    <row r="11" spans="1:16">
      <c r="B11" s="217"/>
      <c r="D11" s="237"/>
      <c r="E11" s="16"/>
      <c r="F11" s="16"/>
      <c r="G11" s="16"/>
    </row>
    <row r="12" spans="1:16">
      <c r="B12" s="217" t="s">
        <v>989</v>
      </c>
      <c r="D12" s="237"/>
      <c r="E12" s="16"/>
      <c r="F12" s="16"/>
      <c r="G12" s="16"/>
    </row>
    <row r="13" spans="1:16">
      <c r="A13" s="23">
        <v>1</v>
      </c>
      <c r="B13" s="218" t="s">
        <v>1242</v>
      </c>
      <c r="C13" s="137">
        <v>42713</v>
      </c>
      <c r="D13" s="137">
        <v>42773</v>
      </c>
      <c r="E13" s="25">
        <f t="shared" ref="E13:E76" si="0">D13-C13</f>
        <v>60</v>
      </c>
      <c r="F13" s="121">
        <v>845.49</v>
      </c>
      <c r="G13" s="122">
        <f>E13*F13</f>
        <v>50729.4</v>
      </c>
    </row>
    <row r="14" spans="1:16">
      <c r="A14" s="23">
        <f t="shared" ref="A14:A77" si="1">A13+1</f>
        <v>2</v>
      </c>
      <c r="B14" s="218" t="s">
        <v>1242</v>
      </c>
      <c r="C14" s="137">
        <v>42767</v>
      </c>
      <c r="D14" s="137">
        <v>42831</v>
      </c>
      <c r="E14" s="25">
        <f t="shared" si="0"/>
        <v>64</v>
      </c>
      <c r="F14" s="121">
        <v>615.87</v>
      </c>
      <c r="G14" s="122">
        <f t="shared" ref="G14:G77" si="2">E14*F14</f>
        <v>39415.68</v>
      </c>
    </row>
    <row r="15" spans="1:16">
      <c r="A15" s="23">
        <f t="shared" si="1"/>
        <v>3</v>
      </c>
      <c r="B15" s="218" t="s">
        <v>1242</v>
      </c>
      <c r="C15" s="137">
        <v>42795</v>
      </c>
      <c r="D15" s="137">
        <v>42853</v>
      </c>
      <c r="E15" s="25">
        <f t="shared" si="0"/>
        <v>58</v>
      </c>
      <c r="F15" s="121">
        <v>1337.7460591655922</v>
      </c>
      <c r="G15" s="122">
        <f t="shared" si="2"/>
        <v>77589.271431604342</v>
      </c>
    </row>
    <row r="16" spans="1:16">
      <c r="A16" s="23">
        <f t="shared" si="1"/>
        <v>4</v>
      </c>
      <c r="B16" s="218" t="s">
        <v>1242</v>
      </c>
      <c r="C16" s="137">
        <v>42796</v>
      </c>
      <c r="D16" s="137">
        <v>42853</v>
      </c>
      <c r="E16" s="25">
        <f t="shared" si="0"/>
        <v>57</v>
      </c>
      <c r="F16" s="121">
        <v>6100.4153679902183</v>
      </c>
      <c r="G16" s="122">
        <f t="shared" si="2"/>
        <v>347723.67597544246</v>
      </c>
    </row>
    <row r="17" spans="1:7">
      <c r="A17" s="23">
        <f t="shared" si="1"/>
        <v>5</v>
      </c>
      <c r="B17" s="218" t="s">
        <v>1242</v>
      </c>
      <c r="C17" s="137">
        <v>42814</v>
      </c>
      <c r="D17" s="137">
        <v>42853</v>
      </c>
      <c r="E17" s="25">
        <f t="shared" si="0"/>
        <v>39</v>
      </c>
      <c r="F17" s="121">
        <v>4981.454043044293</v>
      </c>
      <c r="G17" s="122">
        <f t="shared" si="2"/>
        <v>194276.70767872743</v>
      </c>
    </row>
    <row r="18" spans="1:7">
      <c r="A18" s="23">
        <f t="shared" si="1"/>
        <v>6</v>
      </c>
      <c r="B18" s="218" t="s">
        <v>1242</v>
      </c>
      <c r="C18" s="137">
        <v>42815</v>
      </c>
      <c r="D18" s="137">
        <v>42853</v>
      </c>
      <c r="E18" s="25">
        <f t="shared" si="0"/>
        <v>38</v>
      </c>
      <c r="F18" s="121">
        <v>2583.1545297998955</v>
      </c>
      <c r="G18" s="122">
        <f t="shared" si="2"/>
        <v>98159.872132396034</v>
      </c>
    </row>
    <row r="19" spans="1:7">
      <c r="A19" s="23">
        <f t="shared" si="1"/>
        <v>7</v>
      </c>
      <c r="B19" s="218" t="s">
        <v>1242</v>
      </c>
      <c r="C19" s="137">
        <v>42851</v>
      </c>
      <c r="D19" s="137">
        <v>42978</v>
      </c>
      <c r="E19" s="25">
        <f t="shared" si="0"/>
        <v>127</v>
      </c>
      <c r="F19" s="121">
        <v>1981.3407423143344</v>
      </c>
      <c r="G19" s="122">
        <f t="shared" si="2"/>
        <v>251630.27427392048</v>
      </c>
    </row>
    <row r="20" spans="1:7">
      <c r="A20" s="23">
        <f t="shared" si="1"/>
        <v>8</v>
      </c>
      <c r="B20" s="218" t="s">
        <v>1242</v>
      </c>
      <c r="C20" s="137">
        <v>42852</v>
      </c>
      <c r="D20" s="137">
        <v>42978</v>
      </c>
      <c r="E20" s="25">
        <f t="shared" si="0"/>
        <v>126</v>
      </c>
      <c r="F20" s="121">
        <v>1850.2341126895205</v>
      </c>
      <c r="G20" s="122">
        <f t="shared" si="2"/>
        <v>233129.49819887959</v>
      </c>
    </row>
    <row r="21" spans="1:7">
      <c r="A21" s="23">
        <f t="shared" si="1"/>
        <v>9</v>
      </c>
      <c r="B21" s="218" t="s">
        <v>1242</v>
      </c>
      <c r="C21" s="137">
        <v>42853</v>
      </c>
      <c r="D21" s="137">
        <v>42978</v>
      </c>
      <c r="E21" s="25">
        <f t="shared" si="0"/>
        <v>125</v>
      </c>
      <c r="F21" s="121">
        <v>1732.0056240374033</v>
      </c>
      <c r="G21" s="122">
        <f t="shared" si="2"/>
        <v>216500.70300467542</v>
      </c>
    </row>
    <row r="22" spans="1:7">
      <c r="A22" s="23">
        <f t="shared" si="1"/>
        <v>10</v>
      </c>
      <c r="B22" s="218" t="s">
        <v>1242</v>
      </c>
      <c r="C22" s="137">
        <v>42854</v>
      </c>
      <c r="D22" s="137">
        <v>42978</v>
      </c>
      <c r="E22" s="25">
        <f t="shared" si="0"/>
        <v>124</v>
      </c>
      <c r="F22" s="121">
        <v>1318.0220822673425</v>
      </c>
      <c r="G22" s="122">
        <f t="shared" si="2"/>
        <v>163434.73820115047</v>
      </c>
    </row>
    <row r="23" spans="1:7">
      <c r="A23" s="23">
        <f t="shared" si="1"/>
        <v>11</v>
      </c>
      <c r="B23" s="218" t="s">
        <v>1242</v>
      </c>
      <c r="C23" s="137">
        <v>42855</v>
      </c>
      <c r="D23" s="137">
        <v>42978</v>
      </c>
      <c r="E23" s="25">
        <f t="shared" si="0"/>
        <v>123</v>
      </c>
      <c r="F23" s="121">
        <v>1257.3974386913997</v>
      </c>
      <c r="G23" s="122">
        <f t="shared" si="2"/>
        <v>154659.88495904216</v>
      </c>
    </row>
    <row r="24" spans="1:7">
      <c r="A24" s="23">
        <f t="shared" si="1"/>
        <v>12</v>
      </c>
      <c r="B24" s="218" t="s">
        <v>1242</v>
      </c>
      <c r="C24" s="137">
        <v>42948</v>
      </c>
      <c r="D24" s="137">
        <v>42998</v>
      </c>
      <c r="E24" s="25">
        <f t="shared" si="0"/>
        <v>50</v>
      </c>
      <c r="F24" s="121">
        <v>3249.2217499093053</v>
      </c>
      <c r="G24" s="122">
        <f t="shared" si="2"/>
        <v>162461.08749546527</v>
      </c>
    </row>
    <row r="25" spans="1:7">
      <c r="A25" s="23">
        <f t="shared" si="1"/>
        <v>13</v>
      </c>
      <c r="B25" s="218" t="s">
        <v>1242</v>
      </c>
      <c r="C25" s="137">
        <v>42949</v>
      </c>
      <c r="D25" s="137">
        <v>42998</v>
      </c>
      <c r="E25" s="25">
        <f t="shared" si="0"/>
        <v>49</v>
      </c>
      <c r="F25" s="121">
        <v>3257.7671731096593</v>
      </c>
      <c r="G25" s="122">
        <f t="shared" si="2"/>
        <v>159630.5914823733</v>
      </c>
    </row>
    <row r="26" spans="1:7">
      <c r="A26" s="23">
        <f t="shared" si="1"/>
        <v>14</v>
      </c>
      <c r="B26" s="218" t="s">
        <v>1242</v>
      </c>
      <c r="C26" s="137">
        <v>42950</v>
      </c>
      <c r="D26" s="137">
        <v>42998</v>
      </c>
      <c r="E26" s="25">
        <f t="shared" si="0"/>
        <v>48</v>
      </c>
      <c r="F26" s="121">
        <v>4135.5410586586722</v>
      </c>
      <c r="G26" s="122">
        <f t="shared" si="2"/>
        <v>198505.97081561625</v>
      </c>
    </row>
    <row r="27" spans="1:7">
      <c r="A27" s="23">
        <f t="shared" si="1"/>
        <v>15</v>
      </c>
      <c r="B27" s="218" t="s">
        <v>1242</v>
      </c>
      <c r="C27" s="137">
        <v>42951</v>
      </c>
      <c r="D27" s="137">
        <v>42998</v>
      </c>
      <c r="E27" s="25">
        <f t="shared" si="0"/>
        <v>47</v>
      </c>
      <c r="F27" s="121">
        <v>2698.2714244601161</v>
      </c>
      <c r="G27" s="122">
        <f t="shared" si="2"/>
        <v>126818.75694962546</v>
      </c>
    </row>
    <row r="28" spans="1:7">
      <c r="A28" s="23">
        <f t="shared" si="1"/>
        <v>16</v>
      </c>
      <c r="B28" s="218" t="s">
        <v>1242</v>
      </c>
      <c r="C28" s="137">
        <v>42952</v>
      </c>
      <c r="D28" s="137">
        <v>42998</v>
      </c>
      <c r="E28" s="25">
        <f t="shared" si="0"/>
        <v>46</v>
      </c>
      <c r="F28" s="121">
        <v>2200.7935252331158</v>
      </c>
      <c r="G28" s="122">
        <f t="shared" si="2"/>
        <v>101236.50216072332</v>
      </c>
    </row>
    <row r="29" spans="1:7">
      <c r="A29" s="23">
        <f t="shared" si="1"/>
        <v>17</v>
      </c>
      <c r="B29" s="218" t="s">
        <v>1242</v>
      </c>
      <c r="C29" s="137">
        <v>42953</v>
      </c>
      <c r="D29" s="137">
        <v>42998</v>
      </c>
      <c r="E29" s="25">
        <f t="shared" si="0"/>
        <v>45</v>
      </c>
      <c r="F29" s="121">
        <v>1784.6621379359835</v>
      </c>
      <c r="G29" s="122">
        <f t="shared" si="2"/>
        <v>80309.79620711926</v>
      </c>
    </row>
    <row r="30" spans="1:7">
      <c r="A30" s="23">
        <f t="shared" si="1"/>
        <v>18</v>
      </c>
      <c r="B30" s="218" t="s">
        <v>1242</v>
      </c>
      <c r="C30" s="137">
        <v>42954</v>
      </c>
      <c r="D30" s="137">
        <v>42998</v>
      </c>
      <c r="E30" s="25">
        <f t="shared" si="0"/>
        <v>44</v>
      </c>
      <c r="F30" s="121">
        <v>1415.2821427238769</v>
      </c>
      <c r="G30" s="122">
        <f t="shared" si="2"/>
        <v>62272.414279850578</v>
      </c>
    </row>
    <row r="31" spans="1:7">
      <c r="A31" s="23">
        <f t="shared" si="1"/>
        <v>19</v>
      </c>
      <c r="B31" s="218" t="s">
        <v>1242</v>
      </c>
      <c r="C31" s="137">
        <v>42955</v>
      </c>
      <c r="D31" s="137">
        <v>42998</v>
      </c>
      <c r="E31" s="25">
        <f t="shared" si="0"/>
        <v>43</v>
      </c>
      <c r="F31" s="121">
        <v>286.61872835381774</v>
      </c>
      <c r="G31" s="122">
        <f t="shared" si="2"/>
        <v>12324.605319214163</v>
      </c>
    </row>
    <row r="32" spans="1:7">
      <c r="A32" s="23">
        <f t="shared" si="1"/>
        <v>20</v>
      </c>
      <c r="B32" s="218" t="s">
        <v>1242</v>
      </c>
      <c r="C32" s="137">
        <v>42978</v>
      </c>
      <c r="D32" s="137">
        <v>42998</v>
      </c>
      <c r="E32" s="25">
        <f t="shared" si="0"/>
        <v>20</v>
      </c>
      <c r="F32" s="121">
        <v>0.25</v>
      </c>
      <c r="G32" s="122">
        <f t="shared" si="2"/>
        <v>5</v>
      </c>
    </row>
    <row r="33" spans="1:7">
      <c r="A33" s="23">
        <f t="shared" si="1"/>
        <v>21</v>
      </c>
      <c r="B33" s="218" t="s">
        <v>1242</v>
      </c>
      <c r="C33" s="137">
        <v>42978</v>
      </c>
      <c r="D33" s="137">
        <v>42998</v>
      </c>
      <c r="E33" s="25">
        <f t="shared" si="0"/>
        <v>20</v>
      </c>
      <c r="F33" s="121">
        <v>-7.0000000000000007E-2</v>
      </c>
      <c r="G33" s="122">
        <f t="shared" si="2"/>
        <v>-1.4000000000000001</v>
      </c>
    </row>
    <row r="34" spans="1:7">
      <c r="A34" s="23">
        <f t="shared" si="1"/>
        <v>22</v>
      </c>
      <c r="B34" s="218" t="s">
        <v>1242</v>
      </c>
      <c r="C34" s="137">
        <v>42887</v>
      </c>
      <c r="D34" s="137">
        <v>42998</v>
      </c>
      <c r="E34" s="25">
        <f t="shared" si="0"/>
        <v>111</v>
      </c>
      <c r="F34" s="121">
        <v>1366.6552470750564</v>
      </c>
      <c r="G34" s="122">
        <f t="shared" si="2"/>
        <v>151698.73242533125</v>
      </c>
    </row>
    <row r="35" spans="1:7">
      <c r="A35" s="23">
        <f t="shared" si="1"/>
        <v>23</v>
      </c>
      <c r="B35" s="218" t="s">
        <v>1242</v>
      </c>
      <c r="C35" s="137">
        <v>42888</v>
      </c>
      <c r="D35" s="137">
        <v>42998</v>
      </c>
      <c r="E35" s="25">
        <f t="shared" si="0"/>
        <v>110</v>
      </c>
      <c r="F35" s="121">
        <v>1614.4706946732963</v>
      </c>
      <c r="G35" s="122">
        <f t="shared" si="2"/>
        <v>177591.77641406259</v>
      </c>
    </row>
    <row r="36" spans="1:7">
      <c r="A36" s="23">
        <f t="shared" si="1"/>
        <v>24</v>
      </c>
      <c r="B36" s="218" t="s">
        <v>1242</v>
      </c>
      <c r="C36" s="137">
        <v>42889</v>
      </c>
      <c r="D36" s="137">
        <v>42998</v>
      </c>
      <c r="E36" s="25">
        <f t="shared" si="0"/>
        <v>109</v>
      </c>
      <c r="F36" s="121">
        <v>1231.8276335440792</v>
      </c>
      <c r="G36" s="122">
        <f t="shared" si="2"/>
        <v>134269.21205630462</v>
      </c>
    </row>
    <row r="37" spans="1:7">
      <c r="A37" s="23">
        <f t="shared" si="1"/>
        <v>25</v>
      </c>
      <c r="B37" s="218" t="s">
        <v>1242</v>
      </c>
      <c r="C37" s="137">
        <v>42890</v>
      </c>
      <c r="D37" s="137">
        <v>42998</v>
      </c>
      <c r="E37" s="25">
        <f t="shared" si="0"/>
        <v>108</v>
      </c>
      <c r="F37" s="121">
        <v>1123.5937681322653</v>
      </c>
      <c r="G37" s="122">
        <f t="shared" si="2"/>
        <v>121348.12695828464</v>
      </c>
    </row>
    <row r="38" spans="1:7">
      <c r="A38" s="23">
        <f t="shared" si="1"/>
        <v>26</v>
      </c>
      <c r="B38" s="218" t="s">
        <v>1242</v>
      </c>
      <c r="C38" s="137">
        <v>42891</v>
      </c>
      <c r="D38" s="137">
        <v>42998</v>
      </c>
      <c r="E38" s="25">
        <f t="shared" si="0"/>
        <v>107</v>
      </c>
      <c r="F38" s="121">
        <v>1103.7552433604442</v>
      </c>
      <c r="G38" s="122">
        <f t="shared" si="2"/>
        <v>118101.81103956753</v>
      </c>
    </row>
    <row r="39" spans="1:7">
      <c r="A39" s="23">
        <f t="shared" si="1"/>
        <v>27</v>
      </c>
      <c r="B39" s="218" t="s">
        <v>1242</v>
      </c>
      <c r="C39" s="137">
        <v>42892</v>
      </c>
      <c r="D39" s="137">
        <v>42998</v>
      </c>
      <c r="E39" s="25">
        <f t="shared" si="0"/>
        <v>106</v>
      </c>
      <c r="F39" s="121">
        <v>1094.6546760757631</v>
      </c>
      <c r="G39" s="122">
        <f t="shared" si="2"/>
        <v>116033.39566403089</v>
      </c>
    </row>
    <row r="40" spans="1:7">
      <c r="A40" s="23">
        <f t="shared" si="1"/>
        <v>28</v>
      </c>
      <c r="B40" s="218" t="s">
        <v>1242</v>
      </c>
      <c r="C40" s="137">
        <v>42893</v>
      </c>
      <c r="D40" s="137">
        <v>42998</v>
      </c>
      <c r="E40" s="25">
        <f t="shared" si="0"/>
        <v>105</v>
      </c>
      <c r="F40" s="121">
        <v>1059.2490792341875</v>
      </c>
      <c r="G40" s="122">
        <f t="shared" si="2"/>
        <v>111221.15331958969</v>
      </c>
    </row>
    <row r="41" spans="1:7">
      <c r="A41" s="23">
        <f t="shared" si="1"/>
        <v>29</v>
      </c>
      <c r="B41" s="218" t="s">
        <v>1242</v>
      </c>
      <c r="C41" s="137">
        <v>42894</v>
      </c>
      <c r="D41" s="137">
        <v>42998</v>
      </c>
      <c r="E41" s="25">
        <f t="shared" si="0"/>
        <v>104</v>
      </c>
      <c r="F41" s="121">
        <v>637.92959590727526</v>
      </c>
      <c r="G41" s="122">
        <f t="shared" si="2"/>
        <v>66344.677974356629</v>
      </c>
    </row>
    <row r="42" spans="1:7">
      <c r="A42" s="23">
        <f t="shared" si="1"/>
        <v>30</v>
      </c>
      <c r="B42" s="218" t="s">
        <v>1242</v>
      </c>
      <c r="C42" s="137">
        <v>42899</v>
      </c>
      <c r="D42" s="137">
        <v>42998</v>
      </c>
      <c r="E42" s="25">
        <f t="shared" si="0"/>
        <v>99</v>
      </c>
      <c r="F42" s="121">
        <v>1348.6479098968066</v>
      </c>
      <c r="G42" s="122">
        <f t="shared" si="2"/>
        <v>133516.14307978385</v>
      </c>
    </row>
    <row r="43" spans="1:7">
      <c r="A43" s="23">
        <f t="shared" si="1"/>
        <v>31</v>
      </c>
      <c r="B43" s="218" t="s">
        <v>1242</v>
      </c>
      <c r="C43" s="137">
        <v>42900</v>
      </c>
      <c r="D43" s="137">
        <v>42998</v>
      </c>
      <c r="E43" s="25">
        <f t="shared" si="0"/>
        <v>98</v>
      </c>
      <c r="F43" s="121">
        <v>1600.604293586772</v>
      </c>
      <c r="G43" s="122">
        <f t="shared" si="2"/>
        <v>156859.22077150366</v>
      </c>
    </row>
    <row r="44" spans="1:7">
      <c r="A44" s="23">
        <f t="shared" si="1"/>
        <v>32</v>
      </c>
      <c r="B44" s="218" t="s">
        <v>1242</v>
      </c>
      <c r="C44" s="137">
        <v>42901</v>
      </c>
      <c r="D44" s="137">
        <v>42998</v>
      </c>
      <c r="E44" s="25">
        <f t="shared" si="0"/>
        <v>97</v>
      </c>
      <c r="F44" s="121">
        <v>424.98185851405469</v>
      </c>
      <c r="G44" s="122">
        <f t="shared" si="2"/>
        <v>41223.240275863303</v>
      </c>
    </row>
    <row r="45" spans="1:7">
      <c r="A45" s="23">
        <f t="shared" si="1"/>
        <v>33</v>
      </c>
      <c r="B45" s="218" t="s">
        <v>1242</v>
      </c>
      <c r="C45" s="137">
        <v>42856</v>
      </c>
      <c r="D45" s="137">
        <v>42997</v>
      </c>
      <c r="E45" s="25">
        <f t="shared" si="0"/>
        <v>141</v>
      </c>
      <c r="F45" s="121">
        <v>1664.4249008834342</v>
      </c>
      <c r="G45" s="122">
        <f t="shared" si="2"/>
        <v>234683.91102456424</v>
      </c>
    </row>
    <row r="46" spans="1:7">
      <c r="A46" s="23">
        <f t="shared" si="1"/>
        <v>34</v>
      </c>
      <c r="B46" s="218" t="s">
        <v>1242</v>
      </c>
      <c r="C46" s="137">
        <v>42857</v>
      </c>
      <c r="D46" s="137">
        <v>42997</v>
      </c>
      <c r="E46" s="25">
        <f t="shared" si="0"/>
        <v>140</v>
      </c>
      <c r="F46" s="121">
        <v>1909.308285413347</v>
      </c>
      <c r="G46" s="122">
        <f t="shared" si="2"/>
        <v>267303.15995786857</v>
      </c>
    </row>
    <row r="47" spans="1:7">
      <c r="A47" s="23">
        <f t="shared" si="1"/>
        <v>35</v>
      </c>
      <c r="B47" s="218" t="s">
        <v>1242</v>
      </c>
      <c r="C47" s="137">
        <v>42858</v>
      </c>
      <c r="D47" s="137">
        <v>42997</v>
      </c>
      <c r="E47" s="25">
        <f t="shared" si="0"/>
        <v>139</v>
      </c>
      <c r="F47" s="121">
        <v>731.87521720295854</v>
      </c>
      <c r="G47" s="122">
        <f t="shared" si="2"/>
        <v>101730.65519121123</v>
      </c>
    </row>
    <row r="48" spans="1:7">
      <c r="A48" s="23">
        <f t="shared" si="1"/>
        <v>36</v>
      </c>
      <c r="B48" s="218" t="s">
        <v>1242</v>
      </c>
      <c r="C48" s="137">
        <v>42864</v>
      </c>
      <c r="D48" s="137">
        <v>42997</v>
      </c>
      <c r="E48" s="25">
        <f t="shared" si="0"/>
        <v>133</v>
      </c>
      <c r="F48" s="121">
        <v>1300.0291875859107</v>
      </c>
      <c r="G48" s="122">
        <f t="shared" si="2"/>
        <v>172903.88194892611</v>
      </c>
    </row>
    <row r="49" spans="1:7">
      <c r="A49" s="23">
        <f t="shared" si="1"/>
        <v>37</v>
      </c>
      <c r="B49" s="218" t="s">
        <v>1242</v>
      </c>
      <c r="C49" s="137">
        <v>42865</v>
      </c>
      <c r="D49" s="137">
        <v>42997</v>
      </c>
      <c r="E49" s="25">
        <f t="shared" si="0"/>
        <v>132</v>
      </c>
      <c r="F49" s="121">
        <v>1847.3901414816223</v>
      </c>
      <c r="G49" s="122">
        <f t="shared" si="2"/>
        <v>243855.49867557414</v>
      </c>
    </row>
    <row r="50" spans="1:7">
      <c r="A50" s="23">
        <f t="shared" si="1"/>
        <v>38</v>
      </c>
      <c r="B50" s="218" t="s">
        <v>1242</v>
      </c>
      <c r="C50" s="137">
        <v>42866</v>
      </c>
      <c r="D50" s="137">
        <v>42997</v>
      </c>
      <c r="E50" s="25">
        <f t="shared" si="0"/>
        <v>131</v>
      </c>
      <c r="F50" s="121">
        <v>1706.8139548328561</v>
      </c>
      <c r="G50" s="122">
        <f t="shared" si="2"/>
        <v>223592.62808310415</v>
      </c>
    </row>
    <row r="51" spans="1:7">
      <c r="A51" s="23">
        <f t="shared" si="1"/>
        <v>39</v>
      </c>
      <c r="B51" s="218" t="s">
        <v>1242</v>
      </c>
      <c r="C51" s="137">
        <v>42867</v>
      </c>
      <c r="D51" s="137">
        <v>42997</v>
      </c>
      <c r="E51" s="25">
        <f t="shared" si="0"/>
        <v>130</v>
      </c>
      <c r="F51" s="121">
        <v>1511.8984316785873</v>
      </c>
      <c r="G51" s="122">
        <f t="shared" si="2"/>
        <v>196546.79611821636</v>
      </c>
    </row>
    <row r="52" spans="1:7">
      <c r="A52" s="23">
        <f t="shared" si="1"/>
        <v>40</v>
      </c>
      <c r="B52" s="218" t="s">
        <v>1242</v>
      </c>
      <c r="C52" s="137">
        <v>42868</v>
      </c>
      <c r="D52" s="137">
        <v>42997</v>
      </c>
      <c r="E52" s="25">
        <f t="shared" si="0"/>
        <v>129</v>
      </c>
      <c r="F52" s="121">
        <v>1380.2932722528351</v>
      </c>
      <c r="G52" s="122">
        <f t="shared" si="2"/>
        <v>178057.83212061573</v>
      </c>
    </row>
    <row r="53" spans="1:7">
      <c r="A53" s="23">
        <f t="shared" si="1"/>
        <v>41</v>
      </c>
      <c r="B53" s="218" t="s">
        <v>1242</v>
      </c>
      <c r="C53" s="137">
        <v>42869</v>
      </c>
      <c r="D53" s="137">
        <v>42997</v>
      </c>
      <c r="E53" s="25">
        <f t="shared" si="0"/>
        <v>128</v>
      </c>
      <c r="F53" s="121">
        <v>1047.0965868929757</v>
      </c>
      <c r="G53" s="122">
        <f t="shared" si="2"/>
        <v>134028.36312230089</v>
      </c>
    </row>
    <row r="54" spans="1:7">
      <c r="A54" s="23">
        <f t="shared" si="1"/>
        <v>42</v>
      </c>
      <c r="B54" s="218" t="s">
        <v>1242</v>
      </c>
      <c r="C54" s="137">
        <v>42870</v>
      </c>
      <c r="D54" s="137">
        <v>42997</v>
      </c>
      <c r="E54" s="25">
        <f t="shared" si="0"/>
        <v>127</v>
      </c>
      <c r="F54" s="121">
        <v>2066.6908932950587</v>
      </c>
      <c r="G54" s="122">
        <f t="shared" si="2"/>
        <v>262469.74344847247</v>
      </c>
    </row>
    <row r="55" spans="1:7">
      <c r="A55" s="23">
        <f t="shared" si="1"/>
        <v>43</v>
      </c>
      <c r="B55" s="218" t="s">
        <v>1242</v>
      </c>
      <c r="C55" s="137">
        <v>42871</v>
      </c>
      <c r="D55" s="137">
        <v>42997</v>
      </c>
      <c r="E55" s="25">
        <f t="shared" si="0"/>
        <v>126</v>
      </c>
      <c r="F55" s="121">
        <v>1960.910698359286</v>
      </c>
      <c r="G55" s="122">
        <f t="shared" si="2"/>
        <v>247074.74799327005</v>
      </c>
    </row>
    <row r="56" spans="1:7">
      <c r="A56" s="23">
        <f t="shared" si="1"/>
        <v>44</v>
      </c>
      <c r="B56" s="218" t="s">
        <v>1242</v>
      </c>
      <c r="C56" s="137">
        <v>42872</v>
      </c>
      <c r="D56" s="137">
        <v>42997</v>
      </c>
      <c r="E56" s="25">
        <f t="shared" si="0"/>
        <v>125</v>
      </c>
      <c r="F56" s="121">
        <v>1877.2729752769274</v>
      </c>
      <c r="G56" s="122">
        <f t="shared" si="2"/>
        <v>234659.12190961593</v>
      </c>
    </row>
    <row r="57" spans="1:7">
      <c r="A57" s="23">
        <f t="shared" si="1"/>
        <v>45</v>
      </c>
      <c r="B57" s="218" t="s">
        <v>1242</v>
      </c>
      <c r="C57" s="137">
        <v>42873</v>
      </c>
      <c r="D57" s="137">
        <v>42997</v>
      </c>
      <c r="E57" s="25">
        <f t="shared" si="0"/>
        <v>124</v>
      </c>
      <c r="F57" s="121">
        <v>3214.0748215910717</v>
      </c>
      <c r="G57" s="122">
        <f t="shared" si="2"/>
        <v>398545.27787729289</v>
      </c>
    </row>
    <row r="58" spans="1:7">
      <c r="A58" s="23">
        <f t="shared" si="1"/>
        <v>46</v>
      </c>
      <c r="B58" s="218" t="s">
        <v>1242</v>
      </c>
      <c r="C58" s="137">
        <v>42874</v>
      </c>
      <c r="D58" s="137">
        <v>42997</v>
      </c>
      <c r="E58" s="25">
        <f t="shared" si="0"/>
        <v>123</v>
      </c>
      <c r="F58" s="121">
        <v>3025.8353012166413</v>
      </c>
      <c r="G58" s="122">
        <f t="shared" si="2"/>
        <v>372177.74204964685</v>
      </c>
    </row>
    <row r="59" spans="1:7">
      <c r="A59" s="23">
        <f t="shared" si="1"/>
        <v>47</v>
      </c>
      <c r="B59" s="218" t="s">
        <v>1242</v>
      </c>
      <c r="C59" s="137">
        <v>42875</v>
      </c>
      <c r="D59" s="137">
        <v>42997</v>
      </c>
      <c r="E59" s="25">
        <f t="shared" si="0"/>
        <v>122</v>
      </c>
      <c r="F59" s="121">
        <v>1751.2509498485485</v>
      </c>
      <c r="G59" s="122">
        <f t="shared" si="2"/>
        <v>213652.61588152291</v>
      </c>
    </row>
    <row r="60" spans="1:7">
      <c r="A60" s="23">
        <f t="shared" si="1"/>
        <v>48</v>
      </c>
      <c r="B60" s="218" t="s">
        <v>1242</v>
      </c>
      <c r="C60" s="137">
        <v>42876</v>
      </c>
      <c r="D60" s="137">
        <v>42997</v>
      </c>
      <c r="E60" s="25">
        <f t="shared" si="0"/>
        <v>121</v>
      </c>
      <c r="F60" s="121">
        <v>1242.3827351126019</v>
      </c>
      <c r="G60" s="122">
        <f t="shared" si="2"/>
        <v>150328.31094862483</v>
      </c>
    </row>
    <row r="61" spans="1:7">
      <c r="A61" s="23">
        <f t="shared" si="1"/>
        <v>49</v>
      </c>
      <c r="B61" s="218" t="s">
        <v>1242</v>
      </c>
      <c r="C61" s="137">
        <v>42877</v>
      </c>
      <c r="D61" s="137">
        <v>42997</v>
      </c>
      <c r="E61" s="25">
        <f t="shared" si="0"/>
        <v>120</v>
      </c>
      <c r="F61" s="121">
        <v>1509.4893687537633</v>
      </c>
      <c r="G61" s="122">
        <f t="shared" si="2"/>
        <v>181138.7242504516</v>
      </c>
    </row>
    <row r="62" spans="1:7">
      <c r="A62" s="23">
        <f t="shared" si="1"/>
        <v>50</v>
      </c>
      <c r="B62" s="218" t="s">
        <v>1242</v>
      </c>
      <c r="C62" s="137">
        <v>42878</v>
      </c>
      <c r="D62" s="137">
        <v>42997</v>
      </c>
      <c r="E62" s="25">
        <f t="shared" si="0"/>
        <v>119</v>
      </c>
      <c r="F62" s="121">
        <v>1698.2373106922098</v>
      </c>
      <c r="G62" s="122">
        <f t="shared" si="2"/>
        <v>202090.23997237298</v>
      </c>
    </row>
    <row r="63" spans="1:7">
      <c r="A63" s="23">
        <f t="shared" si="1"/>
        <v>51</v>
      </c>
      <c r="B63" s="218" t="s">
        <v>1242</v>
      </c>
      <c r="C63" s="137">
        <v>42879</v>
      </c>
      <c r="D63" s="137">
        <v>42997</v>
      </c>
      <c r="E63" s="25">
        <f t="shared" si="0"/>
        <v>118</v>
      </c>
      <c r="F63" s="121">
        <v>1338.7072392783548</v>
      </c>
      <c r="G63" s="122">
        <f t="shared" si="2"/>
        <v>157967.45423484588</v>
      </c>
    </row>
    <row r="64" spans="1:7">
      <c r="A64" s="23">
        <f t="shared" si="1"/>
        <v>52</v>
      </c>
      <c r="B64" s="218" t="s">
        <v>1242</v>
      </c>
      <c r="C64" s="137">
        <v>42880</v>
      </c>
      <c r="D64" s="137">
        <v>42997</v>
      </c>
      <c r="E64" s="25">
        <f t="shared" si="0"/>
        <v>117</v>
      </c>
      <c r="F64" s="121">
        <v>1345.9819440868475</v>
      </c>
      <c r="G64" s="122">
        <f t="shared" si="2"/>
        <v>157479.88745816116</v>
      </c>
    </row>
    <row r="65" spans="1:7">
      <c r="A65" s="23">
        <f t="shared" si="1"/>
        <v>53</v>
      </c>
      <c r="B65" s="218" t="s">
        <v>1242</v>
      </c>
      <c r="C65" s="137">
        <v>42881</v>
      </c>
      <c r="D65" s="137">
        <v>42997</v>
      </c>
      <c r="E65" s="25">
        <f t="shared" si="0"/>
        <v>116</v>
      </c>
      <c r="F65" s="121">
        <v>1886.1774800523133</v>
      </c>
      <c r="G65" s="122">
        <f t="shared" si="2"/>
        <v>218796.58768606835</v>
      </c>
    </row>
    <row r="66" spans="1:7">
      <c r="A66" s="23">
        <f t="shared" si="1"/>
        <v>54</v>
      </c>
      <c r="B66" s="218" t="s">
        <v>1242</v>
      </c>
      <c r="C66" s="137">
        <v>42882</v>
      </c>
      <c r="D66" s="137">
        <v>42997</v>
      </c>
      <c r="E66" s="25">
        <f t="shared" si="0"/>
        <v>115</v>
      </c>
      <c r="F66" s="121">
        <v>1399.7891010113237</v>
      </c>
      <c r="G66" s="122">
        <f t="shared" si="2"/>
        <v>160975.74661630223</v>
      </c>
    </row>
    <row r="67" spans="1:7">
      <c r="A67" s="23">
        <f t="shared" si="1"/>
        <v>55</v>
      </c>
      <c r="B67" s="218" t="s">
        <v>1242</v>
      </c>
      <c r="C67" s="137">
        <v>42883</v>
      </c>
      <c r="D67" s="137">
        <v>42997</v>
      </c>
      <c r="E67" s="25">
        <f t="shared" si="0"/>
        <v>114</v>
      </c>
      <c r="F67" s="121">
        <v>1081.9591010535976</v>
      </c>
      <c r="G67" s="122">
        <f t="shared" si="2"/>
        <v>123343.33752011013</v>
      </c>
    </row>
    <row r="68" spans="1:7">
      <c r="A68" s="23">
        <f t="shared" si="1"/>
        <v>56</v>
      </c>
      <c r="B68" s="218" t="s">
        <v>1242</v>
      </c>
      <c r="C68" s="137">
        <v>42884</v>
      </c>
      <c r="D68" s="137">
        <v>42997</v>
      </c>
      <c r="E68" s="25">
        <f t="shared" si="0"/>
        <v>113</v>
      </c>
      <c r="F68" s="121">
        <v>1099.2786954539608</v>
      </c>
      <c r="G68" s="122">
        <f t="shared" si="2"/>
        <v>124218.49258629758</v>
      </c>
    </row>
    <row r="69" spans="1:7">
      <c r="A69" s="23">
        <f t="shared" si="1"/>
        <v>57</v>
      </c>
      <c r="B69" s="218" t="s">
        <v>1242</v>
      </c>
      <c r="C69" s="137">
        <v>42885</v>
      </c>
      <c r="D69" s="137">
        <v>42997</v>
      </c>
      <c r="E69" s="25">
        <f t="shared" si="0"/>
        <v>112</v>
      </c>
      <c r="F69" s="121">
        <v>1458.2955937003978</v>
      </c>
      <c r="G69" s="122">
        <f t="shared" si="2"/>
        <v>163329.10649444457</v>
      </c>
    </row>
    <row r="70" spans="1:7">
      <c r="A70" s="23">
        <f t="shared" si="1"/>
        <v>58</v>
      </c>
      <c r="B70" s="218" t="s">
        <v>1242</v>
      </c>
      <c r="C70" s="137">
        <v>42886</v>
      </c>
      <c r="D70" s="137">
        <v>42997</v>
      </c>
      <c r="E70" s="25">
        <f t="shared" si="0"/>
        <v>111</v>
      </c>
      <c r="F70" s="121">
        <v>1656.7558129925737</v>
      </c>
      <c r="G70" s="122">
        <f t="shared" si="2"/>
        <v>183899.8952421757</v>
      </c>
    </row>
    <row r="71" spans="1:7">
      <c r="A71" s="23">
        <f t="shared" si="1"/>
        <v>59</v>
      </c>
      <c r="B71" s="218" t="s">
        <v>1242</v>
      </c>
      <c r="C71" s="137">
        <v>42956</v>
      </c>
      <c r="D71" s="137">
        <v>43089</v>
      </c>
      <c r="E71" s="25">
        <f t="shared" si="0"/>
        <v>133</v>
      </c>
      <c r="F71" s="121">
        <v>-190.27933203358091</v>
      </c>
      <c r="G71" s="122">
        <f t="shared" si="2"/>
        <v>-25307.151160466263</v>
      </c>
    </row>
    <row r="72" spans="1:7">
      <c r="A72" s="23">
        <f t="shared" si="1"/>
        <v>60</v>
      </c>
      <c r="B72" s="218" t="s">
        <v>1242</v>
      </c>
      <c r="C72" s="137">
        <v>42957</v>
      </c>
      <c r="D72" s="137">
        <v>43089</v>
      </c>
      <c r="E72" s="25">
        <f t="shared" si="0"/>
        <v>132</v>
      </c>
      <c r="F72" s="121">
        <v>-536.77879791765258</v>
      </c>
      <c r="G72" s="122">
        <f t="shared" si="2"/>
        <v>-70854.801325130145</v>
      </c>
    </row>
    <row r="73" spans="1:7">
      <c r="A73" s="23">
        <f t="shared" si="1"/>
        <v>61</v>
      </c>
      <c r="B73" s="218" t="s">
        <v>1242</v>
      </c>
      <c r="C73" s="137">
        <v>43045</v>
      </c>
      <c r="D73" s="137">
        <v>43089</v>
      </c>
      <c r="E73" s="25">
        <f t="shared" si="0"/>
        <v>44</v>
      </c>
      <c r="F73" s="121">
        <v>2944.2063791016199</v>
      </c>
      <c r="G73" s="122">
        <f t="shared" si="2"/>
        <v>129545.08068047128</v>
      </c>
    </row>
    <row r="74" spans="1:7">
      <c r="A74" s="23">
        <f t="shared" si="1"/>
        <v>62</v>
      </c>
      <c r="B74" s="218" t="s">
        <v>1242</v>
      </c>
      <c r="C74" s="137">
        <v>43046</v>
      </c>
      <c r="D74" s="137">
        <v>43089</v>
      </c>
      <c r="E74" s="25">
        <f t="shared" si="0"/>
        <v>43</v>
      </c>
      <c r="F74" s="121">
        <v>4308.0535752822725</v>
      </c>
      <c r="G74" s="122">
        <f t="shared" si="2"/>
        <v>185246.30373713773</v>
      </c>
    </row>
    <row r="75" spans="1:7">
      <c r="A75" s="23">
        <f t="shared" si="1"/>
        <v>63</v>
      </c>
      <c r="B75" s="218" t="s">
        <v>1242</v>
      </c>
      <c r="C75" s="137">
        <v>43047</v>
      </c>
      <c r="D75" s="137">
        <v>43089</v>
      </c>
      <c r="E75" s="25">
        <f t="shared" si="0"/>
        <v>42</v>
      </c>
      <c r="F75" s="121">
        <v>4282.6039814466521</v>
      </c>
      <c r="G75" s="122">
        <f t="shared" si="2"/>
        <v>179869.36722075939</v>
      </c>
    </row>
    <row r="76" spans="1:7">
      <c r="A76" s="23">
        <f t="shared" si="1"/>
        <v>64</v>
      </c>
      <c r="B76" s="218" t="s">
        <v>1242</v>
      </c>
      <c r="C76" s="137">
        <v>43048</v>
      </c>
      <c r="D76" s="137">
        <v>43089</v>
      </c>
      <c r="E76" s="25">
        <f t="shared" si="0"/>
        <v>41</v>
      </c>
      <c r="F76" s="121">
        <v>4047.7449150687189</v>
      </c>
      <c r="G76" s="122">
        <f t="shared" si="2"/>
        <v>165957.54151781747</v>
      </c>
    </row>
    <row r="77" spans="1:7">
      <c r="A77" s="23">
        <f t="shared" si="1"/>
        <v>65</v>
      </c>
      <c r="B77" s="218" t="s">
        <v>1242</v>
      </c>
      <c r="C77" s="137">
        <v>43049</v>
      </c>
      <c r="D77" s="137">
        <v>43089</v>
      </c>
      <c r="E77" s="25">
        <f t="shared" ref="E77:E140" si="3">D77-C77</f>
        <v>40</v>
      </c>
      <c r="F77" s="121">
        <v>5164.41509520202</v>
      </c>
      <c r="G77" s="122">
        <f t="shared" si="2"/>
        <v>206576.60380808081</v>
      </c>
    </row>
    <row r="78" spans="1:7">
      <c r="A78" s="23">
        <f t="shared" ref="A78:A141" si="4">A77+1</f>
        <v>66</v>
      </c>
      <c r="B78" s="218" t="s">
        <v>1242</v>
      </c>
      <c r="C78" s="137">
        <v>43050</v>
      </c>
      <c r="D78" s="137">
        <v>43089</v>
      </c>
      <c r="E78" s="25">
        <f t="shared" si="3"/>
        <v>39</v>
      </c>
      <c r="F78" s="121">
        <v>5366.3065499735048</v>
      </c>
      <c r="G78" s="122">
        <f t="shared" ref="G78:G141" si="5">E78*F78</f>
        <v>209285.95544896668</v>
      </c>
    </row>
    <row r="79" spans="1:7">
      <c r="A79" s="23">
        <f t="shared" si="4"/>
        <v>67</v>
      </c>
      <c r="B79" s="218" t="s">
        <v>1242</v>
      </c>
      <c r="C79" s="137">
        <v>43051</v>
      </c>
      <c r="D79" s="137">
        <v>43089</v>
      </c>
      <c r="E79" s="25">
        <f t="shared" si="3"/>
        <v>38</v>
      </c>
      <c r="F79" s="121">
        <v>4023.5980980603977</v>
      </c>
      <c r="G79" s="122">
        <f t="shared" si="5"/>
        <v>152896.72772629512</v>
      </c>
    </row>
    <row r="80" spans="1:7">
      <c r="A80" s="23">
        <f t="shared" si="4"/>
        <v>68</v>
      </c>
      <c r="B80" s="218" t="s">
        <v>1242</v>
      </c>
      <c r="C80" s="137">
        <v>43052</v>
      </c>
      <c r="D80" s="137">
        <v>43089</v>
      </c>
      <c r="E80" s="25">
        <f t="shared" si="3"/>
        <v>37</v>
      </c>
      <c r="F80" s="121">
        <v>5159.8532122253619</v>
      </c>
      <c r="G80" s="122">
        <f t="shared" si="5"/>
        <v>190914.56885233839</v>
      </c>
    </row>
    <row r="81" spans="1:7">
      <c r="A81" s="23">
        <f t="shared" si="4"/>
        <v>69</v>
      </c>
      <c r="B81" s="218" t="s">
        <v>1242</v>
      </c>
      <c r="C81" s="137">
        <v>43053</v>
      </c>
      <c r="D81" s="137">
        <v>43089</v>
      </c>
      <c r="E81" s="25">
        <f t="shared" si="3"/>
        <v>36</v>
      </c>
      <c r="F81" s="121">
        <v>4647.3252269817194</v>
      </c>
      <c r="G81" s="122">
        <f t="shared" si="5"/>
        <v>167303.70817134189</v>
      </c>
    </row>
    <row r="82" spans="1:7">
      <c r="A82" s="23">
        <f t="shared" si="4"/>
        <v>70</v>
      </c>
      <c r="B82" s="218" t="s">
        <v>1242</v>
      </c>
      <c r="C82" s="137">
        <v>43054</v>
      </c>
      <c r="D82" s="137">
        <v>43089</v>
      </c>
      <c r="E82" s="25">
        <f t="shared" si="3"/>
        <v>35</v>
      </c>
      <c r="F82" s="121">
        <v>5257.2844718909482</v>
      </c>
      <c r="G82" s="122">
        <f t="shared" si="5"/>
        <v>184004.95651618319</v>
      </c>
    </row>
    <row r="83" spans="1:7">
      <c r="A83" s="23">
        <f t="shared" si="4"/>
        <v>71</v>
      </c>
      <c r="B83" s="218" t="s">
        <v>1242</v>
      </c>
      <c r="C83" s="137">
        <v>43055</v>
      </c>
      <c r="D83" s="137">
        <v>43089</v>
      </c>
      <c r="E83" s="25">
        <f t="shared" si="3"/>
        <v>34</v>
      </c>
      <c r="F83" s="121">
        <v>4580.9052496005252</v>
      </c>
      <c r="G83" s="122">
        <f t="shared" si="5"/>
        <v>155750.77848641787</v>
      </c>
    </row>
    <row r="84" spans="1:7">
      <c r="A84" s="23">
        <f t="shared" si="4"/>
        <v>72</v>
      </c>
      <c r="B84" s="218" t="s">
        <v>1242</v>
      </c>
      <c r="C84" s="137">
        <v>43056</v>
      </c>
      <c r="D84" s="137">
        <v>43089</v>
      </c>
      <c r="E84" s="25">
        <f t="shared" si="3"/>
        <v>33</v>
      </c>
      <c r="F84" s="121">
        <v>2397.8408216459234</v>
      </c>
      <c r="G84" s="122">
        <f t="shared" si="5"/>
        <v>79128.747114315469</v>
      </c>
    </row>
    <row r="85" spans="1:7">
      <c r="A85" s="23">
        <f t="shared" si="4"/>
        <v>73</v>
      </c>
      <c r="B85" s="218" t="s">
        <v>1242</v>
      </c>
      <c r="C85" s="137">
        <v>43059</v>
      </c>
      <c r="D85" s="137">
        <v>43089</v>
      </c>
      <c r="E85" s="25">
        <f t="shared" si="3"/>
        <v>30</v>
      </c>
      <c r="F85" s="121">
        <v>1898.2626977553716</v>
      </c>
      <c r="G85" s="122">
        <f t="shared" si="5"/>
        <v>56947.880932661152</v>
      </c>
    </row>
    <row r="86" spans="1:7">
      <c r="A86" s="23">
        <f t="shared" si="4"/>
        <v>74</v>
      </c>
      <c r="B86" s="218" t="s">
        <v>1242</v>
      </c>
      <c r="C86" s="137">
        <v>43060</v>
      </c>
      <c r="D86" s="137">
        <v>43089</v>
      </c>
      <c r="E86" s="25">
        <f t="shared" si="3"/>
        <v>29</v>
      </c>
      <c r="F86" s="121">
        <v>2492.1817734886122</v>
      </c>
      <c r="G86" s="122">
        <f t="shared" si="5"/>
        <v>72273.271431169749</v>
      </c>
    </row>
    <row r="87" spans="1:7">
      <c r="A87" s="23">
        <f t="shared" si="4"/>
        <v>75</v>
      </c>
      <c r="B87" s="218" t="s">
        <v>1242</v>
      </c>
      <c r="C87" s="137">
        <v>43061</v>
      </c>
      <c r="D87" s="137">
        <v>43089</v>
      </c>
      <c r="E87" s="25">
        <f t="shared" si="3"/>
        <v>28</v>
      </c>
      <c r="F87" s="121">
        <v>864.84038970273673</v>
      </c>
      <c r="G87" s="122">
        <f t="shared" si="5"/>
        <v>24215.530911676629</v>
      </c>
    </row>
    <row r="88" spans="1:7">
      <c r="A88" s="23">
        <f t="shared" si="4"/>
        <v>76</v>
      </c>
      <c r="B88" s="218" t="s">
        <v>1242</v>
      </c>
      <c r="C88" s="137">
        <v>43066</v>
      </c>
      <c r="D88" s="137">
        <v>43089</v>
      </c>
      <c r="E88" s="25">
        <f t="shared" si="3"/>
        <v>23</v>
      </c>
      <c r="F88" s="121">
        <v>361.26737208594733</v>
      </c>
      <c r="G88" s="122">
        <f t="shared" si="5"/>
        <v>8309.1495579767889</v>
      </c>
    </row>
    <row r="89" spans="1:7">
      <c r="A89" s="23">
        <f t="shared" si="4"/>
        <v>77</v>
      </c>
      <c r="B89" s="218" t="s">
        <v>1242</v>
      </c>
      <c r="C89" s="137">
        <v>43067</v>
      </c>
      <c r="D89" s="137">
        <v>43089</v>
      </c>
      <c r="E89" s="25">
        <f t="shared" si="3"/>
        <v>22</v>
      </c>
      <c r="F89" s="121">
        <v>475.90307656387802</v>
      </c>
      <c r="G89" s="122">
        <f t="shared" si="5"/>
        <v>10469.867684405317</v>
      </c>
    </row>
    <row r="90" spans="1:7">
      <c r="A90" s="23">
        <f t="shared" si="4"/>
        <v>78</v>
      </c>
      <c r="B90" s="218" t="s">
        <v>1242</v>
      </c>
      <c r="C90" s="137">
        <v>43068</v>
      </c>
      <c r="D90" s="137">
        <v>43089</v>
      </c>
      <c r="E90" s="25">
        <f t="shared" si="3"/>
        <v>21</v>
      </c>
      <c r="F90" s="121">
        <v>444.89612244170422</v>
      </c>
      <c r="G90" s="122">
        <f t="shared" si="5"/>
        <v>9342.8185712757895</v>
      </c>
    </row>
    <row r="91" spans="1:7">
      <c r="A91" s="23">
        <f t="shared" si="4"/>
        <v>79</v>
      </c>
      <c r="B91" s="218" t="s">
        <v>1242</v>
      </c>
      <c r="C91" s="137">
        <v>43069</v>
      </c>
      <c r="D91" s="137">
        <v>43089</v>
      </c>
      <c r="E91" s="25">
        <f t="shared" si="3"/>
        <v>20</v>
      </c>
      <c r="F91" s="121">
        <v>286.98312395656853</v>
      </c>
      <c r="G91" s="122">
        <f t="shared" si="5"/>
        <v>5739.6624791313707</v>
      </c>
    </row>
    <row r="92" spans="1:7">
      <c r="A92" s="23">
        <f t="shared" si="4"/>
        <v>80</v>
      </c>
      <c r="B92" s="218" t="s">
        <v>1242</v>
      </c>
      <c r="C92" s="137">
        <v>43069</v>
      </c>
      <c r="D92" s="137">
        <v>43089</v>
      </c>
      <c r="E92" s="25">
        <f t="shared" si="3"/>
        <v>20</v>
      </c>
      <c r="F92" s="121">
        <v>1.07</v>
      </c>
      <c r="G92" s="122">
        <f t="shared" si="5"/>
        <v>21.400000000000002</v>
      </c>
    </row>
    <row r="93" spans="1:7">
      <c r="A93" s="23">
        <f t="shared" si="4"/>
        <v>81</v>
      </c>
      <c r="B93" s="218" t="s">
        <v>1242</v>
      </c>
      <c r="C93" s="137">
        <v>43069</v>
      </c>
      <c r="D93" s="137">
        <v>43089</v>
      </c>
      <c r="E93" s="25">
        <f t="shared" si="3"/>
        <v>20</v>
      </c>
      <c r="F93" s="121">
        <v>-0.12</v>
      </c>
      <c r="G93" s="122">
        <f t="shared" si="5"/>
        <v>-2.4</v>
      </c>
    </row>
    <row r="94" spans="1:7">
      <c r="A94" s="23">
        <f t="shared" si="4"/>
        <v>82</v>
      </c>
      <c r="B94" s="218" t="s">
        <v>1243</v>
      </c>
      <c r="C94" s="137">
        <v>42736</v>
      </c>
      <c r="D94" s="137">
        <v>42783</v>
      </c>
      <c r="E94" s="25">
        <f t="shared" si="3"/>
        <v>47</v>
      </c>
      <c r="F94" s="121">
        <v>-1011.1967064505002</v>
      </c>
      <c r="G94" s="122">
        <f t="shared" si="5"/>
        <v>-47526.245203173508</v>
      </c>
    </row>
    <row r="95" spans="1:7">
      <c r="A95" s="23">
        <f t="shared" si="4"/>
        <v>83</v>
      </c>
      <c r="B95" s="218" t="s">
        <v>1243</v>
      </c>
      <c r="C95" s="137">
        <v>42737</v>
      </c>
      <c r="D95" s="137">
        <v>42783</v>
      </c>
      <c r="E95" s="25">
        <f t="shared" si="3"/>
        <v>46</v>
      </c>
      <c r="F95" s="121">
        <v>51.531196412556064</v>
      </c>
      <c r="G95" s="122">
        <f t="shared" si="5"/>
        <v>2370.4350349775791</v>
      </c>
    </row>
    <row r="96" spans="1:7">
      <c r="A96" s="23">
        <f t="shared" si="4"/>
        <v>84</v>
      </c>
      <c r="B96" s="218" t="s">
        <v>1243</v>
      </c>
      <c r="C96" s="137">
        <v>42738</v>
      </c>
      <c r="D96" s="137">
        <v>42783</v>
      </c>
      <c r="E96" s="25">
        <f t="shared" si="3"/>
        <v>45</v>
      </c>
      <c r="F96" s="121">
        <v>160.95158909968956</v>
      </c>
      <c r="G96" s="122">
        <f t="shared" si="5"/>
        <v>7242.8215094860298</v>
      </c>
    </row>
    <row r="97" spans="1:7">
      <c r="A97" s="23">
        <f t="shared" si="4"/>
        <v>85</v>
      </c>
      <c r="B97" s="218" t="s">
        <v>1243</v>
      </c>
      <c r="C97" s="137">
        <v>42739</v>
      </c>
      <c r="D97" s="137">
        <v>42783</v>
      </c>
      <c r="E97" s="25">
        <f t="shared" si="3"/>
        <v>44</v>
      </c>
      <c r="F97" s="121">
        <v>277.29906188340811</v>
      </c>
      <c r="G97" s="122">
        <f t="shared" si="5"/>
        <v>12201.158722869957</v>
      </c>
    </row>
    <row r="98" spans="1:7">
      <c r="A98" s="23">
        <f t="shared" si="4"/>
        <v>86</v>
      </c>
      <c r="B98" s="218" t="s">
        <v>1243</v>
      </c>
      <c r="C98" s="137">
        <v>42740</v>
      </c>
      <c r="D98" s="137">
        <v>42783</v>
      </c>
      <c r="E98" s="25">
        <f t="shared" si="3"/>
        <v>43</v>
      </c>
      <c r="F98" s="121">
        <v>-124.19685532942395</v>
      </c>
      <c r="G98" s="122">
        <f t="shared" si="5"/>
        <v>-5340.4647791652296</v>
      </c>
    </row>
    <row r="99" spans="1:7">
      <c r="A99" s="23">
        <f t="shared" si="4"/>
        <v>87</v>
      </c>
      <c r="B99" s="218" t="s">
        <v>1243</v>
      </c>
      <c r="C99" s="137">
        <v>42741</v>
      </c>
      <c r="D99" s="137">
        <v>42783</v>
      </c>
      <c r="E99" s="25">
        <f t="shared" si="3"/>
        <v>42</v>
      </c>
      <c r="F99" s="121">
        <v>-116.97542338737499</v>
      </c>
      <c r="G99" s="122">
        <f t="shared" si="5"/>
        <v>-4912.9677822697495</v>
      </c>
    </row>
    <row r="100" spans="1:7">
      <c r="A100" s="23">
        <f t="shared" si="4"/>
        <v>88</v>
      </c>
      <c r="B100" s="218" t="s">
        <v>1243</v>
      </c>
      <c r="C100" s="137">
        <v>42742</v>
      </c>
      <c r="D100" s="137">
        <v>42783</v>
      </c>
      <c r="E100" s="25">
        <f t="shared" si="3"/>
        <v>41</v>
      </c>
      <c r="F100" s="121">
        <v>328.73214101414283</v>
      </c>
      <c r="G100" s="122">
        <f t="shared" si="5"/>
        <v>13478.017781579856</v>
      </c>
    </row>
    <row r="101" spans="1:7">
      <c r="A101" s="23">
        <f t="shared" si="4"/>
        <v>89</v>
      </c>
      <c r="B101" s="218" t="s">
        <v>1243</v>
      </c>
      <c r="C101" s="137">
        <v>42743</v>
      </c>
      <c r="D101" s="137">
        <v>42783</v>
      </c>
      <c r="E101" s="25">
        <f t="shared" si="3"/>
        <v>40</v>
      </c>
      <c r="F101" s="121">
        <v>-143.89880551914453</v>
      </c>
      <c r="G101" s="122">
        <f t="shared" si="5"/>
        <v>-5755.952220765781</v>
      </c>
    </row>
    <row r="102" spans="1:7">
      <c r="A102" s="23">
        <f t="shared" si="4"/>
        <v>90</v>
      </c>
      <c r="B102" s="218" t="s">
        <v>1243</v>
      </c>
      <c r="C102" s="137">
        <v>42744</v>
      </c>
      <c r="D102" s="137">
        <v>42783</v>
      </c>
      <c r="E102" s="25">
        <f t="shared" si="3"/>
        <v>39</v>
      </c>
      <c r="F102" s="121">
        <v>-356.67594287685409</v>
      </c>
      <c r="G102" s="122">
        <f t="shared" si="5"/>
        <v>-13910.36177219731</v>
      </c>
    </row>
    <row r="103" spans="1:7">
      <c r="A103" s="23">
        <f t="shared" si="4"/>
        <v>91</v>
      </c>
      <c r="B103" s="218" t="s">
        <v>1243</v>
      </c>
      <c r="C103" s="137">
        <v>42745</v>
      </c>
      <c r="D103" s="137">
        <v>42783</v>
      </c>
      <c r="E103" s="25">
        <f t="shared" si="3"/>
        <v>38</v>
      </c>
      <c r="F103" s="121">
        <v>-338.13177661262506</v>
      </c>
      <c r="G103" s="122">
        <f t="shared" si="5"/>
        <v>-12849.007511279753</v>
      </c>
    </row>
    <row r="104" spans="1:7">
      <c r="A104" s="23">
        <f t="shared" si="4"/>
        <v>92</v>
      </c>
      <c r="B104" s="218" t="s">
        <v>1243</v>
      </c>
      <c r="C104" s="137">
        <v>42747</v>
      </c>
      <c r="D104" s="137">
        <v>42783</v>
      </c>
      <c r="E104" s="25">
        <f t="shared" si="3"/>
        <v>36</v>
      </c>
      <c r="F104" s="121">
        <v>299.27733301138323</v>
      </c>
      <c r="G104" s="122">
        <f t="shared" si="5"/>
        <v>10773.983988409796</v>
      </c>
    </row>
    <row r="105" spans="1:7">
      <c r="A105" s="23">
        <f t="shared" si="4"/>
        <v>93</v>
      </c>
      <c r="B105" s="218" t="s">
        <v>1243</v>
      </c>
      <c r="C105" s="137">
        <v>42748</v>
      </c>
      <c r="D105" s="137">
        <v>42783</v>
      </c>
      <c r="E105" s="25">
        <f t="shared" si="3"/>
        <v>35</v>
      </c>
      <c r="F105" s="121">
        <v>36.3818880993446</v>
      </c>
      <c r="G105" s="122">
        <f t="shared" si="5"/>
        <v>1273.366083477061</v>
      </c>
    </row>
    <row r="106" spans="1:7">
      <c r="A106" s="23">
        <f t="shared" si="4"/>
        <v>94</v>
      </c>
      <c r="B106" s="218" t="s">
        <v>1243</v>
      </c>
      <c r="C106" s="137">
        <v>42749</v>
      </c>
      <c r="D106" s="137">
        <v>42783</v>
      </c>
      <c r="E106" s="25">
        <f t="shared" si="3"/>
        <v>34</v>
      </c>
      <c r="F106" s="121">
        <v>-125.04066395308728</v>
      </c>
      <c r="G106" s="122">
        <f t="shared" si="5"/>
        <v>-4251.3825744049673</v>
      </c>
    </row>
    <row r="107" spans="1:7">
      <c r="A107" s="23">
        <f t="shared" si="4"/>
        <v>95</v>
      </c>
      <c r="B107" s="218" t="s">
        <v>1243</v>
      </c>
      <c r="C107" s="137">
        <v>42750</v>
      </c>
      <c r="D107" s="137">
        <v>42783</v>
      </c>
      <c r="E107" s="25">
        <f t="shared" si="3"/>
        <v>33</v>
      </c>
      <c r="F107" s="121">
        <v>-43.662190410486375</v>
      </c>
      <c r="G107" s="122">
        <f t="shared" si="5"/>
        <v>-1440.8522835460503</v>
      </c>
    </row>
    <row r="108" spans="1:7">
      <c r="A108" s="23">
        <f t="shared" si="4"/>
        <v>96</v>
      </c>
      <c r="B108" s="218" t="s">
        <v>1243</v>
      </c>
      <c r="C108" s="137">
        <v>42751</v>
      </c>
      <c r="D108" s="137">
        <v>42783</v>
      </c>
      <c r="E108" s="25">
        <f t="shared" si="3"/>
        <v>32</v>
      </c>
      <c r="F108" s="121">
        <v>-265.26988313211456</v>
      </c>
      <c r="G108" s="122">
        <f t="shared" si="5"/>
        <v>-8488.6362602276658</v>
      </c>
    </row>
    <row r="109" spans="1:7">
      <c r="A109" s="23">
        <f t="shared" si="4"/>
        <v>97</v>
      </c>
      <c r="B109" s="218" t="s">
        <v>1243</v>
      </c>
      <c r="C109" s="137">
        <v>42752</v>
      </c>
      <c r="D109" s="137">
        <v>42783</v>
      </c>
      <c r="E109" s="25">
        <f t="shared" si="3"/>
        <v>31</v>
      </c>
      <c r="F109" s="121">
        <v>233.75461221110731</v>
      </c>
      <c r="G109" s="122">
        <f t="shared" si="5"/>
        <v>7246.392978544327</v>
      </c>
    </row>
    <row r="110" spans="1:7">
      <c r="A110" s="23">
        <f t="shared" si="4"/>
        <v>98</v>
      </c>
      <c r="B110" s="218" t="s">
        <v>1243</v>
      </c>
      <c r="C110" s="137">
        <v>42755</v>
      </c>
      <c r="D110" s="137">
        <v>42783</v>
      </c>
      <c r="E110" s="25">
        <f t="shared" si="3"/>
        <v>28</v>
      </c>
      <c r="F110" s="121">
        <v>281.83208030355297</v>
      </c>
      <c r="G110" s="122">
        <f t="shared" si="5"/>
        <v>7891.2982484994827</v>
      </c>
    </row>
    <row r="111" spans="1:7">
      <c r="A111" s="23">
        <f t="shared" si="4"/>
        <v>99</v>
      </c>
      <c r="B111" s="218" t="s">
        <v>1243</v>
      </c>
      <c r="C111" s="137">
        <v>42757</v>
      </c>
      <c r="D111" s="137">
        <v>42783</v>
      </c>
      <c r="E111" s="25">
        <f t="shared" si="3"/>
        <v>26</v>
      </c>
      <c r="F111" s="121">
        <v>53.356177854432566</v>
      </c>
      <c r="G111" s="122">
        <f t="shared" si="5"/>
        <v>1387.2606242152467</v>
      </c>
    </row>
    <row r="112" spans="1:7">
      <c r="A112" s="23">
        <f t="shared" si="4"/>
        <v>100</v>
      </c>
      <c r="B112" s="218" t="s">
        <v>1243</v>
      </c>
      <c r="C112" s="137">
        <v>42758</v>
      </c>
      <c r="D112" s="137">
        <v>42783</v>
      </c>
      <c r="E112" s="25">
        <f t="shared" si="3"/>
        <v>25</v>
      </c>
      <c r="F112" s="121">
        <v>221.35258778889272</v>
      </c>
      <c r="G112" s="122">
        <f t="shared" si="5"/>
        <v>5533.8146947223177</v>
      </c>
    </row>
    <row r="113" spans="1:7">
      <c r="A113" s="23">
        <f t="shared" si="4"/>
        <v>101</v>
      </c>
      <c r="B113" s="218" t="s">
        <v>1243</v>
      </c>
      <c r="C113" s="137">
        <v>42759</v>
      </c>
      <c r="D113" s="137">
        <v>42783</v>
      </c>
      <c r="E113" s="25">
        <f t="shared" si="3"/>
        <v>24</v>
      </c>
      <c r="F113" s="121">
        <v>-89.63994867195585</v>
      </c>
      <c r="G113" s="122">
        <f t="shared" si="5"/>
        <v>-2151.3587681269405</v>
      </c>
    </row>
    <row r="114" spans="1:7">
      <c r="A114" s="23">
        <f t="shared" si="4"/>
        <v>102</v>
      </c>
      <c r="B114" s="218" t="s">
        <v>1243</v>
      </c>
      <c r="C114" s="137">
        <v>42760</v>
      </c>
      <c r="D114" s="137">
        <v>42783</v>
      </c>
      <c r="E114" s="25">
        <f t="shared" si="3"/>
        <v>23</v>
      </c>
      <c r="F114" s="121">
        <v>-46.213239737840638</v>
      </c>
      <c r="G114" s="122">
        <f t="shared" si="5"/>
        <v>-1062.9045139703346</v>
      </c>
    </row>
    <row r="115" spans="1:7">
      <c r="A115" s="23">
        <f t="shared" si="4"/>
        <v>103</v>
      </c>
      <c r="B115" s="218" t="s">
        <v>1243</v>
      </c>
      <c r="C115" s="137">
        <v>42764</v>
      </c>
      <c r="D115" s="137">
        <v>42783</v>
      </c>
      <c r="E115" s="25">
        <f t="shared" si="3"/>
        <v>19</v>
      </c>
      <c r="F115" s="121">
        <v>-285.8156419454985</v>
      </c>
      <c r="G115" s="122">
        <f t="shared" si="5"/>
        <v>-5430.4971969644712</v>
      </c>
    </row>
    <row r="116" spans="1:7">
      <c r="A116" s="23">
        <f t="shared" si="4"/>
        <v>104</v>
      </c>
      <c r="B116" s="218" t="s">
        <v>1243</v>
      </c>
      <c r="C116" s="137">
        <v>42765</v>
      </c>
      <c r="D116" s="137">
        <v>42783</v>
      </c>
      <c r="E116" s="25">
        <f t="shared" si="3"/>
        <v>18</v>
      </c>
      <c r="F116" s="121">
        <v>-419.94196619523979</v>
      </c>
      <c r="G116" s="122">
        <f t="shared" si="5"/>
        <v>-7558.955391514316</v>
      </c>
    </row>
    <row r="117" spans="1:7">
      <c r="A117" s="23">
        <f t="shared" si="4"/>
        <v>105</v>
      </c>
      <c r="B117" s="218" t="s">
        <v>1243</v>
      </c>
      <c r="C117" s="137">
        <v>42765</v>
      </c>
      <c r="D117" s="137">
        <v>42783</v>
      </c>
      <c r="E117" s="25">
        <f t="shared" si="3"/>
        <v>18</v>
      </c>
      <c r="F117" s="121">
        <v>-1.962345636426354E-2</v>
      </c>
      <c r="G117" s="122">
        <f t="shared" si="5"/>
        <v>-0.35322221455674374</v>
      </c>
    </row>
    <row r="118" spans="1:7">
      <c r="A118" s="23">
        <f t="shared" si="4"/>
        <v>106</v>
      </c>
      <c r="B118" s="218" t="s">
        <v>1243</v>
      </c>
      <c r="C118" s="137">
        <v>42795</v>
      </c>
      <c r="D118" s="137">
        <v>42853</v>
      </c>
      <c r="E118" s="25">
        <f t="shared" si="3"/>
        <v>58</v>
      </c>
      <c r="F118" s="121">
        <v>769.86690863242268</v>
      </c>
      <c r="G118" s="122">
        <f t="shared" si="5"/>
        <v>44652.280700680516</v>
      </c>
    </row>
    <row r="119" spans="1:7">
      <c r="A119" s="23">
        <f t="shared" si="4"/>
        <v>107</v>
      </c>
      <c r="B119" s="218" t="s">
        <v>1243</v>
      </c>
      <c r="C119" s="137">
        <v>42796</v>
      </c>
      <c r="D119" s="137">
        <v>42853</v>
      </c>
      <c r="E119" s="25">
        <f t="shared" si="3"/>
        <v>57</v>
      </c>
      <c r="F119" s="121">
        <v>-133.15749253578903</v>
      </c>
      <c r="G119" s="122">
        <f t="shared" si="5"/>
        <v>-7589.9770745399746</v>
      </c>
    </row>
    <row r="120" spans="1:7">
      <c r="A120" s="23">
        <f t="shared" si="4"/>
        <v>108</v>
      </c>
      <c r="B120" s="218" t="s">
        <v>1243</v>
      </c>
      <c r="C120" s="137">
        <v>42797</v>
      </c>
      <c r="D120" s="137">
        <v>42853</v>
      </c>
      <c r="E120" s="25">
        <f t="shared" si="3"/>
        <v>56</v>
      </c>
      <c r="F120" s="121">
        <v>44.932055746275815</v>
      </c>
      <c r="G120" s="122">
        <f t="shared" si="5"/>
        <v>2516.1951217914457</v>
      </c>
    </row>
    <row r="121" spans="1:7">
      <c r="A121" s="23">
        <f t="shared" si="4"/>
        <v>109</v>
      </c>
      <c r="B121" s="218" t="s">
        <v>1243</v>
      </c>
      <c r="C121" s="137">
        <v>42798</v>
      </c>
      <c r="D121" s="137">
        <v>42853</v>
      </c>
      <c r="E121" s="25">
        <f t="shared" si="3"/>
        <v>55</v>
      </c>
      <c r="F121" s="121">
        <v>43.893554082621833</v>
      </c>
      <c r="G121" s="122">
        <f t="shared" si="5"/>
        <v>2414.1454745442006</v>
      </c>
    </row>
    <row r="122" spans="1:7">
      <c r="A122" s="23">
        <f t="shared" si="4"/>
        <v>110</v>
      </c>
      <c r="B122" s="218" t="s">
        <v>1243</v>
      </c>
      <c r="C122" s="137">
        <v>42802</v>
      </c>
      <c r="D122" s="137">
        <v>42853</v>
      </c>
      <c r="E122" s="25">
        <f t="shared" si="3"/>
        <v>51</v>
      </c>
      <c r="F122" s="121">
        <v>-36.839834990530512</v>
      </c>
      <c r="G122" s="122">
        <f t="shared" si="5"/>
        <v>-1878.8315845170562</v>
      </c>
    </row>
    <row r="123" spans="1:7">
      <c r="A123" s="23">
        <f t="shared" si="4"/>
        <v>111</v>
      </c>
      <c r="B123" s="218" t="s">
        <v>1243</v>
      </c>
      <c r="C123" s="137">
        <v>42804</v>
      </c>
      <c r="D123" s="137">
        <v>42853</v>
      </c>
      <c r="E123" s="25">
        <f t="shared" si="3"/>
        <v>49</v>
      </c>
      <c r="F123" s="121">
        <v>29.873781623293088</v>
      </c>
      <c r="G123" s="122">
        <f t="shared" si="5"/>
        <v>1463.8152995413614</v>
      </c>
    </row>
    <row r="124" spans="1:7">
      <c r="A124" s="23">
        <f t="shared" si="4"/>
        <v>112</v>
      </c>
      <c r="B124" s="218" t="s">
        <v>1243</v>
      </c>
      <c r="C124" s="137">
        <v>42805</v>
      </c>
      <c r="D124" s="137">
        <v>42853</v>
      </c>
      <c r="E124" s="25">
        <f t="shared" si="3"/>
        <v>48</v>
      </c>
      <c r="F124" s="121">
        <v>-57.124335018265405</v>
      </c>
      <c r="G124" s="122">
        <f t="shared" si="5"/>
        <v>-2741.9680808767394</v>
      </c>
    </row>
    <row r="125" spans="1:7">
      <c r="A125" s="23">
        <f t="shared" si="4"/>
        <v>113</v>
      </c>
      <c r="B125" s="218" t="s">
        <v>1243</v>
      </c>
      <c r="C125" s="137">
        <v>42806</v>
      </c>
      <c r="D125" s="137">
        <v>42853</v>
      </c>
      <c r="E125" s="25">
        <f t="shared" si="3"/>
        <v>47</v>
      </c>
      <c r="F125" s="121">
        <v>-66.086469505253334</v>
      </c>
      <c r="G125" s="122">
        <f t="shared" si="5"/>
        <v>-3106.0640667469065</v>
      </c>
    </row>
    <row r="126" spans="1:7">
      <c r="A126" s="23">
        <f t="shared" si="4"/>
        <v>114</v>
      </c>
      <c r="B126" s="218" t="s">
        <v>1243</v>
      </c>
      <c r="C126" s="137">
        <v>42807</v>
      </c>
      <c r="D126" s="137">
        <v>42853</v>
      </c>
      <c r="E126" s="25">
        <f t="shared" si="3"/>
        <v>46</v>
      </c>
      <c r="F126" s="121">
        <v>-218.71923999320271</v>
      </c>
      <c r="G126" s="122">
        <f t="shared" si="5"/>
        <v>-10061.085039687325</v>
      </c>
    </row>
    <row r="127" spans="1:7">
      <c r="A127" s="23">
        <f t="shared" si="4"/>
        <v>115</v>
      </c>
      <c r="B127" s="218" t="s">
        <v>1243</v>
      </c>
      <c r="C127" s="137">
        <v>42808</v>
      </c>
      <c r="D127" s="137">
        <v>42853</v>
      </c>
      <c r="E127" s="25">
        <f t="shared" si="3"/>
        <v>45</v>
      </c>
      <c r="F127" s="121">
        <v>-104.81448933879109</v>
      </c>
      <c r="G127" s="122">
        <f t="shared" si="5"/>
        <v>-4716.6520202455995</v>
      </c>
    </row>
    <row r="128" spans="1:7">
      <c r="A128" s="23">
        <f t="shared" si="4"/>
        <v>116</v>
      </c>
      <c r="B128" s="218" t="s">
        <v>1243</v>
      </c>
      <c r="C128" s="137">
        <v>42809</v>
      </c>
      <c r="D128" s="137">
        <v>42853</v>
      </c>
      <c r="E128" s="25">
        <f t="shared" si="3"/>
        <v>44</v>
      </c>
      <c r="F128" s="121">
        <v>2106.6343423085827</v>
      </c>
      <c r="G128" s="122">
        <f t="shared" si="5"/>
        <v>92691.911061577644</v>
      </c>
    </row>
    <row r="129" spans="1:7">
      <c r="A129" s="23">
        <f t="shared" si="4"/>
        <v>117</v>
      </c>
      <c r="B129" s="218" t="s">
        <v>1243</v>
      </c>
      <c r="C129" s="137">
        <v>42810</v>
      </c>
      <c r="D129" s="137">
        <v>42853</v>
      </c>
      <c r="E129" s="25">
        <f t="shared" si="3"/>
        <v>43</v>
      </c>
      <c r="F129" s="121">
        <v>1508.7743293568233</v>
      </c>
      <c r="G129" s="122">
        <f t="shared" si="5"/>
        <v>64877.296162343402</v>
      </c>
    </row>
    <row r="130" spans="1:7">
      <c r="A130" s="23">
        <f t="shared" si="4"/>
        <v>118</v>
      </c>
      <c r="B130" s="218" t="s">
        <v>1243</v>
      </c>
      <c r="C130" s="137">
        <v>42811</v>
      </c>
      <c r="D130" s="137">
        <v>42853</v>
      </c>
      <c r="E130" s="25">
        <f t="shared" si="3"/>
        <v>42</v>
      </c>
      <c r="F130" s="121">
        <v>3806.6008740544817</v>
      </c>
      <c r="G130" s="122">
        <f t="shared" si="5"/>
        <v>159877.23671028824</v>
      </c>
    </row>
    <row r="131" spans="1:7">
      <c r="A131" s="23">
        <f t="shared" si="4"/>
        <v>119</v>
      </c>
      <c r="B131" s="218" t="s">
        <v>1243</v>
      </c>
      <c r="C131" s="137">
        <v>42812</v>
      </c>
      <c r="D131" s="137">
        <v>42853</v>
      </c>
      <c r="E131" s="25">
        <f t="shared" si="3"/>
        <v>41</v>
      </c>
      <c r="F131" s="121">
        <v>85.029009590993809</v>
      </c>
      <c r="G131" s="122">
        <f t="shared" si="5"/>
        <v>3486.1893932307462</v>
      </c>
    </row>
    <row r="132" spans="1:7">
      <c r="A132" s="23">
        <f t="shared" si="4"/>
        <v>120</v>
      </c>
      <c r="B132" s="218" t="s">
        <v>1243</v>
      </c>
      <c r="C132" s="137">
        <v>42813</v>
      </c>
      <c r="D132" s="137">
        <v>42853</v>
      </c>
      <c r="E132" s="25">
        <f t="shared" si="3"/>
        <v>40</v>
      </c>
      <c r="F132" s="121">
        <v>-7.1413848169452354</v>
      </c>
      <c r="G132" s="122">
        <f t="shared" si="5"/>
        <v>-285.6553926778094</v>
      </c>
    </row>
    <row r="133" spans="1:7">
      <c r="A133" s="23">
        <f t="shared" si="4"/>
        <v>121</v>
      </c>
      <c r="B133" s="218" t="s">
        <v>1243</v>
      </c>
      <c r="C133" s="137">
        <v>42814</v>
      </c>
      <c r="D133" s="137">
        <v>42853</v>
      </c>
      <c r="E133" s="25">
        <f t="shared" si="3"/>
        <v>39</v>
      </c>
      <c r="F133" s="121">
        <v>-100.35702440583471</v>
      </c>
      <c r="G133" s="122">
        <f t="shared" si="5"/>
        <v>-3913.9239518275535</v>
      </c>
    </row>
    <row r="134" spans="1:7">
      <c r="A134" s="23">
        <f t="shared" si="4"/>
        <v>122</v>
      </c>
      <c r="B134" s="218" t="s">
        <v>1243</v>
      </c>
      <c r="C134" s="137">
        <v>42815</v>
      </c>
      <c r="D134" s="137">
        <v>42853</v>
      </c>
      <c r="E134" s="25">
        <f t="shared" si="3"/>
        <v>38</v>
      </c>
      <c r="F134" s="121">
        <v>-58.385372752702388</v>
      </c>
      <c r="G134" s="122">
        <f t="shared" si="5"/>
        <v>-2218.6441646026906</v>
      </c>
    </row>
    <row r="135" spans="1:7">
      <c r="A135" s="23">
        <f t="shared" si="4"/>
        <v>123</v>
      </c>
      <c r="B135" s="218" t="s">
        <v>1243</v>
      </c>
      <c r="C135" s="137">
        <v>42816</v>
      </c>
      <c r="D135" s="137">
        <v>42853</v>
      </c>
      <c r="E135" s="25">
        <f t="shared" si="3"/>
        <v>37</v>
      </c>
      <c r="F135" s="121">
        <v>-129.32717471140293</v>
      </c>
      <c r="G135" s="122">
        <f t="shared" si="5"/>
        <v>-4785.1054643219086</v>
      </c>
    </row>
    <row r="136" spans="1:7">
      <c r="A136" s="23">
        <f t="shared" si="4"/>
        <v>124</v>
      </c>
      <c r="B136" s="218" t="s">
        <v>1243</v>
      </c>
      <c r="C136" s="137">
        <v>42817</v>
      </c>
      <c r="D136" s="137">
        <v>42853</v>
      </c>
      <c r="E136" s="25">
        <f t="shared" si="3"/>
        <v>36</v>
      </c>
      <c r="F136" s="121">
        <v>-112.45489443567394</v>
      </c>
      <c r="G136" s="122">
        <f t="shared" si="5"/>
        <v>-4048.3761996842618</v>
      </c>
    </row>
    <row r="137" spans="1:7">
      <c r="A137" s="23">
        <f t="shared" si="4"/>
        <v>125</v>
      </c>
      <c r="B137" s="218" t="s">
        <v>1243</v>
      </c>
      <c r="C137" s="137">
        <v>42818</v>
      </c>
      <c r="D137" s="137">
        <v>42853</v>
      </c>
      <c r="E137" s="25">
        <f t="shared" si="3"/>
        <v>35</v>
      </c>
      <c r="F137" s="121">
        <v>-28.525078164002203</v>
      </c>
      <c r="G137" s="122">
        <f t="shared" si="5"/>
        <v>-998.37773574007713</v>
      </c>
    </row>
    <row r="138" spans="1:7">
      <c r="A138" s="23">
        <f t="shared" si="4"/>
        <v>126</v>
      </c>
      <c r="B138" s="218" t="s">
        <v>1243</v>
      </c>
      <c r="C138" s="137">
        <v>42819</v>
      </c>
      <c r="D138" s="137">
        <v>42853</v>
      </c>
      <c r="E138" s="25">
        <f t="shared" si="3"/>
        <v>34</v>
      </c>
      <c r="F138" s="121">
        <v>-18.713260497661022</v>
      </c>
      <c r="G138" s="122">
        <f t="shared" si="5"/>
        <v>-636.25085692047469</v>
      </c>
    </row>
    <row r="139" spans="1:7">
      <c r="A139" s="23">
        <f t="shared" si="4"/>
        <v>127</v>
      </c>
      <c r="B139" s="218" t="s">
        <v>1243</v>
      </c>
      <c r="C139" s="137">
        <v>42821</v>
      </c>
      <c r="D139" s="137">
        <v>42853</v>
      </c>
      <c r="E139" s="25">
        <f t="shared" si="3"/>
        <v>32</v>
      </c>
      <c r="F139" s="121">
        <v>-114.47120610731382</v>
      </c>
      <c r="G139" s="122">
        <f t="shared" si="5"/>
        <v>-3663.0785954340422</v>
      </c>
    </row>
    <row r="140" spans="1:7">
      <c r="A140" s="23">
        <f t="shared" si="4"/>
        <v>128</v>
      </c>
      <c r="B140" s="218" t="s">
        <v>1243</v>
      </c>
      <c r="C140" s="137">
        <v>42824</v>
      </c>
      <c r="D140" s="137">
        <v>42853</v>
      </c>
      <c r="E140" s="25">
        <f t="shared" si="3"/>
        <v>29</v>
      </c>
      <c r="F140" s="121">
        <v>-20.790263824968982</v>
      </c>
      <c r="G140" s="122">
        <f t="shared" si="5"/>
        <v>-602.91765092410049</v>
      </c>
    </row>
    <row r="141" spans="1:7">
      <c r="A141" s="23">
        <f t="shared" si="4"/>
        <v>129</v>
      </c>
      <c r="B141" s="218" t="s">
        <v>1243</v>
      </c>
      <c r="C141" s="137">
        <v>42825</v>
      </c>
      <c r="D141" s="137">
        <v>42853</v>
      </c>
      <c r="E141" s="25">
        <f t="shared" ref="E141:E204" si="6">D141-C141</f>
        <v>28</v>
      </c>
      <c r="F141" s="121">
        <v>369.33569880951228</v>
      </c>
      <c r="G141" s="122">
        <f t="shared" si="5"/>
        <v>10341.399566666343</v>
      </c>
    </row>
    <row r="142" spans="1:7">
      <c r="A142" s="23">
        <f t="shared" ref="A142:A205" si="7">A141+1</f>
        <v>130</v>
      </c>
      <c r="B142" s="218" t="s">
        <v>1243</v>
      </c>
      <c r="C142" s="137">
        <v>42825</v>
      </c>
      <c r="D142" s="137">
        <v>42853</v>
      </c>
      <c r="E142" s="25">
        <f t="shared" si="6"/>
        <v>28</v>
      </c>
      <c r="F142" s="121">
        <v>0.62714710857026124</v>
      </c>
      <c r="G142" s="122">
        <f t="shared" ref="G142:G205" si="8">E142*F142</f>
        <v>17.560119039967315</v>
      </c>
    </row>
    <row r="143" spans="1:7">
      <c r="A143" s="23">
        <f t="shared" si="7"/>
        <v>131</v>
      </c>
      <c r="B143" s="218" t="s">
        <v>1243</v>
      </c>
      <c r="C143" s="137">
        <v>42825</v>
      </c>
      <c r="D143" s="137">
        <v>42853</v>
      </c>
      <c r="E143" s="25">
        <f t="shared" si="6"/>
        <v>28</v>
      </c>
      <c r="F143" s="121">
        <v>100.30981978475953</v>
      </c>
      <c r="G143" s="122">
        <f t="shared" si="8"/>
        <v>2808.6749539732668</v>
      </c>
    </row>
    <row r="144" spans="1:7">
      <c r="A144" s="23">
        <f t="shared" si="7"/>
        <v>132</v>
      </c>
      <c r="B144" s="218" t="s">
        <v>1243</v>
      </c>
      <c r="C144" s="137">
        <v>43009</v>
      </c>
      <c r="D144" s="137">
        <v>43046</v>
      </c>
      <c r="E144" s="25">
        <f t="shared" si="6"/>
        <v>37</v>
      </c>
      <c r="F144" s="121">
        <v>68.05</v>
      </c>
      <c r="G144" s="122">
        <f t="shared" si="8"/>
        <v>2517.85</v>
      </c>
    </row>
    <row r="145" spans="1:7">
      <c r="A145" s="23">
        <f t="shared" si="7"/>
        <v>133</v>
      </c>
      <c r="B145" s="218" t="s">
        <v>1244</v>
      </c>
      <c r="C145" s="137">
        <v>42705</v>
      </c>
      <c r="D145" s="137">
        <v>42766</v>
      </c>
      <c r="E145" s="25">
        <f t="shared" si="6"/>
        <v>61</v>
      </c>
      <c r="F145" s="121">
        <v>-71.107748966332025</v>
      </c>
      <c r="G145" s="122">
        <f t="shared" si="8"/>
        <v>-4337.5726869462533</v>
      </c>
    </row>
    <row r="146" spans="1:7">
      <c r="A146" s="23">
        <f t="shared" si="7"/>
        <v>134</v>
      </c>
      <c r="B146" s="218" t="s">
        <v>1244</v>
      </c>
      <c r="C146" s="137">
        <v>42706</v>
      </c>
      <c r="D146" s="137">
        <v>42766</v>
      </c>
      <c r="E146" s="25">
        <f t="shared" si="6"/>
        <v>60</v>
      </c>
      <c r="F146" s="121">
        <v>-670.49184806215624</v>
      </c>
      <c r="G146" s="122">
        <f t="shared" si="8"/>
        <v>-40229.510883729374</v>
      </c>
    </row>
    <row r="147" spans="1:7">
      <c r="A147" s="23">
        <f t="shared" si="7"/>
        <v>135</v>
      </c>
      <c r="B147" s="218" t="s">
        <v>1244</v>
      </c>
      <c r="C147" s="137">
        <v>42707</v>
      </c>
      <c r="D147" s="137">
        <v>42766</v>
      </c>
      <c r="E147" s="25">
        <f t="shared" si="6"/>
        <v>59</v>
      </c>
      <c r="F147" s="121">
        <v>-1123.7771089554271</v>
      </c>
      <c r="G147" s="122">
        <f t="shared" si="8"/>
        <v>-66302.849428370202</v>
      </c>
    </row>
    <row r="148" spans="1:7">
      <c r="A148" s="23">
        <f t="shared" si="7"/>
        <v>136</v>
      </c>
      <c r="B148" s="218" t="s">
        <v>1244</v>
      </c>
      <c r="C148" s="137">
        <v>42708</v>
      </c>
      <c r="D148" s="137">
        <v>42766</v>
      </c>
      <c r="E148" s="25">
        <f t="shared" si="6"/>
        <v>58</v>
      </c>
      <c r="F148" s="121">
        <v>-1072.7372312008722</v>
      </c>
      <c r="G148" s="122">
        <f t="shared" si="8"/>
        <v>-62218.759409650585</v>
      </c>
    </row>
    <row r="149" spans="1:7">
      <c r="A149" s="23">
        <f t="shared" si="7"/>
        <v>137</v>
      </c>
      <c r="B149" s="218" t="s">
        <v>1244</v>
      </c>
      <c r="C149" s="137">
        <v>42709</v>
      </c>
      <c r="D149" s="137">
        <v>42766</v>
      </c>
      <c r="E149" s="25">
        <f t="shared" si="6"/>
        <v>57</v>
      </c>
      <c r="F149" s="121">
        <v>-1586.8535966877184</v>
      </c>
      <c r="G149" s="122">
        <f t="shared" si="8"/>
        <v>-90450.655011199953</v>
      </c>
    </row>
    <row r="150" spans="1:7">
      <c r="A150" s="23">
        <f t="shared" si="7"/>
        <v>138</v>
      </c>
      <c r="B150" s="218" t="s">
        <v>1244</v>
      </c>
      <c r="C150" s="137">
        <v>42710</v>
      </c>
      <c r="D150" s="137">
        <v>42766</v>
      </c>
      <c r="E150" s="25">
        <f t="shared" si="6"/>
        <v>56</v>
      </c>
      <c r="F150" s="121">
        <v>-1187.6509527238857</v>
      </c>
      <c r="G150" s="122">
        <f t="shared" si="8"/>
        <v>-66508.453352537603</v>
      </c>
    </row>
    <row r="151" spans="1:7">
      <c r="A151" s="23">
        <f t="shared" si="7"/>
        <v>139</v>
      </c>
      <c r="B151" s="218" t="s">
        <v>1244</v>
      </c>
      <c r="C151" s="137">
        <v>42711</v>
      </c>
      <c r="D151" s="137">
        <v>42766</v>
      </c>
      <c r="E151" s="25">
        <f t="shared" si="6"/>
        <v>55</v>
      </c>
      <c r="F151" s="121">
        <v>-773.96865891226321</v>
      </c>
      <c r="G151" s="122">
        <f t="shared" si="8"/>
        <v>-42568.276240174477</v>
      </c>
    </row>
    <row r="152" spans="1:7">
      <c r="A152" s="23">
        <f t="shared" si="7"/>
        <v>140</v>
      </c>
      <c r="B152" s="218" t="s">
        <v>1244</v>
      </c>
      <c r="C152" s="137">
        <v>42712</v>
      </c>
      <c r="D152" s="137">
        <v>42766</v>
      </c>
      <c r="E152" s="25">
        <f t="shared" si="6"/>
        <v>54</v>
      </c>
      <c r="F152" s="121">
        <v>-97.687318801399428</v>
      </c>
      <c r="G152" s="122">
        <f t="shared" si="8"/>
        <v>-5275.1152152755694</v>
      </c>
    </row>
    <row r="153" spans="1:7">
      <c r="A153" s="23">
        <f t="shared" si="7"/>
        <v>141</v>
      </c>
      <c r="B153" s="218" t="s">
        <v>1244</v>
      </c>
      <c r="C153" s="137">
        <v>42713</v>
      </c>
      <c r="D153" s="137">
        <v>42766</v>
      </c>
      <c r="E153" s="25">
        <f t="shared" si="6"/>
        <v>53</v>
      </c>
      <c r="F153" s="121">
        <v>43.983564337316558</v>
      </c>
      <c r="G153" s="122">
        <f t="shared" si="8"/>
        <v>2331.1289098777775</v>
      </c>
    </row>
    <row r="154" spans="1:7">
      <c r="A154" s="23">
        <f t="shared" si="7"/>
        <v>142</v>
      </c>
      <c r="B154" s="218" t="s">
        <v>1244</v>
      </c>
      <c r="C154" s="137">
        <v>42714</v>
      </c>
      <c r="D154" s="137">
        <v>42766</v>
      </c>
      <c r="E154" s="25">
        <f t="shared" si="6"/>
        <v>52</v>
      </c>
      <c r="F154" s="121">
        <v>-26.473014766686354</v>
      </c>
      <c r="G154" s="122">
        <f t="shared" si="8"/>
        <v>-1376.5967678676905</v>
      </c>
    </row>
    <row r="155" spans="1:7">
      <c r="A155" s="23">
        <f t="shared" si="7"/>
        <v>143</v>
      </c>
      <c r="B155" s="218" t="s">
        <v>1244</v>
      </c>
      <c r="C155" s="137">
        <v>42715</v>
      </c>
      <c r="D155" s="137">
        <v>42766</v>
      </c>
      <c r="E155" s="25">
        <f t="shared" si="6"/>
        <v>51</v>
      </c>
      <c r="F155" s="121">
        <v>-127.88976096142486</v>
      </c>
      <c r="G155" s="122">
        <f t="shared" si="8"/>
        <v>-6522.3778090326678</v>
      </c>
    </row>
    <row r="156" spans="1:7">
      <c r="A156" s="23">
        <f t="shared" si="7"/>
        <v>144</v>
      </c>
      <c r="B156" s="218" t="s">
        <v>1244</v>
      </c>
      <c r="C156" s="137">
        <v>42716</v>
      </c>
      <c r="D156" s="137">
        <v>42766</v>
      </c>
      <c r="E156" s="25">
        <f t="shared" si="6"/>
        <v>50</v>
      </c>
      <c r="F156" s="121">
        <v>291.99640572038709</v>
      </c>
      <c r="G156" s="122">
        <f t="shared" si="8"/>
        <v>14599.820286019354</v>
      </c>
    </row>
    <row r="157" spans="1:7">
      <c r="A157" s="23">
        <f t="shared" si="7"/>
        <v>145</v>
      </c>
      <c r="B157" s="218" t="s">
        <v>1244</v>
      </c>
      <c r="C157" s="137">
        <v>42717</v>
      </c>
      <c r="D157" s="137">
        <v>42766</v>
      </c>
      <c r="E157" s="25">
        <f t="shared" si="6"/>
        <v>49</v>
      </c>
      <c r="F157" s="121">
        <v>197.63597294288707</v>
      </c>
      <c r="G157" s="122">
        <f t="shared" si="8"/>
        <v>9684.1626742014669</v>
      </c>
    </row>
    <row r="158" spans="1:7">
      <c r="A158" s="23">
        <f t="shared" si="7"/>
        <v>146</v>
      </c>
      <c r="B158" s="218" t="s">
        <v>1244</v>
      </c>
      <c r="C158" s="137">
        <v>42718</v>
      </c>
      <c r="D158" s="137">
        <v>42766</v>
      </c>
      <c r="E158" s="25">
        <f t="shared" si="6"/>
        <v>48</v>
      </c>
      <c r="F158" s="121">
        <v>81.988205393248151</v>
      </c>
      <c r="G158" s="122">
        <f t="shared" si="8"/>
        <v>3935.433858875911</v>
      </c>
    </row>
    <row r="159" spans="1:7">
      <c r="A159" s="23">
        <f t="shared" si="7"/>
        <v>147</v>
      </c>
      <c r="B159" s="218" t="s">
        <v>1244</v>
      </c>
      <c r="C159" s="137">
        <v>42719</v>
      </c>
      <c r="D159" s="137">
        <v>42766</v>
      </c>
      <c r="E159" s="25">
        <f t="shared" si="6"/>
        <v>47</v>
      </c>
      <c r="F159" s="121">
        <v>28.734350106774478</v>
      </c>
      <c r="G159" s="122">
        <f t="shared" si="8"/>
        <v>1350.5144550184004</v>
      </c>
    </row>
    <row r="160" spans="1:7">
      <c r="A160" s="23">
        <f t="shared" si="7"/>
        <v>148</v>
      </c>
      <c r="B160" s="218" t="s">
        <v>1244</v>
      </c>
      <c r="C160" s="137">
        <v>42720</v>
      </c>
      <c r="D160" s="137">
        <v>42766</v>
      </c>
      <c r="E160" s="25">
        <f t="shared" si="6"/>
        <v>46</v>
      </c>
      <c r="F160" s="121">
        <v>513.06265425507752</v>
      </c>
      <c r="G160" s="122">
        <f t="shared" si="8"/>
        <v>23600.882095733567</v>
      </c>
    </row>
    <row r="161" spans="1:7">
      <c r="A161" s="23">
        <f t="shared" si="7"/>
        <v>149</v>
      </c>
      <c r="B161" s="218" t="s">
        <v>1244</v>
      </c>
      <c r="C161" s="137">
        <v>42721</v>
      </c>
      <c r="D161" s="137">
        <v>42766</v>
      </c>
      <c r="E161" s="25">
        <f t="shared" si="6"/>
        <v>45</v>
      </c>
      <c r="F161" s="121">
        <v>-264.87222109137167</v>
      </c>
      <c r="G161" s="122">
        <f t="shared" si="8"/>
        <v>-11919.249949111725</v>
      </c>
    </row>
    <row r="162" spans="1:7">
      <c r="A162" s="23">
        <f t="shared" si="7"/>
        <v>150</v>
      </c>
      <c r="B162" s="218" t="s">
        <v>1244</v>
      </c>
      <c r="C162" s="137">
        <v>42722</v>
      </c>
      <c r="D162" s="137">
        <v>42766</v>
      </c>
      <c r="E162" s="25">
        <f t="shared" si="6"/>
        <v>44</v>
      </c>
      <c r="F162" s="121">
        <v>-246.15404741242222</v>
      </c>
      <c r="G162" s="122">
        <f t="shared" si="8"/>
        <v>-10830.778086146578</v>
      </c>
    </row>
    <row r="163" spans="1:7">
      <c r="A163" s="23">
        <f t="shared" si="7"/>
        <v>151</v>
      </c>
      <c r="B163" s="218" t="s">
        <v>1244</v>
      </c>
      <c r="C163" s="137">
        <v>42723</v>
      </c>
      <c r="D163" s="137">
        <v>42766</v>
      </c>
      <c r="E163" s="25">
        <f t="shared" si="6"/>
        <v>43</v>
      </c>
      <c r="F163" s="121">
        <v>148.2772973783452</v>
      </c>
      <c r="G163" s="122">
        <f t="shared" si="8"/>
        <v>6375.9237872688436</v>
      </c>
    </row>
    <row r="164" spans="1:7">
      <c r="A164" s="23">
        <f t="shared" si="7"/>
        <v>152</v>
      </c>
      <c r="B164" s="218" t="s">
        <v>1244</v>
      </c>
      <c r="C164" s="137">
        <v>42724</v>
      </c>
      <c r="D164" s="137">
        <v>42766</v>
      </c>
      <c r="E164" s="25">
        <f t="shared" si="6"/>
        <v>42</v>
      </c>
      <c r="F164" s="121">
        <v>204.47917622336317</v>
      </c>
      <c r="G164" s="122">
        <f t="shared" si="8"/>
        <v>8588.1254013812522</v>
      </c>
    </row>
    <row r="165" spans="1:7">
      <c r="A165" s="23">
        <f t="shared" si="7"/>
        <v>153</v>
      </c>
      <c r="B165" s="218" t="s">
        <v>1244</v>
      </c>
      <c r="C165" s="137">
        <v>42725</v>
      </c>
      <c r="D165" s="137">
        <v>42766</v>
      </c>
      <c r="E165" s="25">
        <f t="shared" si="6"/>
        <v>41</v>
      </c>
      <c r="F165" s="121">
        <v>-129.63016041164977</v>
      </c>
      <c r="G165" s="122">
        <f t="shared" si="8"/>
        <v>-5314.8365768776403</v>
      </c>
    </row>
    <row r="166" spans="1:7">
      <c r="A166" s="23">
        <f t="shared" si="7"/>
        <v>154</v>
      </c>
      <c r="B166" s="218" t="s">
        <v>1244</v>
      </c>
      <c r="C166" s="137">
        <v>42726</v>
      </c>
      <c r="D166" s="137">
        <v>42766</v>
      </c>
      <c r="E166" s="25">
        <f t="shared" si="6"/>
        <v>40</v>
      </c>
      <c r="F166" s="121">
        <v>36.619425166977138</v>
      </c>
      <c r="G166" s="122">
        <f t="shared" si="8"/>
        <v>1464.7770066790854</v>
      </c>
    </row>
    <row r="167" spans="1:7">
      <c r="A167" s="23">
        <f t="shared" si="7"/>
        <v>155</v>
      </c>
      <c r="B167" s="218" t="s">
        <v>1244</v>
      </c>
      <c r="C167" s="137">
        <v>42727</v>
      </c>
      <c r="D167" s="137">
        <v>42766</v>
      </c>
      <c r="E167" s="25">
        <f t="shared" si="6"/>
        <v>39</v>
      </c>
      <c r="F167" s="121">
        <v>555.67284215548182</v>
      </c>
      <c r="G167" s="122">
        <f t="shared" si="8"/>
        <v>21671.240844063792</v>
      </c>
    </row>
    <row r="168" spans="1:7">
      <c r="A168" s="23">
        <f t="shared" si="7"/>
        <v>156</v>
      </c>
      <c r="B168" s="218" t="s">
        <v>1244</v>
      </c>
      <c r="C168" s="137">
        <v>42728</v>
      </c>
      <c r="D168" s="137">
        <v>42766</v>
      </c>
      <c r="E168" s="25">
        <f t="shared" si="6"/>
        <v>38</v>
      </c>
      <c r="F168" s="121">
        <v>-101.93768208460175</v>
      </c>
      <c r="G168" s="122">
        <f t="shared" si="8"/>
        <v>-3873.6319192148662</v>
      </c>
    </row>
    <row r="169" spans="1:7">
      <c r="A169" s="23">
        <f t="shared" si="7"/>
        <v>157</v>
      </c>
      <c r="B169" s="218" t="s">
        <v>1244</v>
      </c>
      <c r="C169" s="137">
        <v>42729</v>
      </c>
      <c r="D169" s="137">
        <v>42766</v>
      </c>
      <c r="E169" s="25">
        <f t="shared" si="6"/>
        <v>37</v>
      </c>
      <c r="F169" s="121">
        <v>77.903594438638734</v>
      </c>
      <c r="G169" s="122">
        <f t="shared" si="8"/>
        <v>2882.4329942296331</v>
      </c>
    </row>
    <row r="170" spans="1:7">
      <c r="A170" s="23">
        <f t="shared" si="7"/>
        <v>158</v>
      </c>
      <c r="B170" s="218" t="s">
        <v>1244</v>
      </c>
      <c r="C170" s="137">
        <v>42731</v>
      </c>
      <c r="D170" s="137">
        <v>42766</v>
      </c>
      <c r="E170" s="25">
        <f t="shared" si="6"/>
        <v>35</v>
      </c>
      <c r="F170" s="121">
        <v>-39.224104616293339</v>
      </c>
      <c r="G170" s="122">
        <f t="shared" si="8"/>
        <v>-1372.8436615702669</v>
      </c>
    </row>
    <row r="171" spans="1:7">
      <c r="A171" s="23">
        <f t="shared" si="7"/>
        <v>159</v>
      </c>
      <c r="B171" s="218" t="s">
        <v>1244</v>
      </c>
      <c r="C171" s="137">
        <v>42732</v>
      </c>
      <c r="D171" s="137">
        <v>42766</v>
      </c>
      <c r="E171" s="25">
        <f t="shared" si="6"/>
        <v>34</v>
      </c>
      <c r="F171" s="121">
        <v>24.199839974555861</v>
      </c>
      <c r="G171" s="122">
        <f t="shared" si="8"/>
        <v>822.79455913489926</v>
      </c>
    </row>
    <row r="172" spans="1:7">
      <c r="A172" s="23">
        <f t="shared" si="7"/>
        <v>160</v>
      </c>
      <c r="B172" s="218" t="s">
        <v>1244</v>
      </c>
      <c r="C172" s="137">
        <v>42733</v>
      </c>
      <c r="D172" s="137">
        <v>42766</v>
      </c>
      <c r="E172" s="25">
        <f t="shared" si="6"/>
        <v>33</v>
      </c>
      <c r="F172" s="121">
        <v>63.00956376936707</v>
      </c>
      <c r="G172" s="122">
        <f t="shared" si="8"/>
        <v>2079.3156043891131</v>
      </c>
    </row>
    <row r="173" spans="1:7">
      <c r="A173" s="23">
        <f t="shared" si="7"/>
        <v>161</v>
      </c>
      <c r="B173" s="218" t="s">
        <v>1244</v>
      </c>
      <c r="C173" s="137">
        <v>42734</v>
      </c>
      <c r="D173" s="137">
        <v>42766</v>
      </c>
      <c r="E173" s="25">
        <f t="shared" si="6"/>
        <v>32</v>
      </c>
      <c r="F173" s="121">
        <v>43.616541324003819</v>
      </c>
      <c r="G173" s="122">
        <f t="shared" si="8"/>
        <v>1395.7293223681222</v>
      </c>
    </row>
    <row r="174" spans="1:7">
      <c r="A174" s="23">
        <f t="shared" si="7"/>
        <v>162</v>
      </c>
      <c r="B174" s="218" t="s">
        <v>1244</v>
      </c>
      <c r="C174" s="137">
        <v>42735</v>
      </c>
      <c r="D174" s="137">
        <v>42766</v>
      </c>
      <c r="E174" s="25">
        <f t="shared" si="6"/>
        <v>31</v>
      </c>
      <c r="F174" s="121">
        <v>-2.2021380798764136</v>
      </c>
      <c r="G174" s="122">
        <f t="shared" si="8"/>
        <v>-68.266280476168816</v>
      </c>
    </row>
    <row r="175" spans="1:7">
      <c r="A175" s="23">
        <f t="shared" si="7"/>
        <v>163</v>
      </c>
      <c r="B175" s="218" t="s">
        <v>1244</v>
      </c>
      <c r="C175" s="137">
        <v>42735</v>
      </c>
      <c r="D175" s="137">
        <v>42766</v>
      </c>
      <c r="E175" s="25">
        <f t="shared" si="6"/>
        <v>31</v>
      </c>
      <c r="F175" s="121">
        <v>-1.1839452042346313E-2</v>
      </c>
      <c r="G175" s="122">
        <f t="shared" si="8"/>
        <v>-0.36702301331273568</v>
      </c>
    </row>
    <row r="176" spans="1:7">
      <c r="A176" s="23">
        <f t="shared" si="7"/>
        <v>164</v>
      </c>
      <c r="B176" s="218" t="s">
        <v>1244</v>
      </c>
      <c r="C176" s="137">
        <v>42736</v>
      </c>
      <c r="D176" s="137">
        <v>42796</v>
      </c>
      <c r="E176" s="25">
        <f t="shared" si="6"/>
        <v>60</v>
      </c>
      <c r="F176" s="121">
        <v>627.27304199361504</v>
      </c>
      <c r="G176" s="122">
        <f t="shared" si="8"/>
        <v>37636.382519616905</v>
      </c>
    </row>
    <row r="177" spans="1:7">
      <c r="A177" s="23">
        <f t="shared" si="7"/>
        <v>165</v>
      </c>
      <c r="B177" s="218" t="s">
        <v>1244</v>
      </c>
      <c r="C177" s="137">
        <v>42737</v>
      </c>
      <c r="D177" s="137">
        <v>42796</v>
      </c>
      <c r="E177" s="25">
        <f t="shared" si="6"/>
        <v>59</v>
      </c>
      <c r="F177" s="121">
        <v>473.98672429922937</v>
      </c>
      <c r="G177" s="122">
        <f t="shared" si="8"/>
        <v>27965.216733654532</v>
      </c>
    </row>
    <row r="178" spans="1:7">
      <c r="A178" s="23">
        <f t="shared" si="7"/>
        <v>166</v>
      </c>
      <c r="B178" s="218" t="s">
        <v>1244</v>
      </c>
      <c r="C178" s="137">
        <v>42738</v>
      </c>
      <c r="D178" s="137">
        <v>42796</v>
      </c>
      <c r="E178" s="25">
        <f t="shared" si="6"/>
        <v>58</v>
      </c>
      <c r="F178" s="121">
        <v>681.65684176674893</v>
      </c>
      <c r="G178" s="122">
        <f t="shared" si="8"/>
        <v>39536.096822471438</v>
      </c>
    </row>
    <row r="179" spans="1:7">
      <c r="A179" s="23">
        <f t="shared" si="7"/>
        <v>167</v>
      </c>
      <c r="B179" s="218" t="s">
        <v>1244</v>
      </c>
      <c r="C179" s="137">
        <v>42739</v>
      </c>
      <c r="D179" s="137">
        <v>42796</v>
      </c>
      <c r="E179" s="25">
        <f t="shared" si="6"/>
        <v>57</v>
      </c>
      <c r="F179" s="121">
        <v>589.18489557143369</v>
      </c>
      <c r="G179" s="122">
        <f t="shared" si="8"/>
        <v>33583.539047571721</v>
      </c>
    </row>
    <row r="180" spans="1:7">
      <c r="A180" s="23">
        <f t="shared" si="7"/>
        <v>168</v>
      </c>
      <c r="B180" s="218" t="s">
        <v>1244</v>
      </c>
      <c r="C180" s="137">
        <v>42740</v>
      </c>
      <c r="D180" s="137">
        <v>42796</v>
      </c>
      <c r="E180" s="25">
        <f t="shared" si="6"/>
        <v>56</v>
      </c>
      <c r="F180" s="121">
        <v>592.98477886403236</v>
      </c>
      <c r="G180" s="122">
        <f t="shared" si="8"/>
        <v>33207.14761638581</v>
      </c>
    </row>
    <row r="181" spans="1:7">
      <c r="A181" s="23">
        <f t="shared" si="7"/>
        <v>169</v>
      </c>
      <c r="B181" s="218" t="s">
        <v>1244</v>
      </c>
      <c r="C181" s="137">
        <v>42741</v>
      </c>
      <c r="D181" s="137">
        <v>42796</v>
      </c>
      <c r="E181" s="25">
        <f t="shared" si="6"/>
        <v>55</v>
      </c>
      <c r="F181" s="121">
        <v>-166.09874469378926</v>
      </c>
      <c r="G181" s="122">
        <f t="shared" si="8"/>
        <v>-9135.4309581584093</v>
      </c>
    </row>
    <row r="182" spans="1:7">
      <c r="A182" s="23">
        <f t="shared" si="7"/>
        <v>170</v>
      </c>
      <c r="B182" s="218" t="s">
        <v>1244</v>
      </c>
      <c r="C182" s="137">
        <v>42742</v>
      </c>
      <c r="D182" s="137">
        <v>42796</v>
      </c>
      <c r="E182" s="25">
        <f t="shared" si="6"/>
        <v>54</v>
      </c>
      <c r="F182" s="121">
        <v>-37.454832540081632</v>
      </c>
      <c r="G182" s="122">
        <f t="shared" si="8"/>
        <v>-2022.5609571644081</v>
      </c>
    </row>
    <row r="183" spans="1:7">
      <c r="A183" s="23">
        <f t="shared" si="7"/>
        <v>171</v>
      </c>
      <c r="B183" s="218" t="s">
        <v>1244</v>
      </c>
      <c r="C183" s="137">
        <v>42743</v>
      </c>
      <c r="D183" s="137">
        <v>42796</v>
      </c>
      <c r="E183" s="25">
        <f t="shared" si="6"/>
        <v>53</v>
      </c>
      <c r="F183" s="121">
        <v>-105.85273180685979</v>
      </c>
      <c r="G183" s="122">
        <f t="shared" si="8"/>
        <v>-5610.1947857635687</v>
      </c>
    </row>
    <row r="184" spans="1:7">
      <c r="A184" s="23">
        <f t="shared" si="7"/>
        <v>172</v>
      </c>
      <c r="B184" s="218" t="s">
        <v>1244</v>
      </c>
      <c r="C184" s="137">
        <v>42744</v>
      </c>
      <c r="D184" s="137">
        <v>42796</v>
      </c>
      <c r="E184" s="25">
        <f t="shared" si="6"/>
        <v>52</v>
      </c>
      <c r="F184" s="121">
        <v>-152.00345111269633</v>
      </c>
      <c r="G184" s="122">
        <f t="shared" si="8"/>
        <v>-7904.1794578602094</v>
      </c>
    </row>
    <row r="185" spans="1:7">
      <c r="A185" s="23">
        <f t="shared" si="7"/>
        <v>173</v>
      </c>
      <c r="B185" s="218" t="s">
        <v>1244</v>
      </c>
      <c r="C185" s="137">
        <v>42745</v>
      </c>
      <c r="D185" s="137">
        <v>42796</v>
      </c>
      <c r="E185" s="25">
        <f t="shared" si="6"/>
        <v>51</v>
      </c>
      <c r="F185" s="121">
        <v>181.80980061511119</v>
      </c>
      <c r="G185" s="122">
        <f t="shared" si="8"/>
        <v>9272.2998313706703</v>
      </c>
    </row>
    <row r="186" spans="1:7">
      <c r="A186" s="23">
        <f t="shared" si="7"/>
        <v>174</v>
      </c>
      <c r="B186" s="218" t="s">
        <v>1244</v>
      </c>
      <c r="C186" s="137">
        <v>42746</v>
      </c>
      <c r="D186" s="137">
        <v>42796</v>
      </c>
      <c r="E186" s="25">
        <f t="shared" si="6"/>
        <v>50</v>
      </c>
      <c r="F186" s="121">
        <v>176.70269251458845</v>
      </c>
      <c r="G186" s="122">
        <f t="shared" si="8"/>
        <v>8835.1346257294226</v>
      </c>
    </row>
    <row r="187" spans="1:7">
      <c r="A187" s="23">
        <f t="shared" si="7"/>
        <v>175</v>
      </c>
      <c r="B187" s="218" t="s">
        <v>1244</v>
      </c>
      <c r="C187" s="137">
        <v>42747</v>
      </c>
      <c r="D187" s="137">
        <v>42796</v>
      </c>
      <c r="E187" s="25">
        <f t="shared" si="6"/>
        <v>49</v>
      </c>
      <c r="F187" s="121">
        <v>186.64896822705322</v>
      </c>
      <c r="G187" s="122">
        <f t="shared" si="8"/>
        <v>9145.7994431256084</v>
      </c>
    </row>
    <row r="188" spans="1:7">
      <c r="A188" s="23">
        <f t="shared" si="7"/>
        <v>176</v>
      </c>
      <c r="B188" s="218" t="s">
        <v>1244</v>
      </c>
      <c r="C188" s="137">
        <v>42748</v>
      </c>
      <c r="D188" s="137">
        <v>42796</v>
      </c>
      <c r="E188" s="25">
        <f t="shared" si="6"/>
        <v>48</v>
      </c>
      <c r="F188" s="121">
        <v>125.50170096944325</v>
      </c>
      <c r="G188" s="122">
        <f t="shared" si="8"/>
        <v>6024.0816465332755</v>
      </c>
    </row>
    <row r="189" spans="1:7">
      <c r="A189" s="23">
        <f t="shared" si="7"/>
        <v>177</v>
      </c>
      <c r="B189" s="218" t="s">
        <v>1244</v>
      </c>
      <c r="C189" s="137">
        <v>42749</v>
      </c>
      <c r="D189" s="137">
        <v>42796</v>
      </c>
      <c r="E189" s="25">
        <f t="shared" si="6"/>
        <v>47</v>
      </c>
      <c r="F189" s="121">
        <v>-3.483226351548887</v>
      </c>
      <c r="G189" s="122">
        <f t="shared" si="8"/>
        <v>-163.7116385227977</v>
      </c>
    </row>
    <row r="190" spans="1:7">
      <c r="A190" s="23">
        <f t="shared" si="7"/>
        <v>178</v>
      </c>
      <c r="B190" s="218" t="s">
        <v>1244</v>
      </c>
      <c r="C190" s="137">
        <v>42750</v>
      </c>
      <c r="D190" s="137">
        <v>42796</v>
      </c>
      <c r="E190" s="25">
        <f t="shared" si="6"/>
        <v>46</v>
      </c>
      <c r="F190" s="121">
        <v>502.5914013074036</v>
      </c>
      <c r="G190" s="122">
        <f t="shared" si="8"/>
        <v>23119.204460140565</v>
      </c>
    </row>
    <row r="191" spans="1:7">
      <c r="A191" s="23">
        <f t="shared" si="7"/>
        <v>179</v>
      </c>
      <c r="B191" s="218" t="s">
        <v>1244</v>
      </c>
      <c r="C191" s="137">
        <v>42751</v>
      </c>
      <c r="D191" s="137">
        <v>42796</v>
      </c>
      <c r="E191" s="25">
        <f t="shared" si="6"/>
        <v>45</v>
      </c>
      <c r="F191" s="121">
        <v>-121.83984762550725</v>
      </c>
      <c r="G191" s="122">
        <f t="shared" si="8"/>
        <v>-5482.7931431478264</v>
      </c>
    </row>
    <row r="192" spans="1:7">
      <c r="A192" s="23">
        <f t="shared" si="7"/>
        <v>180</v>
      </c>
      <c r="B192" s="218" t="s">
        <v>1244</v>
      </c>
      <c r="C192" s="137">
        <v>42752</v>
      </c>
      <c r="D192" s="137">
        <v>42796</v>
      </c>
      <c r="E192" s="25">
        <f t="shared" si="6"/>
        <v>44</v>
      </c>
      <c r="F192" s="121">
        <v>17.416131757744438</v>
      </c>
      <c r="G192" s="122">
        <f t="shared" si="8"/>
        <v>766.30979734075527</v>
      </c>
    </row>
    <row r="193" spans="1:7">
      <c r="A193" s="23">
        <f t="shared" si="7"/>
        <v>181</v>
      </c>
      <c r="B193" s="218" t="s">
        <v>1244</v>
      </c>
      <c r="C193" s="137">
        <v>42753</v>
      </c>
      <c r="D193" s="137">
        <v>42796</v>
      </c>
      <c r="E193" s="25">
        <f t="shared" si="6"/>
        <v>43</v>
      </c>
      <c r="F193" s="121">
        <v>-26.274406698396731</v>
      </c>
      <c r="G193" s="122">
        <f t="shared" si="8"/>
        <v>-1129.7994880310594</v>
      </c>
    </row>
    <row r="194" spans="1:7">
      <c r="A194" s="23">
        <f t="shared" si="7"/>
        <v>182</v>
      </c>
      <c r="B194" s="218" t="s">
        <v>1244</v>
      </c>
      <c r="C194" s="137">
        <v>42754</v>
      </c>
      <c r="D194" s="137">
        <v>42796</v>
      </c>
      <c r="E194" s="25">
        <f t="shared" si="6"/>
        <v>42</v>
      </c>
      <c r="F194" s="121">
        <v>-310.58362330873672</v>
      </c>
      <c r="G194" s="122">
        <f t="shared" si="8"/>
        <v>-13044.512178966943</v>
      </c>
    </row>
    <row r="195" spans="1:7">
      <c r="A195" s="23">
        <f t="shared" si="7"/>
        <v>183</v>
      </c>
      <c r="B195" s="218" t="s">
        <v>1244</v>
      </c>
      <c r="C195" s="137">
        <v>42755</v>
      </c>
      <c r="D195" s="137">
        <v>42796</v>
      </c>
      <c r="E195" s="25">
        <f t="shared" si="6"/>
        <v>41</v>
      </c>
      <c r="F195" s="121">
        <v>300.47495942137454</v>
      </c>
      <c r="G195" s="122">
        <f t="shared" si="8"/>
        <v>12319.473336276356</v>
      </c>
    </row>
    <row r="196" spans="1:7">
      <c r="A196" s="23">
        <f t="shared" si="7"/>
        <v>184</v>
      </c>
      <c r="B196" s="218" t="s">
        <v>1244</v>
      </c>
      <c r="C196" s="137">
        <v>42756</v>
      </c>
      <c r="D196" s="137">
        <v>42796</v>
      </c>
      <c r="E196" s="25">
        <f t="shared" si="6"/>
        <v>40</v>
      </c>
      <c r="F196" s="121">
        <v>17.765266333773813</v>
      </c>
      <c r="G196" s="122">
        <f t="shared" si="8"/>
        <v>710.61065335095248</v>
      </c>
    </row>
    <row r="197" spans="1:7">
      <c r="A197" s="23">
        <f t="shared" si="7"/>
        <v>185</v>
      </c>
      <c r="B197" s="218" t="s">
        <v>1244</v>
      </c>
      <c r="C197" s="137">
        <v>42757</v>
      </c>
      <c r="D197" s="137">
        <v>42796</v>
      </c>
      <c r="E197" s="25">
        <f t="shared" si="6"/>
        <v>39</v>
      </c>
      <c r="F197" s="121">
        <v>-249.7367741746869</v>
      </c>
      <c r="G197" s="122">
        <f t="shared" si="8"/>
        <v>-9739.7341928127898</v>
      </c>
    </row>
    <row r="198" spans="1:7">
      <c r="A198" s="23">
        <f t="shared" si="7"/>
        <v>186</v>
      </c>
      <c r="B198" s="218" t="s">
        <v>1244</v>
      </c>
      <c r="C198" s="137">
        <v>42758</v>
      </c>
      <c r="D198" s="137">
        <v>42796</v>
      </c>
      <c r="E198" s="25">
        <f t="shared" si="6"/>
        <v>38</v>
      </c>
      <c r="F198" s="121">
        <v>192.64921128951156</v>
      </c>
      <c r="G198" s="122">
        <f t="shared" si="8"/>
        <v>7320.6700290014387</v>
      </c>
    </row>
    <row r="199" spans="1:7">
      <c r="A199" s="23">
        <f t="shared" si="7"/>
        <v>187</v>
      </c>
      <c r="B199" s="218" t="s">
        <v>1244</v>
      </c>
      <c r="C199" s="137">
        <v>42759</v>
      </c>
      <c r="D199" s="137">
        <v>42796</v>
      </c>
      <c r="E199" s="25">
        <f t="shared" si="6"/>
        <v>37</v>
      </c>
      <c r="F199" s="121">
        <v>161.30017412557157</v>
      </c>
      <c r="G199" s="122">
        <f t="shared" si="8"/>
        <v>5968.106442646148</v>
      </c>
    </row>
    <row r="200" spans="1:7">
      <c r="A200" s="23">
        <f t="shared" si="7"/>
        <v>188</v>
      </c>
      <c r="B200" s="218" t="s">
        <v>1244</v>
      </c>
      <c r="C200" s="137">
        <v>42760</v>
      </c>
      <c r="D200" s="137">
        <v>42796</v>
      </c>
      <c r="E200" s="25">
        <f t="shared" si="6"/>
        <v>36</v>
      </c>
      <c r="F200" s="121">
        <v>122.61119145626981</v>
      </c>
      <c r="G200" s="122">
        <f t="shared" si="8"/>
        <v>4414.0028924257131</v>
      </c>
    </row>
    <row r="201" spans="1:7">
      <c r="A201" s="23">
        <f t="shared" si="7"/>
        <v>189</v>
      </c>
      <c r="B201" s="218" t="s">
        <v>1244</v>
      </c>
      <c r="C201" s="137">
        <v>42761</v>
      </c>
      <c r="D201" s="137">
        <v>42796</v>
      </c>
      <c r="E201" s="25">
        <f t="shared" si="6"/>
        <v>35</v>
      </c>
      <c r="F201" s="121">
        <v>-992.88189836633046</v>
      </c>
      <c r="G201" s="122">
        <f t="shared" si="8"/>
        <v>-34750.866442821563</v>
      </c>
    </row>
    <row r="202" spans="1:7">
      <c r="A202" s="23">
        <f t="shared" si="7"/>
        <v>190</v>
      </c>
      <c r="B202" s="218" t="s">
        <v>1244</v>
      </c>
      <c r="C202" s="137">
        <v>42762</v>
      </c>
      <c r="D202" s="137">
        <v>42796</v>
      </c>
      <c r="E202" s="25">
        <f t="shared" si="6"/>
        <v>34</v>
      </c>
      <c r="F202" s="121">
        <v>58.029414299580189</v>
      </c>
      <c r="G202" s="122">
        <f t="shared" si="8"/>
        <v>1973.0000861857263</v>
      </c>
    </row>
    <row r="203" spans="1:7">
      <c r="A203" s="23">
        <f t="shared" si="7"/>
        <v>191</v>
      </c>
      <c r="B203" s="218" t="s">
        <v>1244</v>
      </c>
      <c r="C203" s="137">
        <v>42763</v>
      </c>
      <c r="D203" s="137">
        <v>42796</v>
      </c>
      <c r="E203" s="25">
        <f t="shared" si="6"/>
        <v>33</v>
      </c>
      <c r="F203" s="121">
        <v>-68.600884485399902</v>
      </c>
      <c r="G203" s="122">
        <f t="shared" si="8"/>
        <v>-2263.8291880181969</v>
      </c>
    </row>
    <row r="204" spans="1:7">
      <c r="A204" s="23">
        <f t="shared" si="7"/>
        <v>192</v>
      </c>
      <c r="B204" s="218" t="s">
        <v>1244</v>
      </c>
      <c r="C204" s="137">
        <v>42764</v>
      </c>
      <c r="D204" s="137">
        <v>42796</v>
      </c>
      <c r="E204" s="25">
        <f t="shared" si="6"/>
        <v>32</v>
      </c>
      <c r="F204" s="121">
        <v>59.815684223451413</v>
      </c>
      <c r="G204" s="122">
        <f t="shared" si="8"/>
        <v>1914.1018951504452</v>
      </c>
    </row>
    <row r="205" spans="1:7">
      <c r="A205" s="23">
        <f t="shared" si="7"/>
        <v>193</v>
      </c>
      <c r="B205" s="218" t="s">
        <v>1244</v>
      </c>
      <c r="C205" s="137">
        <v>42765</v>
      </c>
      <c r="D205" s="137">
        <v>42796</v>
      </c>
      <c r="E205" s="25">
        <f t="shared" ref="E205:E268" si="9">D205-C205</f>
        <v>31</v>
      </c>
      <c r="F205" s="121">
        <v>-196.47345280834497</v>
      </c>
      <c r="G205" s="122">
        <f t="shared" si="8"/>
        <v>-6090.6770370586946</v>
      </c>
    </row>
    <row r="206" spans="1:7">
      <c r="A206" s="23">
        <f t="shared" ref="A206:A269" si="10">A205+1</f>
        <v>194</v>
      </c>
      <c r="B206" s="218" t="s">
        <v>1244</v>
      </c>
      <c r="C206" s="137">
        <v>42766</v>
      </c>
      <c r="D206" s="137">
        <v>42796</v>
      </c>
      <c r="E206" s="25">
        <f t="shared" si="9"/>
        <v>30</v>
      </c>
      <c r="F206" s="121">
        <v>140.18159198016679</v>
      </c>
      <c r="G206" s="122">
        <f t="shared" ref="G206:G269" si="11">E206*F206</f>
        <v>4205.447759405004</v>
      </c>
    </row>
    <row r="207" spans="1:7">
      <c r="A207" s="23">
        <f t="shared" si="10"/>
        <v>195</v>
      </c>
      <c r="B207" s="218" t="s">
        <v>1244</v>
      </c>
      <c r="C207" s="137">
        <v>42766</v>
      </c>
      <c r="D207" s="137">
        <v>42796</v>
      </c>
      <c r="E207" s="25">
        <f t="shared" si="9"/>
        <v>30</v>
      </c>
      <c r="F207" s="121">
        <v>-4.0597043724346013E-2</v>
      </c>
      <c r="G207" s="122">
        <f t="shared" si="11"/>
        <v>-1.2179113117303804</v>
      </c>
    </row>
    <row r="208" spans="1:7">
      <c r="A208" s="23">
        <f t="shared" si="10"/>
        <v>196</v>
      </c>
      <c r="B208" s="218" t="s">
        <v>1244</v>
      </c>
      <c r="C208" s="137">
        <v>42767</v>
      </c>
      <c r="D208" s="137">
        <v>42825</v>
      </c>
      <c r="E208" s="25">
        <f t="shared" si="9"/>
        <v>58</v>
      </c>
      <c r="F208" s="121">
        <v>-155.96648248530994</v>
      </c>
      <c r="G208" s="122">
        <f t="shared" si="11"/>
        <v>-9046.0559841479771</v>
      </c>
    </row>
    <row r="209" spans="1:7">
      <c r="A209" s="23">
        <f t="shared" si="10"/>
        <v>197</v>
      </c>
      <c r="B209" s="218" t="s">
        <v>1244</v>
      </c>
      <c r="C209" s="137">
        <v>42768</v>
      </c>
      <c r="D209" s="137">
        <v>42825</v>
      </c>
      <c r="E209" s="25">
        <f t="shared" si="9"/>
        <v>57</v>
      </c>
      <c r="F209" s="121">
        <v>-416.20295597244677</v>
      </c>
      <c r="G209" s="122">
        <f t="shared" si="11"/>
        <v>-23723.568490429465</v>
      </c>
    </row>
    <row r="210" spans="1:7">
      <c r="A210" s="23">
        <f t="shared" si="10"/>
        <v>198</v>
      </c>
      <c r="B210" s="218" t="s">
        <v>1244</v>
      </c>
      <c r="C210" s="137">
        <v>42769</v>
      </c>
      <c r="D210" s="137">
        <v>42825</v>
      </c>
      <c r="E210" s="25">
        <f t="shared" si="9"/>
        <v>56</v>
      </c>
      <c r="F210" s="121">
        <v>-76.941794201257935</v>
      </c>
      <c r="G210" s="122">
        <f t="shared" si="11"/>
        <v>-4308.7404752704442</v>
      </c>
    </row>
    <row r="211" spans="1:7">
      <c r="A211" s="23">
        <f t="shared" si="10"/>
        <v>199</v>
      </c>
      <c r="B211" s="218" t="s">
        <v>1244</v>
      </c>
      <c r="C211" s="137">
        <v>42770</v>
      </c>
      <c r="D211" s="137">
        <v>42825</v>
      </c>
      <c r="E211" s="25">
        <f t="shared" si="9"/>
        <v>55</v>
      </c>
      <c r="F211" s="121">
        <v>-305.81896609901986</v>
      </c>
      <c r="G211" s="122">
        <f t="shared" si="11"/>
        <v>-16820.043135446092</v>
      </c>
    </row>
    <row r="212" spans="1:7">
      <c r="A212" s="23">
        <f t="shared" si="10"/>
        <v>200</v>
      </c>
      <c r="B212" s="218" t="s">
        <v>1244</v>
      </c>
      <c r="C212" s="137">
        <v>42771</v>
      </c>
      <c r="D212" s="137">
        <v>42825</v>
      </c>
      <c r="E212" s="25">
        <f t="shared" si="9"/>
        <v>54</v>
      </c>
      <c r="F212" s="121">
        <v>-268.94704257623505</v>
      </c>
      <c r="G212" s="122">
        <f t="shared" si="11"/>
        <v>-14523.140299116692</v>
      </c>
    </row>
    <row r="213" spans="1:7">
      <c r="A213" s="23">
        <f t="shared" si="10"/>
        <v>201</v>
      </c>
      <c r="B213" s="218" t="s">
        <v>1244</v>
      </c>
      <c r="C213" s="137">
        <v>42772</v>
      </c>
      <c r="D213" s="137">
        <v>42825</v>
      </c>
      <c r="E213" s="25">
        <f t="shared" si="9"/>
        <v>53</v>
      </c>
      <c r="F213" s="121">
        <v>-205.38901742126149</v>
      </c>
      <c r="G213" s="122">
        <f t="shared" si="11"/>
        <v>-10885.617923326859</v>
      </c>
    </row>
    <row r="214" spans="1:7">
      <c r="A214" s="23">
        <f t="shared" si="10"/>
        <v>202</v>
      </c>
      <c r="B214" s="218" t="s">
        <v>1244</v>
      </c>
      <c r="C214" s="137">
        <v>42773</v>
      </c>
      <c r="D214" s="137">
        <v>42825</v>
      </c>
      <c r="E214" s="25">
        <f t="shared" si="9"/>
        <v>52</v>
      </c>
      <c r="F214" s="121">
        <v>-359.78941413003457</v>
      </c>
      <c r="G214" s="122">
        <f t="shared" si="11"/>
        <v>-18709.049534761798</v>
      </c>
    </row>
    <row r="215" spans="1:7">
      <c r="A215" s="23">
        <f t="shared" si="10"/>
        <v>203</v>
      </c>
      <c r="B215" s="218" t="s">
        <v>1244</v>
      </c>
      <c r="C215" s="137">
        <v>42774</v>
      </c>
      <c r="D215" s="137">
        <v>42825</v>
      </c>
      <c r="E215" s="25">
        <f t="shared" si="9"/>
        <v>51</v>
      </c>
      <c r="F215" s="121">
        <v>-231.54264988942774</v>
      </c>
      <c r="G215" s="122">
        <f t="shared" si="11"/>
        <v>-11808.675144360814</v>
      </c>
    </row>
    <row r="216" spans="1:7">
      <c r="A216" s="23">
        <f t="shared" si="10"/>
        <v>204</v>
      </c>
      <c r="B216" s="218" t="s">
        <v>1244</v>
      </c>
      <c r="C216" s="137">
        <v>42775</v>
      </c>
      <c r="D216" s="137">
        <v>42825</v>
      </c>
      <c r="E216" s="25">
        <f t="shared" si="9"/>
        <v>50</v>
      </c>
      <c r="F216" s="121">
        <v>-227.30795394967197</v>
      </c>
      <c r="G216" s="122">
        <f t="shared" si="11"/>
        <v>-11365.397697483599</v>
      </c>
    </row>
    <row r="217" spans="1:7">
      <c r="A217" s="23">
        <f t="shared" si="10"/>
        <v>205</v>
      </c>
      <c r="B217" s="218" t="s">
        <v>1244</v>
      </c>
      <c r="C217" s="137">
        <v>42776</v>
      </c>
      <c r="D217" s="137">
        <v>42825</v>
      </c>
      <c r="E217" s="25">
        <f t="shared" si="9"/>
        <v>49</v>
      </c>
      <c r="F217" s="121">
        <v>-228.45746090965005</v>
      </c>
      <c r="G217" s="122">
        <f t="shared" si="11"/>
        <v>-11194.415584572853</v>
      </c>
    </row>
    <row r="218" spans="1:7">
      <c r="A218" s="23">
        <f t="shared" si="10"/>
        <v>206</v>
      </c>
      <c r="B218" s="218" t="s">
        <v>1244</v>
      </c>
      <c r="C218" s="137">
        <v>42777</v>
      </c>
      <c r="D218" s="137">
        <v>42825</v>
      </c>
      <c r="E218" s="25">
        <f t="shared" si="9"/>
        <v>48</v>
      </c>
      <c r="F218" s="121">
        <v>-235.30752009622245</v>
      </c>
      <c r="G218" s="122">
        <f t="shared" si="11"/>
        <v>-11294.760964618677</v>
      </c>
    </row>
    <row r="219" spans="1:7">
      <c r="A219" s="23">
        <f t="shared" si="10"/>
        <v>207</v>
      </c>
      <c r="B219" s="218" t="s">
        <v>1244</v>
      </c>
      <c r="C219" s="137">
        <v>42778</v>
      </c>
      <c r="D219" s="137">
        <v>42825</v>
      </c>
      <c r="E219" s="25">
        <f t="shared" si="9"/>
        <v>47</v>
      </c>
      <c r="F219" s="121">
        <v>-301.81918302574462</v>
      </c>
      <c r="G219" s="122">
        <f t="shared" si="11"/>
        <v>-14185.501602209997</v>
      </c>
    </row>
    <row r="220" spans="1:7">
      <c r="A220" s="23">
        <f t="shared" si="10"/>
        <v>208</v>
      </c>
      <c r="B220" s="218" t="s">
        <v>1244</v>
      </c>
      <c r="C220" s="137">
        <v>42779</v>
      </c>
      <c r="D220" s="137">
        <v>42825</v>
      </c>
      <c r="E220" s="25">
        <f t="shared" si="9"/>
        <v>46</v>
      </c>
      <c r="F220" s="121">
        <v>-394.14933606725418</v>
      </c>
      <c r="G220" s="122">
        <f t="shared" si="11"/>
        <v>-18130.869459093694</v>
      </c>
    </row>
    <row r="221" spans="1:7">
      <c r="A221" s="23">
        <f t="shared" si="10"/>
        <v>209</v>
      </c>
      <c r="B221" s="218" t="s">
        <v>1244</v>
      </c>
      <c r="C221" s="137">
        <v>42780</v>
      </c>
      <c r="D221" s="137">
        <v>42825</v>
      </c>
      <c r="E221" s="25">
        <f t="shared" si="9"/>
        <v>45</v>
      </c>
      <c r="F221" s="121">
        <v>-191.76720333694354</v>
      </c>
      <c r="G221" s="122">
        <f t="shared" si="11"/>
        <v>-8629.5241501624587</v>
      </c>
    </row>
    <row r="222" spans="1:7">
      <c r="A222" s="23">
        <f t="shared" si="10"/>
        <v>210</v>
      </c>
      <c r="B222" s="218" t="s">
        <v>1244</v>
      </c>
      <c r="C222" s="137">
        <v>42781</v>
      </c>
      <c r="D222" s="137">
        <v>42825</v>
      </c>
      <c r="E222" s="25">
        <f t="shared" si="9"/>
        <v>44</v>
      </c>
      <c r="F222" s="121">
        <v>-43.305403892798395</v>
      </c>
      <c r="G222" s="122">
        <f t="shared" si="11"/>
        <v>-1905.4377712831295</v>
      </c>
    </row>
    <row r="223" spans="1:7">
      <c r="A223" s="23">
        <f t="shared" si="10"/>
        <v>211</v>
      </c>
      <c r="B223" s="218" t="s">
        <v>1244</v>
      </c>
      <c r="C223" s="137">
        <v>42782</v>
      </c>
      <c r="D223" s="137">
        <v>42825</v>
      </c>
      <c r="E223" s="25">
        <f t="shared" si="9"/>
        <v>43</v>
      </c>
      <c r="F223" s="121">
        <v>-1.2497364496764409</v>
      </c>
      <c r="G223" s="122">
        <f t="shared" si="11"/>
        <v>-53.738667336086962</v>
      </c>
    </row>
    <row r="224" spans="1:7">
      <c r="A224" s="23">
        <f t="shared" si="10"/>
        <v>212</v>
      </c>
      <c r="B224" s="218" t="s">
        <v>1244</v>
      </c>
      <c r="C224" s="137">
        <v>42783</v>
      </c>
      <c r="D224" s="137">
        <v>42825</v>
      </c>
      <c r="E224" s="25">
        <f t="shared" si="9"/>
        <v>42</v>
      </c>
      <c r="F224" s="121">
        <v>72.174629097479624</v>
      </c>
      <c r="G224" s="122">
        <f t="shared" si="11"/>
        <v>3031.3344220941444</v>
      </c>
    </row>
    <row r="225" spans="1:7">
      <c r="A225" s="23">
        <f t="shared" si="10"/>
        <v>213</v>
      </c>
      <c r="B225" s="218" t="s">
        <v>1244</v>
      </c>
      <c r="C225" s="137">
        <v>42784</v>
      </c>
      <c r="D225" s="137">
        <v>42825</v>
      </c>
      <c r="E225" s="25">
        <f t="shared" si="9"/>
        <v>41</v>
      </c>
      <c r="F225" s="121">
        <v>68.171713852651308</v>
      </c>
      <c r="G225" s="122">
        <f t="shared" si="11"/>
        <v>2795.0402679587037</v>
      </c>
    </row>
    <row r="226" spans="1:7">
      <c r="A226" s="23">
        <f t="shared" si="10"/>
        <v>214</v>
      </c>
      <c r="B226" s="218" t="s">
        <v>1244</v>
      </c>
      <c r="C226" s="137">
        <v>42785</v>
      </c>
      <c r="D226" s="137">
        <v>42825</v>
      </c>
      <c r="E226" s="25">
        <f t="shared" si="9"/>
        <v>40</v>
      </c>
      <c r="F226" s="121">
        <v>185.18964307548853</v>
      </c>
      <c r="G226" s="122">
        <f t="shared" si="11"/>
        <v>7407.5857230195415</v>
      </c>
    </row>
    <row r="227" spans="1:7">
      <c r="A227" s="23">
        <f t="shared" si="10"/>
        <v>215</v>
      </c>
      <c r="B227" s="218" t="s">
        <v>1244</v>
      </c>
      <c r="C227" s="137">
        <v>42786</v>
      </c>
      <c r="D227" s="137">
        <v>42825</v>
      </c>
      <c r="E227" s="25">
        <f t="shared" si="9"/>
        <v>39</v>
      </c>
      <c r="F227" s="121">
        <v>-34.2534281044151</v>
      </c>
      <c r="G227" s="122">
        <f t="shared" si="11"/>
        <v>-1335.883696072189</v>
      </c>
    </row>
    <row r="228" spans="1:7">
      <c r="A228" s="23">
        <f t="shared" si="10"/>
        <v>216</v>
      </c>
      <c r="B228" s="218" t="s">
        <v>1244</v>
      </c>
      <c r="C228" s="137">
        <v>42787</v>
      </c>
      <c r="D228" s="137">
        <v>42825</v>
      </c>
      <c r="E228" s="25">
        <f t="shared" si="9"/>
        <v>38</v>
      </c>
      <c r="F228" s="121">
        <v>-23.967376724120733</v>
      </c>
      <c r="G228" s="122">
        <f t="shared" si="11"/>
        <v>-910.76031551658787</v>
      </c>
    </row>
    <row r="229" spans="1:7">
      <c r="A229" s="23">
        <f t="shared" si="10"/>
        <v>217</v>
      </c>
      <c r="B229" s="218" t="s">
        <v>1244</v>
      </c>
      <c r="C229" s="137">
        <v>42788</v>
      </c>
      <c r="D229" s="137">
        <v>42825</v>
      </c>
      <c r="E229" s="25">
        <f t="shared" si="9"/>
        <v>37</v>
      </c>
      <c r="F229" s="121">
        <v>-22.354308374287726</v>
      </c>
      <c r="G229" s="122">
        <f t="shared" si="11"/>
        <v>-827.1094098486459</v>
      </c>
    </row>
    <row r="230" spans="1:7">
      <c r="A230" s="23">
        <f t="shared" si="10"/>
        <v>218</v>
      </c>
      <c r="B230" s="218" t="s">
        <v>1244</v>
      </c>
      <c r="C230" s="137">
        <v>42789</v>
      </c>
      <c r="D230" s="137">
        <v>42825</v>
      </c>
      <c r="E230" s="25">
        <f t="shared" si="9"/>
        <v>36</v>
      </c>
      <c r="F230" s="121">
        <v>-8.6228682856121779</v>
      </c>
      <c r="G230" s="122">
        <f t="shared" si="11"/>
        <v>-310.42325828203843</v>
      </c>
    </row>
    <row r="231" spans="1:7">
      <c r="A231" s="23">
        <f t="shared" si="10"/>
        <v>219</v>
      </c>
      <c r="B231" s="218" t="s">
        <v>1244</v>
      </c>
      <c r="C231" s="137">
        <v>42790</v>
      </c>
      <c r="D231" s="137">
        <v>42825</v>
      </c>
      <c r="E231" s="25">
        <f t="shared" si="9"/>
        <v>35</v>
      </c>
      <c r="F231" s="121">
        <v>-7.8179001964722099</v>
      </c>
      <c r="G231" s="122">
        <f t="shared" si="11"/>
        <v>-273.62650687652734</v>
      </c>
    </row>
    <row r="232" spans="1:7">
      <c r="A232" s="23">
        <f t="shared" si="10"/>
        <v>220</v>
      </c>
      <c r="B232" s="218" t="s">
        <v>1244</v>
      </c>
      <c r="C232" s="137">
        <v>42791</v>
      </c>
      <c r="D232" s="137">
        <v>42825</v>
      </c>
      <c r="E232" s="25">
        <f t="shared" si="9"/>
        <v>34</v>
      </c>
      <c r="F232" s="121">
        <v>-1.1087887297881278</v>
      </c>
      <c r="G232" s="122">
        <f t="shared" si="11"/>
        <v>-37.698816812796345</v>
      </c>
    </row>
    <row r="233" spans="1:7">
      <c r="A233" s="23">
        <f t="shared" si="10"/>
        <v>221</v>
      </c>
      <c r="B233" s="218" t="s">
        <v>1244</v>
      </c>
      <c r="C233" s="137">
        <v>42792</v>
      </c>
      <c r="D233" s="137">
        <v>42825</v>
      </c>
      <c r="E233" s="25">
        <f t="shared" si="9"/>
        <v>33</v>
      </c>
      <c r="F233" s="121">
        <v>-17.55582155497866</v>
      </c>
      <c r="G233" s="122">
        <f t="shared" si="11"/>
        <v>-579.34211131429583</v>
      </c>
    </row>
    <row r="234" spans="1:7">
      <c r="A234" s="23">
        <f t="shared" si="10"/>
        <v>222</v>
      </c>
      <c r="B234" s="218" t="s">
        <v>1244</v>
      </c>
      <c r="C234" s="137">
        <v>42793</v>
      </c>
      <c r="D234" s="137">
        <v>42825</v>
      </c>
      <c r="E234" s="25">
        <f t="shared" si="9"/>
        <v>32</v>
      </c>
      <c r="F234" s="121">
        <v>13.693854030038661</v>
      </c>
      <c r="G234" s="122">
        <f t="shared" si="11"/>
        <v>438.20332896123716</v>
      </c>
    </row>
    <row r="235" spans="1:7">
      <c r="A235" s="23">
        <f t="shared" si="10"/>
        <v>223</v>
      </c>
      <c r="B235" s="218" t="s">
        <v>1244</v>
      </c>
      <c r="C235" s="137">
        <v>42794</v>
      </c>
      <c r="D235" s="137">
        <v>42825</v>
      </c>
      <c r="E235" s="25">
        <f t="shared" si="9"/>
        <v>31</v>
      </c>
      <c r="F235" s="121">
        <v>-32.646624097688239</v>
      </c>
      <c r="G235" s="122">
        <f t="shared" si="11"/>
        <v>-1012.0453470283354</v>
      </c>
    </row>
    <row r="236" spans="1:7">
      <c r="A236" s="23">
        <f t="shared" si="10"/>
        <v>224</v>
      </c>
      <c r="B236" s="218" t="s">
        <v>1244</v>
      </c>
      <c r="C236" s="137">
        <v>42794</v>
      </c>
      <c r="D236" s="137">
        <v>42825</v>
      </c>
      <c r="E236" s="25">
        <f t="shared" si="9"/>
        <v>31</v>
      </c>
      <c r="F236" s="121">
        <v>9.3965146592214065E-3</v>
      </c>
      <c r="G236" s="122">
        <f t="shared" si="11"/>
        <v>0.29129195443586359</v>
      </c>
    </row>
    <row r="237" spans="1:7">
      <c r="A237" s="23">
        <f t="shared" si="10"/>
        <v>225</v>
      </c>
      <c r="B237" s="218" t="s">
        <v>1244</v>
      </c>
      <c r="C237" s="137">
        <v>42767</v>
      </c>
      <c r="D237" s="137">
        <v>42825</v>
      </c>
      <c r="E237" s="25">
        <f t="shared" si="9"/>
        <v>58</v>
      </c>
      <c r="F237" s="121">
        <v>184.64438725343462</v>
      </c>
      <c r="G237" s="122">
        <f t="shared" si="11"/>
        <v>10709.374460699208</v>
      </c>
    </row>
    <row r="238" spans="1:7">
      <c r="A238" s="23">
        <f t="shared" si="10"/>
        <v>226</v>
      </c>
      <c r="B238" s="218" t="s">
        <v>1244</v>
      </c>
      <c r="C238" s="137">
        <v>42768</v>
      </c>
      <c r="D238" s="137">
        <v>42825</v>
      </c>
      <c r="E238" s="25">
        <f t="shared" si="9"/>
        <v>57</v>
      </c>
      <c r="F238" s="121">
        <v>492.73112116149002</v>
      </c>
      <c r="G238" s="122">
        <f t="shared" si="11"/>
        <v>28085.673906204931</v>
      </c>
    </row>
    <row r="239" spans="1:7">
      <c r="A239" s="23">
        <f t="shared" si="10"/>
        <v>227</v>
      </c>
      <c r="B239" s="218" t="s">
        <v>1244</v>
      </c>
      <c r="C239" s="137">
        <v>42769</v>
      </c>
      <c r="D239" s="137">
        <v>42825</v>
      </c>
      <c r="E239" s="25">
        <f t="shared" si="9"/>
        <v>56</v>
      </c>
      <c r="F239" s="121">
        <v>91.08925339653824</v>
      </c>
      <c r="G239" s="122">
        <f t="shared" si="11"/>
        <v>5100.9981902061418</v>
      </c>
    </row>
    <row r="240" spans="1:7">
      <c r="A240" s="23">
        <f t="shared" si="10"/>
        <v>228</v>
      </c>
      <c r="B240" s="218" t="s">
        <v>1244</v>
      </c>
      <c r="C240" s="137">
        <v>42770</v>
      </c>
      <c r="D240" s="137">
        <v>42825</v>
      </c>
      <c r="E240" s="25">
        <f t="shared" si="9"/>
        <v>55</v>
      </c>
      <c r="F240" s="121">
        <v>362.05058103526159</v>
      </c>
      <c r="G240" s="122">
        <f t="shared" si="11"/>
        <v>19912.781956939387</v>
      </c>
    </row>
    <row r="241" spans="1:7">
      <c r="A241" s="23">
        <f t="shared" si="10"/>
        <v>229</v>
      </c>
      <c r="B241" s="218" t="s">
        <v>1244</v>
      </c>
      <c r="C241" s="137">
        <v>42771</v>
      </c>
      <c r="D241" s="137">
        <v>42825</v>
      </c>
      <c r="E241" s="25">
        <f t="shared" si="9"/>
        <v>54</v>
      </c>
      <c r="F241" s="121">
        <v>318.39893475054561</v>
      </c>
      <c r="G241" s="122">
        <f t="shared" si="11"/>
        <v>17193.542476529463</v>
      </c>
    </row>
    <row r="242" spans="1:7">
      <c r="A242" s="23">
        <f t="shared" si="10"/>
        <v>230</v>
      </c>
      <c r="B242" s="218" t="s">
        <v>1244</v>
      </c>
      <c r="C242" s="137">
        <v>42772</v>
      </c>
      <c r="D242" s="137">
        <v>42825</v>
      </c>
      <c r="E242" s="25">
        <f t="shared" si="9"/>
        <v>53</v>
      </c>
      <c r="F242" s="121">
        <v>243.15435384590268</v>
      </c>
      <c r="G242" s="122">
        <f t="shared" si="11"/>
        <v>12887.180753832841</v>
      </c>
    </row>
    <row r="243" spans="1:7">
      <c r="A243" s="23">
        <f t="shared" si="10"/>
        <v>231</v>
      </c>
      <c r="B243" s="218" t="s">
        <v>1244</v>
      </c>
      <c r="C243" s="137">
        <v>42773</v>
      </c>
      <c r="D243" s="137">
        <v>42825</v>
      </c>
      <c r="E243" s="25">
        <f t="shared" si="9"/>
        <v>52</v>
      </c>
      <c r="F243" s="121">
        <v>425.94469564042146</v>
      </c>
      <c r="G243" s="122">
        <f t="shared" si="11"/>
        <v>22149.124173301916</v>
      </c>
    </row>
    <row r="244" spans="1:7">
      <c r="A244" s="23">
        <f t="shared" si="10"/>
        <v>232</v>
      </c>
      <c r="B244" s="218" t="s">
        <v>1244</v>
      </c>
      <c r="C244" s="137">
        <v>42774</v>
      </c>
      <c r="D244" s="137">
        <v>42825</v>
      </c>
      <c r="E244" s="25">
        <f t="shared" si="9"/>
        <v>51</v>
      </c>
      <c r="F244" s="121">
        <v>274.11691300979822</v>
      </c>
      <c r="G244" s="122">
        <f t="shared" si="11"/>
        <v>13979.96256349971</v>
      </c>
    </row>
    <row r="245" spans="1:7">
      <c r="A245" s="23">
        <f t="shared" si="10"/>
        <v>233</v>
      </c>
      <c r="B245" s="218" t="s">
        <v>1244</v>
      </c>
      <c r="C245" s="137">
        <v>42775</v>
      </c>
      <c r="D245" s="137">
        <v>42825</v>
      </c>
      <c r="E245" s="25">
        <f t="shared" si="9"/>
        <v>50</v>
      </c>
      <c r="F245" s="121">
        <v>269.10357408888962</v>
      </c>
      <c r="G245" s="122">
        <f t="shared" si="11"/>
        <v>13455.178704444481</v>
      </c>
    </row>
    <row r="246" spans="1:7">
      <c r="A246" s="23">
        <f t="shared" si="10"/>
        <v>234</v>
      </c>
      <c r="B246" s="218" t="s">
        <v>1244</v>
      </c>
      <c r="C246" s="137">
        <v>42776</v>
      </c>
      <c r="D246" s="137">
        <v>42825</v>
      </c>
      <c r="E246" s="25">
        <f t="shared" si="9"/>
        <v>49</v>
      </c>
      <c r="F246" s="121">
        <v>270.46444345573389</v>
      </c>
      <c r="G246" s="122">
        <f t="shared" si="11"/>
        <v>13252.757729330961</v>
      </c>
    </row>
    <row r="247" spans="1:7">
      <c r="A247" s="23">
        <f t="shared" si="10"/>
        <v>235</v>
      </c>
      <c r="B247" s="218" t="s">
        <v>1244</v>
      </c>
      <c r="C247" s="137">
        <v>42777</v>
      </c>
      <c r="D247" s="137">
        <v>42825</v>
      </c>
      <c r="E247" s="25">
        <f t="shared" si="9"/>
        <v>48</v>
      </c>
      <c r="F247" s="121">
        <v>278.57403829303206</v>
      </c>
      <c r="G247" s="122">
        <f t="shared" si="11"/>
        <v>13371.553838065538</v>
      </c>
    </row>
    <row r="248" spans="1:7">
      <c r="A248" s="23">
        <f t="shared" si="10"/>
        <v>236</v>
      </c>
      <c r="B248" s="218" t="s">
        <v>1244</v>
      </c>
      <c r="C248" s="137">
        <v>42778</v>
      </c>
      <c r="D248" s="137">
        <v>42825</v>
      </c>
      <c r="E248" s="25">
        <f t="shared" si="9"/>
        <v>47</v>
      </c>
      <c r="F248" s="121">
        <v>357.31534893319042</v>
      </c>
      <c r="G248" s="122">
        <f t="shared" si="11"/>
        <v>16793.821399859949</v>
      </c>
    </row>
    <row r="249" spans="1:7">
      <c r="A249" s="23">
        <f t="shared" si="10"/>
        <v>237</v>
      </c>
      <c r="B249" s="218" t="s">
        <v>1244</v>
      </c>
      <c r="C249" s="137">
        <v>42779</v>
      </c>
      <c r="D249" s="137">
        <v>42825</v>
      </c>
      <c r="E249" s="25">
        <f t="shared" si="9"/>
        <v>46</v>
      </c>
      <c r="F249" s="121">
        <v>466.62245300903635</v>
      </c>
      <c r="G249" s="122">
        <f t="shared" si="11"/>
        <v>21464.632838415673</v>
      </c>
    </row>
    <row r="250" spans="1:7">
      <c r="A250" s="23">
        <f t="shared" si="10"/>
        <v>238</v>
      </c>
      <c r="B250" s="218" t="s">
        <v>1244</v>
      </c>
      <c r="C250" s="137">
        <v>42780</v>
      </c>
      <c r="D250" s="137">
        <v>42825</v>
      </c>
      <c r="E250" s="25">
        <f t="shared" si="9"/>
        <v>45</v>
      </c>
      <c r="F250" s="121">
        <v>227.02786644425217</v>
      </c>
      <c r="G250" s="122">
        <f t="shared" si="11"/>
        <v>10216.253989991348</v>
      </c>
    </row>
    <row r="251" spans="1:7">
      <c r="A251" s="23">
        <f t="shared" si="10"/>
        <v>239</v>
      </c>
      <c r="B251" s="218" t="s">
        <v>1244</v>
      </c>
      <c r="C251" s="137">
        <v>42781</v>
      </c>
      <c r="D251" s="137">
        <v>42825</v>
      </c>
      <c r="E251" s="25">
        <f t="shared" si="9"/>
        <v>44</v>
      </c>
      <c r="F251" s="121">
        <v>51.26806502994252</v>
      </c>
      <c r="G251" s="122">
        <f t="shared" si="11"/>
        <v>2255.7948613174708</v>
      </c>
    </row>
    <row r="252" spans="1:7">
      <c r="A252" s="23">
        <f t="shared" si="10"/>
        <v>240</v>
      </c>
      <c r="B252" s="218" t="s">
        <v>1244</v>
      </c>
      <c r="C252" s="137">
        <v>42782</v>
      </c>
      <c r="D252" s="137">
        <v>42825</v>
      </c>
      <c r="E252" s="25">
        <f t="shared" si="9"/>
        <v>43</v>
      </c>
      <c r="F252" s="121">
        <v>1.4795282762148823</v>
      </c>
      <c r="G252" s="122">
        <f t="shared" si="11"/>
        <v>63.61971587723994</v>
      </c>
    </row>
    <row r="253" spans="1:7">
      <c r="A253" s="23">
        <f t="shared" si="10"/>
        <v>241</v>
      </c>
      <c r="B253" s="218" t="s">
        <v>1244</v>
      </c>
      <c r="C253" s="137">
        <v>42783</v>
      </c>
      <c r="D253" s="137">
        <v>42825</v>
      </c>
      <c r="E253" s="25">
        <f t="shared" si="9"/>
        <v>42</v>
      </c>
      <c r="F253" s="121">
        <v>-85.445539019598243</v>
      </c>
      <c r="G253" s="122">
        <f t="shared" si="11"/>
        <v>-3588.7126388231263</v>
      </c>
    </row>
    <row r="254" spans="1:7">
      <c r="A254" s="23">
        <f t="shared" si="10"/>
        <v>242</v>
      </c>
      <c r="B254" s="218" t="s">
        <v>1244</v>
      </c>
      <c r="C254" s="137">
        <v>42784</v>
      </c>
      <c r="D254" s="137">
        <v>42825</v>
      </c>
      <c r="E254" s="25">
        <f t="shared" si="9"/>
        <v>41</v>
      </c>
      <c r="F254" s="121">
        <v>-80.706598826609195</v>
      </c>
      <c r="G254" s="122">
        <f t="shared" si="11"/>
        <v>-3308.9705518909768</v>
      </c>
    </row>
    <row r="255" spans="1:7">
      <c r="A255" s="23">
        <f t="shared" si="10"/>
        <v>243</v>
      </c>
      <c r="B255" s="218" t="s">
        <v>1244</v>
      </c>
      <c r="C255" s="137">
        <v>42785</v>
      </c>
      <c r="D255" s="137">
        <v>42825</v>
      </c>
      <c r="E255" s="25">
        <f t="shared" si="9"/>
        <v>40</v>
      </c>
      <c r="F255" s="121">
        <v>-219.24087551680537</v>
      </c>
      <c r="G255" s="122">
        <f t="shared" si="11"/>
        <v>-8769.6350206722145</v>
      </c>
    </row>
    <row r="256" spans="1:7">
      <c r="A256" s="23">
        <f t="shared" si="10"/>
        <v>244</v>
      </c>
      <c r="B256" s="218" t="s">
        <v>1244</v>
      </c>
      <c r="C256" s="137">
        <v>42786</v>
      </c>
      <c r="D256" s="137">
        <v>42825</v>
      </c>
      <c r="E256" s="25">
        <f t="shared" si="9"/>
        <v>39</v>
      </c>
      <c r="F256" s="121">
        <v>40.551682277408602</v>
      </c>
      <c r="G256" s="122">
        <f t="shared" si="11"/>
        <v>1581.5156088189356</v>
      </c>
    </row>
    <row r="257" spans="1:7">
      <c r="A257" s="23">
        <f t="shared" si="10"/>
        <v>245</v>
      </c>
      <c r="B257" s="218" t="s">
        <v>1244</v>
      </c>
      <c r="C257" s="137">
        <v>42787</v>
      </c>
      <c r="D257" s="137">
        <v>42825</v>
      </c>
      <c r="E257" s="25">
        <f t="shared" si="9"/>
        <v>38</v>
      </c>
      <c r="F257" s="121">
        <v>28.374311703248956</v>
      </c>
      <c r="G257" s="122">
        <f t="shared" si="11"/>
        <v>1078.2238447234604</v>
      </c>
    </row>
    <row r="258" spans="1:7">
      <c r="A258" s="23">
        <f t="shared" si="10"/>
        <v>246</v>
      </c>
      <c r="B258" s="218" t="s">
        <v>1244</v>
      </c>
      <c r="C258" s="137">
        <v>42788</v>
      </c>
      <c r="D258" s="137">
        <v>42825</v>
      </c>
      <c r="E258" s="25">
        <f t="shared" si="9"/>
        <v>37</v>
      </c>
      <c r="F258" s="121">
        <v>26.464644880565583</v>
      </c>
      <c r="G258" s="122">
        <f t="shared" si="11"/>
        <v>979.19186058092657</v>
      </c>
    </row>
    <row r="259" spans="1:7">
      <c r="A259" s="23">
        <f t="shared" si="10"/>
        <v>247</v>
      </c>
      <c r="B259" s="218" t="s">
        <v>1244</v>
      </c>
      <c r="C259" s="137">
        <v>42789</v>
      </c>
      <c r="D259" s="137">
        <v>42825</v>
      </c>
      <c r="E259" s="25">
        <f t="shared" si="9"/>
        <v>36</v>
      </c>
      <c r="F259" s="121">
        <v>10.208374296790955</v>
      </c>
      <c r="G259" s="122">
        <f t="shared" si="11"/>
        <v>367.50147468447437</v>
      </c>
    </row>
    <row r="260" spans="1:7">
      <c r="A260" s="23">
        <f t="shared" si="10"/>
        <v>248</v>
      </c>
      <c r="B260" s="218" t="s">
        <v>1244</v>
      </c>
      <c r="C260" s="137">
        <v>42790</v>
      </c>
      <c r="D260" s="137">
        <v>42825</v>
      </c>
      <c r="E260" s="25">
        <f t="shared" si="9"/>
        <v>35</v>
      </c>
      <c r="F260" s="121">
        <v>9.2553949309081815</v>
      </c>
      <c r="G260" s="122">
        <f t="shared" si="11"/>
        <v>323.93882258178633</v>
      </c>
    </row>
    <row r="261" spans="1:7">
      <c r="A261" s="23">
        <f t="shared" si="10"/>
        <v>249</v>
      </c>
      <c r="B261" s="218" t="s">
        <v>1244</v>
      </c>
      <c r="C261" s="137">
        <v>42791</v>
      </c>
      <c r="D261" s="137">
        <v>42825</v>
      </c>
      <c r="E261" s="25">
        <f t="shared" si="9"/>
        <v>34</v>
      </c>
      <c r="F261" s="121">
        <v>1.3126641849124607</v>
      </c>
      <c r="G261" s="122">
        <f t="shared" si="11"/>
        <v>44.630582287023664</v>
      </c>
    </row>
    <row r="262" spans="1:7">
      <c r="A262" s="23">
        <f t="shared" si="10"/>
        <v>250</v>
      </c>
      <c r="B262" s="218" t="s">
        <v>1244</v>
      </c>
      <c r="C262" s="137">
        <v>42792</v>
      </c>
      <c r="D262" s="137">
        <v>42825</v>
      </c>
      <c r="E262" s="25">
        <f t="shared" si="9"/>
        <v>33</v>
      </c>
      <c r="F262" s="121">
        <v>20.783849594447258</v>
      </c>
      <c r="G262" s="122">
        <f t="shared" si="11"/>
        <v>685.86703661675949</v>
      </c>
    </row>
    <row r="263" spans="1:7">
      <c r="A263" s="23">
        <f t="shared" si="10"/>
        <v>251</v>
      </c>
      <c r="B263" s="218" t="s">
        <v>1244</v>
      </c>
      <c r="C263" s="137">
        <v>42793</v>
      </c>
      <c r="D263" s="137">
        <v>42825</v>
      </c>
      <c r="E263" s="25">
        <f t="shared" si="9"/>
        <v>32</v>
      </c>
      <c r="F263" s="121">
        <v>-16.211773492760642</v>
      </c>
      <c r="G263" s="122">
        <f t="shared" si="11"/>
        <v>-518.77675176834055</v>
      </c>
    </row>
    <row r="264" spans="1:7">
      <c r="A264" s="23">
        <f t="shared" si="10"/>
        <v>252</v>
      </c>
      <c r="B264" s="218" t="s">
        <v>1244</v>
      </c>
      <c r="C264" s="137">
        <v>42794</v>
      </c>
      <c r="D264" s="137">
        <v>42825</v>
      </c>
      <c r="E264" s="25">
        <f t="shared" si="9"/>
        <v>31</v>
      </c>
      <c r="F264" s="121">
        <v>38.649431636560891</v>
      </c>
      <c r="G264" s="122">
        <f t="shared" si="11"/>
        <v>1198.1323807333877</v>
      </c>
    </row>
    <row r="265" spans="1:7">
      <c r="A265" s="23">
        <f t="shared" si="10"/>
        <v>253</v>
      </c>
      <c r="B265" s="218" t="s">
        <v>1244</v>
      </c>
      <c r="C265" s="137">
        <v>42794</v>
      </c>
      <c r="D265" s="137">
        <v>42825</v>
      </c>
      <c r="E265" s="25">
        <f t="shared" si="9"/>
        <v>31</v>
      </c>
      <c r="F265" s="121">
        <v>-1.1124272753495409E-2</v>
      </c>
      <c r="G265" s="122">
        <f t="shared" si="11"/>
        <v>-0.34485245535835768</v>
      </c>
    </row>
    <row r="266" spans="1:7">
      <c r="A266" s="23">
        <f t="shared" si="10"/>
        <v>254</v>
      </c>
      <c r="B266" s="218" t="s">
        <v>1244</v>
      </c>
      <c r="C266" s="137">
        <v>42795</v>
      </c>
      <c r="D266" s="137">
        <v>42853</v>
      </c>
      <c r="E266" s="25">
        <f t="shared" si="9"/>
        <v>58</v>
      </c>
      <c r="F266" s="121">
        <v>442.99325910748382</v>
      </c>
      <c r="G266" s="122">
        <f t="shared" si="11"/>
        <v>25693.609028234063</v>
      </c>
    </row>
    <row r="267" spans="1:7">
      <c r="A267" s="23">
        <f t="shared" si="10"/>
        <v>255</v>
      </c>
      <c r="B267" s="218" t="s">
        <v>1244</v>
      </c>
      <c r="C267" s="137">
        <v>42796</v>
      </c>
      <c r="D267" s="137">
        <v>42853</v>
      </c>
      <c r="E267" s="25">
        <f t="shared" si="9"/>
        <v>57</v>
      </c>
      <c r="F267" s="121">
        <v>416.41443793895775</v>
      </c>
      <c r="G267" s="122">
        <f t="shared" si="11"/>
        <v>23735.622962520592</v>
      </c>
    </row>
    <row r="268" spans="1:7">
      <c r="A268" s="23">
        <f t="shared" si="10"/>
        <v>256</v>
      </c>
      <c r="B268" s="218" t="s">
        <v>1244</v>
      </c>
      <c r="C268" s="137">
        <v>42797</v>
      </c>
      <c r="D268" s="137">
        <v>42853</v>
      </c>
      <c r="E268" s="25">
        <f t="shared" si="9"/>
        <v>56</v>
      </c>
      <c r="F268" s="121">
        <v>560.5545740716824</v>
      </c>
      <c r="G268" s="122">
        <f t="shared" si="11"/>
        <v>31391.056148014213</v>
      </c>
    </row>
    <row r="269" spans="1:7">
      <c r="A269" s="23">
        <f t="shared" si="10"/>
        <v>257</v>
      </c>
      <c r="B269" s="218" t="s">
        <v>1244</v>
      </c>
      <c r="C269" s="137">
        <v>42798</v>
      </c>
      <c r="D269" s="137">
        <v>42853</v>
      </c>
      <c r="E269" s="25">
        <f t="shared" ref="E269:E332" si="12">D269-C269</f>
        <v>55</v>
      </c>
      <c r="F269" s="121">
        <v>392.01667325112442</v>
      </c>
      <c r="G269" s="122">
        <f t="shared" si="11"/>
        <v>21560.917028811844</v>
      </c>
    </row>
    <row r="270" spans="1:7">
      <c r="A270" s="23">
        <f t="shared" ref="A270:A333" si="13">A269+1</f>
        <v>258</v>
      </c>
      <c r="B270" s="218" t="s">
        <v>1244</v>
      </c>
      <c r="C270" s="137">
        <v>42799</v>
      </c>
      <c r="D270" s="137">
        <v>42853</v>
      </c>
      <c r="E270" s="25">
        <f t="shared" si="12"/>
        <v>54</v>
      </c>
      <c r="F270" s="121">
        <v>398.62642623428241</v>
      </c>
      <c r="G270" s="122">
        <f t="shared" ref="G270:G333" si="14">E270*F270</f>
        <v>21525.827016651248</v>
      </c>
    </row>
    <row r="271" spans="1:7">
      <c r="A271" s="23">
        <f t="shared" si="13"/>
        <v>259</v>
      </c>
      <c r="B271" s="218" t="s">
        <v>1244</v>
      </c>
      <c r="C271" s="137">
        <v>42800</v>
      </c>
      <c r="D271" s="137">
        <v>42853</v>
      </c>
      <c r="E271" s="25">
        <f t="shared" si="12"/>
        <v>53</v>
      </c>
      <c r="F271" s="121">
        <v>434.34285289327545</v>
      </c>
      <c r="G271" s="122">
        <f t="shared" si="14"/>
        <v>23020.171203343598</v>
      </c>
    </row>
    <row r="272" spans="1:7">
      <c r="A272" s="23">
        <f t="shared" si="13"/>
        <v>260</v>
      </c>
      <c r="B272" s="218" t="s">
        <v>1244</v>
      </c>
      <c r="C272" s="137">
        <v>42801</v>
      </c>
      <c r="D272" s="137">
        <v>42853</v>
      </c>
      <c r="E272" s="25">
        <f t="shared" si="12"/>
        <v>52</v>
      </c>
      <c r="F272" s="121">
        <v>395.04074324341894</v>
      </c>
      <c r="G272" s="122">
        <f t="shared" si="14"/>
        <v>20542.118648657786</v>
      </c>
    </row>
    <row r="273" spans="1:7">
      <c r="A273" s="23">
        <f t="shared" si="13"/>
        <v>261</v>
      </c>
      <c r="B273" s="218" t="s">
        <v>1244</v>
      </c>
      <c r="C273" s="137">
        <v>42802</v>
      </c>
      <c r="D273" s="137">
        <v>42853</v>
      </c>
      <c r="E273" s="25">
        <f t="shared" si="12"/>
        <v>51</v>
      </c>
      <c r="F273" s="121">
        <v>413.35256707175961</v>
      </c>
      <c r="G273" s="122">
        <f t="shared" si="14"/>
        <v>21080.980920659738</v>
      </c>
    </row>
    <row r="274" spans="1:7">
      <c r="A274" s="23">
        <f t="shared" si="13"/>
        <v>262</v>
      </c>
      <c r="B274" s="218" t="s">
        <v>1244</v>
      </c>
      <c r="C274" s="137">
        <v>42803</v>
      </c>
      <c r="D274" s="137">
        <v>42853</v>
      </c>
      <c r="E274" s="25">
        <f t="shared" si="12"/>
        <v>50</v>
      </c>
      <c r="F274" s="121">
        <v>456.73717121121371</v>
      </c>
      <c r="G274" s="122">
        <f t="shared" si="14"/>
        <v>22836.858560560686</v>
      </c>
    </row>
    <row r="275" spans="1:7">
      <c r="A275" s="23">
        <f t="shared" si="13"/>
        <v>263</v>
      </c>
      <c r="B275" s="218" t="s">
        <v>1244</v>
      </c>
      <c r="C275" s="137">
        <v>42804</v>
      </c>
      <c r="D275" s="137">
        <v>42853</v>
      </c>
      <c r="E275" s="25">
        <f t="shared" si="12"/>
        <v>49</v>
      </c>
      <c r="F275" s="121">
        <v>518.33639692925624</v>
      </c>
      <c r="G275" s="122">
        <f t="shared" si="14"/>
        <v>25398.483449533556</v>
      </c>
    </row>
    <row r="276" spans="1:7">
      <c r="A276" s="23">
        <f t="shared" si="13"/>
        <v>264</v>
      </c>
      <c r="B276" s="218" t="s">
        <v>1244</v>
      </c>
      <c r="C276" s="137">
        <v>42805</v>
      </c>
      <c r="D276" s="137">
        <v>42853</v>
      </c>
      <c r="E276" s="25">
        <f t="shared" si="12"/>
        <v>48</v>
      </c>
      <c r="F276" s="121">
        <v>302.84980947832543</v>
      </c>
      <c r="G276" s="122">
        <f t="shared" si="14"/>
        <v>14536.790854959621</v>
      </c>
    </row>
    <row r="277" spans="1:7">
      <c r="A277" s="23">
        <f t="shared" si="13"/>
        <v>265</v>
      </c>
      <c r="B277" s="218" t="s">
        <v>1244</v>
      </c>
      <c r="C277" s="137">
        <v>42806</v>
      </c>
      <c r="D277" s="137">
        <v>42853</v>
      </c>
      <c r="E277" s="25">
        <f t="shared" si="12"/>
        <v>47</v>
      </c>
      <c r="F277" s="121">
        <v>504.29607196503156</v>
      </c>
      <c r="G277" s="122">
        <f t="shared" si="14"/>
        <v>23701.915382356485</v>
      </c>
    </row>
    <row r="278" spans="1:7">
      <c r="A278" s="23">
        <f t="shared" si="13"/>
        <v>266</v>
      </c>
      <c r="B278" s="218" t="s">
        <v>1244</v>
      </c>
      <c r="C278" s="137">
        <v>42807</v>
      </c>
      <c r="D278" s="137">
        <v>42853</v>
      </c>
      <c r="E278" s="25">
        <f t="shared" si="12"/>
        <v>46</v>
      </c>
      <c r="F278" s="121">
        <v>119.47776532056544</v>
      </c>
      <c r="G278" s="122">
        <f t="shared" si="14"/>
        <v>5495.9772047460101</v>
      </c>
    </row>
    <row r="279" spans="1:7">
      <c r="A279" s="23">
        <f t="shared" si="13"/>
        <v>267</v>
      </c>
      <c r="B279" s="218" t="s">
        <v>1244</v>
      </c>
      <c r="C279" s="137">
        <v>42808</v>
      </c>
      <c r="D279" s="137">
        <v>42853</v>
      </c>
      <c r="E279" s="25">
        <f t="shared" si="12"/>
        <v>45</v>
      </c>
      <c r="F279" s="121">
        <v>-5.8159346101807428</v>
      </c>
      <c r="G279" s="122">
        <f t="shared" si="14"/>
        <v>-261.71705745813341</v>
      </c>
    </row>
    <row r="280" spans="1:7">
      <c r="A280" s="23">
        <f t="shared" si="13"/>
        <v>268</v>
      </c>
      <c r="B280" s="218" t="s">
        <v>1244</v>
      </c>
      <c r="C280" s="137">
        <v>42810</v>
      </c>
      <c r="D280" s="137">
        <v>42853</v>
      </c>
      <c r="E280" s="25">
        <f t="shared" si="12"/>
        <v>43</v>
      </c>
      <c r="F280" s="121">
        <v>10.481642598292314</v>
      </c>
      <c r="G280" s="122">
        <f t="shared" si="14"/>
        <v>450.71063172656949</v>
      </c>
    </row>
    <row r="281" spans="1:7">
      <c r="A281" s="23">
        <f t="shared" si="13"/>
        <v>269</v>
      </c>
      <c r="B281" s="218" t="s">
        <v>1244</v>
      </c>
      <c r="C281" s="137">
        <v>42811</v>
      </c>
      <c r="D281" s="137">
        <v>42853</v>
      </c>
      <c r="E281" s="25">
        <f t="shared" si="12"/>
        <v>42</v>
      </c>
      <c r="F281" s="121">
        <v>16.572983582771343</v>
      </c>
      <c r="G281" s="122">
        <f t="shared" si="14"/>
        <v>696.06531047639646</v>
      </c>
    </row>
    <row r="282" spans="1:7">
      <c r="A282" s="23">
        <f t="shared" si="13"/>
        <v>270</v>
      </c>
      <c r="B282" s="218" t="s">
        <v>1244</v>
      </c>
      <c r="C282" s="137">
        <v>42812</v>
      </c>
      <c r="D282" s="137">
        <v>42853</v>
      </c>
      <c r="E282" s="25">
        <f t="shared" si="12"/>
        <v>41</v>
      </c>
      <c r="F282" s="121">
        <v>134.38211028258851</v>
      </c>
      <c r="G282" s="122">
        <f t="shared" si="14"/>
        <v>5509.6665215861294</v>
      </c>
    </row>
    <row r="283" spans="1:7">
      <c r="A283" s="23">
        <f t="shared" si="13"/>
        <v>271</v>
      </c>
      <c r="B283" s="218" t="s">
        <v>1244</v>
      </c>
      <c r="C283" s="137">
        <v>42813</v>
      </c>
      <c r="D283" s="137">
        <v>42853</v>
      </c>
      <c r="E283" s="25">
        <f t="shared" si="12"/>
        <v>40</v>
      </c>
      <c r="F283" s="121">
        <v>-25.6559938096274</v>
      </c>
      <c r="G283" s="122">
        <f t="shared" si="14"/>
        <v>-1026.2397523850959</v>
      </c>
    </row>
    <row r="284" spans="1:7">
      <c r="A284" s="23">
        <f t="shared" si="13"/>
        <v>272</v>
      </c>
      <c r="B284" s="218" t="s">
        <v>1244</v>
      </c>
      <c r="C284" s="137">
        <v>42814</v>
      </c>
      <c r="D284" s="137">
        <v>42853</v>
      </c>
      <c r="E284" s="25">
        <f t="shared" si="12"/>
        <v>39</v>
      </c>
      <c r="F284" s="121">
        <v>-41.597162769008612</v>
      </c>
      <c r="G284" s="122">
        <f t="shared" si="14"/>
        <v>-1622.2893479913359</v>
      </c>
    </row>
    <row r="285" spans="1:7">
      <c r="A285" s="23">
        <f t="shared" si="13"/>
        <v>273</v>
      </c>
      <c r="B285" s="218" t="s">
        <v>1244</v>
      </c>
      <c r="C285" s="137">
        <v>42815</v>
      </c>
      <c r="D285" s="137">
        <v>42853</v>
      </c>
      <c r="E285" s="25">
        <f t="shared" si="12"/>
        <v>38</v>
      </c>
      <c r="F285" s="121">
        <v>72.820685439449704</v>
      </c>
      <c r="G285" s="122">
        <f t="shared" si="14"/>
        <v>2767.1860466990888</v>
      </c>
    </row>
    <row r="286" spans="1:7">
      <c r="A286" s="23">
        <f t="shared" si="13"/>
        <v>274</v>
      </c>
      <c r="B286" s="218" t="s">
        <v>1244</v>
      </c>
      <c r="C286" s="137">
        <v>42816</v>
      </c>
      <c r="D286" s="137">
        <v>42853</v>
      </c>
      <c r="E286" s="25">
        <f t="shared" si="12"/>
        <v>37</v>
      </c>
      <c r="F286" s="121">
        <v>131.6172462896335</v>
      </c>
      <c r="G286" s="122">
        <f t="shared" si="14"/>
        <v>4869.8381127164394</v>
      </c>
    </row>
    <row r="287" spans="1:7">
      <c r="A287" s="23">
        <f t="shared" si="13"/>
        <v>275</v>
      </c>
      <c r="B287" s="218" t="s">
        <v>1244</v>
      </c>
      <c r="C287" s="137">
        <v>42817</v>
      </c>
      <c r="D287" s="137">
        <v>42853</v>
      </c>
      <c r="E287" s="25">
        <f t="shared" si="12"/>
        <v>36</v>
      </c>
      <c r="F287" s="121">
        <v>20.979485571543361</v>
      </c>
      <c r="G287" s="122">
        <f t="shared" si="14"/>
        <v>755.261480575561</v>
      </c>
    </row>
    <row r="288" spans="1:7">
      <c r="A288" s="23">
        <f t="shared" si="13"/>
        <v>276</v>
      </c>
      <c r="B288" s="218" t="s">
        <v>1244</v>
      </c>
      <c r="C288" s="137">
        <v>42818</v>
      </c>
      <c r="D288" s="137">
        <v>42853</v>
      </c>
      <c r="E288" s="25">
        <f t="shared" si="12"/>
        <v>35</v>
      </c>
      <c r="F288" s="121">
        <v>39.901523523329175</v>
      </c>
      <c r="G288" s="122">
        <f t="shared" si="14"/>
        <v>1396.5533233165211</v>
      </c>
    </row>
    <row r="289" spans="1:7">
      <c r="A289" s="23">
        <f t="shared" si="13"/>
        <v>277</v>
      </c>
      <c r="B289" s="218" t="s">
        <v>1244</v>
      </c>
      <c r="C289" s="137">
        <v>42820</v>
      </c>
      <c r="D289" s="137">
        <v>42853</v>
      </c>
      <c r="E289" s="25">
        <f t="shared" si="12"/>
        <v>33</v>
      </c>
      <c r="F289" s="121">
        <v>228.6520921673845</v>
      </c>
      <c r="G289" s="122">
        <f t="shared" si="14"/>
        <v>7545.5190415236884</v>
      </c>
    </row>
    <row r="290" spans="1:7">
      <c r="A290" s="23">
        <f t="shared" si="13"/>
        <v>278</v>
      </c>
      <c r="B290" s="218" t="s">
        <v>1244</v>
      </c>
      <c r="C290" s="137">
        <v>42821</v>
      </c>
      <c r="D290" s="137">
        <v>42853</v>
      </c>
      <c r="E290" s="25">
        <f t="shared" si="12"/>
        <v>32</v>
      </c>
      <c r="F290" s="121">
        <v>-61.615426093001197</v>
      </c>
      <c r="G290" s="122">
        <f t="shared" si="14"/>
        <v>-1971.6936349760383</v>
      </c>
    </row>
    <row r="291" spans="1:7">
      <c r="A291" s="23">
        <f t="shared" si="13"/>
        <v>279</v>
      </c>
      <c r="B291" s="218" t="s">
        <v>1244</v>
      </c>
      <c r="C291" s="137">
        <v>42822</v>
      </c>
      <c r="D291" s="137">
        <v>42853</v>
      </c>
      <c r="E291" s="25">
        <f t="shared" si="12"/>
        <v>31</v>
      </c>
      <c r="F291" s="121">
        <v>23.409541815351478</v>
      </c>
      <c r="G291" s="122">
        <f t="shared" si="14"/>
        <v>725.69579627589576</v>
      </c>
    </row>
    <row r="292" spans="1:7">
      <c r="A292" s="23">
        <f t="shared" si="13"/>
        <v>280</v>
      </c>
      <c r="B292" s="218" t="s">
        <v>1244</v>
      </c>
      <c r="C292" s="137">
        <v>42823</v>
      </c>
      <c r="D292" s="137">
        <v>42853</v>
      </c>
      <c r="E292" s="25">
        <f t="shared" si="12"/>
        <v>30</v>
      </c>
      <c r="F292" s="121">
        <v>-92.109931890299862</v>
      </c>
      <c r="G292" s="122">
        <f t="shared" si="14"/>
        <v>-2763.297956708996</v>
      </c>
    </row>
    <row r="293" spans="1:7">
      <c r="A293" s="23">
        <f t="shared" si="13"/>
        <v>281</v>
      </c>
      <c r="B293" s="218" t="s">
        <v>1244</v>
      </c>
      <c r="C293" s="137">
        <v>42824</v>
      </c>
      <c r="D293" s="137">
        <v>42853</v>
      </c>
      <c r="E293" s="25">
        <f t="shared" si="12"/>
        <v>29</v>
      </c>
      <c r="F293" s="121">
        <v>48.871131125474214</v>
      </c>
      <c r="G293" s="122">
        <f t="shared" si="14"/>
        <v>1417.2628026387522</v>
      </c>
    </row>
    <row r="294" spans="1:7">
      <c r="A294" s="23">
        <f t="shared" si="13"/>
        <v>282</v>
      </c>
      <c r="B294" s="218" t="s">
        <v>1244</v>
      </c>
      <c r="C294" s="137">
        <v>42825</v>
      </c>
      <c r="D294" s="137">
        <v>42853</v>
      </c>
      <c r="E294" s="25">
        <f t="shared" si="12"/>
        <v>28</v>
      </c>
      <c r="F294" s="121">
        <v>361.37636407919729</v>
      </c>
      <c r="G294" s="122">
        <f t="shared" si="14"/>
        <v>10118.538194217525</v>
      </c>
    </row>
    <row r="295" spans="1:7">
      <c r="A295" s="23">
        <f t="shared" si="13"/>
        <v>283</v>
      </c>
      <c r="B295" s="218" t="s">
        <v>1244</v>
      </c>
      <c r="C295" s="137">
        <v>42825</v>
      </c>
      <c r="D295" s="137">
        <v>42853</v>
      </c>
      <c r="E295" s="25">
        <f t="shared" si="12"/>
        <v>28</v>
      </c>
      <c r="F295" s="121">
        <v>12.668693217719616</v>
      </c>
      <c r="G295" s="122">
        <f t="shared" si="14"/>
        <v>354.72341009614922</v>
      </c>
    </row>
    <row r="296" spans="1:7">
      <c r="A296" s="23">
        <f t="shared" si="13"/>
        <v>284</v>
      </c>
      <c r="B296" s="218" t="s">
        <v>1244</v>
      </c>
      <c r="C296" s="137">
        <v>42825</v>
      </c>
      <c r="D296" s="137">
        <v>42853</v>
      </c>
      <c r="E296" s="25">
        <f t="shared" si="12"/>
        <v>28</v>
      </c>
      <c r="F296" s="121">
        <v>0.29160674925697327</v>
      </c>
      <c r="G296" s="122">
        <f t="shared" si="14"/>
        <v>8.1649889791952521</v>
      </c>
    </row>
    <row r="297" spans="1:7">
      <c r="A297" s="23">
        <f t="shared" si="13"/>
        <v>285</v>
      </c>
      <c r="B297" s="218" t="s">
        <v>1244</v>
      </c>
      <c r="C297" s="137">
        <v>42826</v>
      </c>
      <c r="D297" s="137">
        <v>42886</v>
      </c>
      <c r="E297" s="25">
        <f t="shared" si="12"/>
        <v>60</v>
      </c>
      <c r="F297" s="121">
        <v>539.2647868262834</v>
      </c>
      <c r="G297" s="122">
        <f t="shared" si="14"/>
        <v>32355.887209577006</v>
      </c>
    </row>
    <row r="298" spans="1:7">
      <c r="A298" s="23">
        <f t="shared" si="13"/>
        <v>286</v>
      </c>
      <c r="B298" s="218" t="s">
        <v>1244</v>
      </c>
      <c r="C298" s="137">
        <v>42827</v>
      </c>
      <c r="D298" s="137">
        <v>42886</v>
      </c>
      <c r="E298" s="25">
        <f t="shared" si="12"/>
        <v>59</v>
      </c>
      <c r="F298" s="121">
        <v>579.36638649852046</v>
      </c>
      <c r="G298" s="122">
        <f t="shared" si="14"/>
        <v>34182.616803412704</v>
      </c>
    </row>
    <row r="299" spans="1:7">
      <c r="A299" s="23">
        <f t="shared" si="13"/>
        <v>287</v>
      </c>
      <c r="B299" s="218" t="s">
        <v>1244</v>
      </c>
      <c r="C299" s="137">
        <v>42828</v>
      </c>
      <c r="D299" s="137">
        <v>42886</v>
      </c>
      <c r="E299" s="25">
        <f t="shared" si="12"/>
        <v>58</v>
      </c>
      <c r="F299" s="121">
        <v>512.09899287239477</v>
      </c>
      <c r="G299" s="122">
        <f t="shared" si="14"/>
        <v>29701.741586598895</v>
      </c>
    </row>
    <row r="300" spans="1:7">
      <c r="A300" s="23">
        <f t="shared" si="13"/>
        <v>288</v>
      </c>
      <c r="B300" s="218" t="s">
        <v>1244</v>
      </c>
      <c r="C300" s="137">
        <v>42829</v>
      </c>
      <c r="D300" s="137">
        <v>42886</v>
      </c>
      <c r="E300" s="25">
        <f t="shared" si="12"/>
        <v>57</v>
      </c>
      <c r="F300" s="121">
        <v>594.30667025512389</v>
      </c>
      <c r="G300" s="122">
        <f t="shared" si="14"/>
        <v>33875.480204542058</v>
      </c>
    </row>
    <row r="301" spans="1:7">
      <c r="A301" s="23">
        <f t="shared" si="13"/>
        <v>289</v>
      </c>
      <c r="B301" s="218" t="s">
        <v>1244</v>
      </c>
      <c r="C301" s="137">
        <v>42830</v>
      </c>
      <c r="D301" s="137">
        <v>42886</v>
      </c>
      <c r="E301" s="25">
        <f t="shared" si="12"/>
        <v>56</v>
      </c>
      <c r="F301" s="121">
        <v>-292.02777041412605</v>
      </c>
      <c r="G301" s="122">
        <f t="shared" si="14"/>
        <v>-16353.555143191059</v>
      </c>
    </row>
    <row r="302" spans="1:7">
      <c r="A302" s="23">
        <f t="shared" si="13"/>
        <v>290</v>
      </c>
      <c r="B302" s="218" t="s">
        <v>1244</v>
      </c>
      <c r="C302" s="137">
        <v>42831</v>
      </c>
      <c r="D302" s="137">
        <v>42886</v>
      </c>
      <c r="E302" s="25">
        <f t="shared" si="12"/>
        <v>55</v>
      </c>
      <c r="F302" s="121">
        <v>390.38564172069363</v>
      </c>
      <c r="G302" s="122">
        <f t="shared" si="14"/>
        <v>21471.210294638149</v>
      </c>
    </row>
    <row r="303" spans="1:7">
      <c r="A303" s="23">
        <f t="shared" si="13"/>
        <v>291</v>
      </c>
      <c r="B303" s="218" t="s">
        <v>1244</v>
      </c>
      <c r="C303" s="137">
        <v>42832</v>
      </c>
      <c r="D303" s="137">
        <v>42886</v>
      </c>
      <c r="E303" s="25">
        <f t="shared" si="12"/>
        <v>54</v>
      </c>
      <c r="F303" s="121">
        <v>541.08266180392002</v>
      </c>
      <c r="G303" s="122">
        <f t="shared" si="14"/>
        <v>29218.463737411679</v>
      </c>
    </row>
    <row r="304" spans="1:7">
      <c r="A304" s="23">
        <f t="shared" si="13"/>
        <v>292</v>
      </c>
      <c r="B304" s="218" t="s">
        <v>1244</v>
      </c>
      <c r="C304" s="137">
        <v>42833</v>
      </c>
      <c r="D304" s="137">
        <v>42886</v>
      </c>
      <c r="E304" s="25">
        <f t="shared" si="12"/>
        <v>53</v>
      </c>
      <c r="F304" s="121">
        <v>563.97464372429192</v>
      </c>
      <c r="G304" s="122">
        <f t="shared" si="14"/>
        <v>29890.656117387472</v>
      </c>
    </row>
    <row r="305" spans="1:7">
      <c r="A305" s="23">
        <f t="shared" si="13"/>
        <v>293</v>
      </c>
      <c r="B305" s="218" t="s">
        <v>1244</v>
      </c>
      <c r="C305" s="137">
        <v>42834</v>
      </c>
      <c r="D305" s="137">
        <v>42886</v>
      </c>
      <c r="E305" s="25">
        <f t="shared" si="12"/>
        <v>52</v>
      </c>
      <c r="F305" s="121">
        <v>700.47779229338823</v>
      </c>
      <c r="G305" s="122">
        <f t="shared" si="14"/>
        <v>36424.84519925619</v>
      </c>
    </row>
    <row r="306" spans="1:7">
      <c r="A306" s="23">
        <f t="shared" si="13"/>
        <v>294</v>
      </c>
      <c r="B306" s="218" t="s">
        <v>1244</v>
      </c>
      <c r="C306" s="137">
        <v>42835</v>
      </c>
      <c r="D306" s="137">
        <v>42886</v>
      </c>
      <c r="E306" s="25">
        <f t="shared" si="12"/>
        <v>51</v>
      </c>
      <c r="F306" s="121">
        <v>117.9752704857661</v>
      </c>
      <c r="G306" s="122">
        <f t="shared" si="14"/>
        <v>6016.7387947740708</v>
      </c>
    </row>
    <row r="307" spans="1:7">
      <c r="A307" s="23">
        <f t="shared" si="13"/>
        <v>295</v>
      </c>
      <c r="B307" s="218" t="s">
        <v>1244</v>
      </c>
      <c r="C307" s="137">
        <v>42836</v>
      </c>
      <c r="D307" s="137">
        <v>42886</v>
      </c>
      <c r="E307" s="25">
        <f t="shared" si="12"/>
        <v>50</v>
      </c>
      <c r="F307" s="121">
        <v>457.30992649342426</v>
      </c>
      <c r="G307" s="122">
        <f t="shared" si="14"/>
        <v>22865.496324671214</v>
      </c>
    </row>
    <row r="308" spans="1:7">
      <c r="A308" s="23">
        <f t="shared" si="13"/>
        <v>296</v>
      </c>
      <c r="B308" s="218" t="s">
        <v>1244</v>
      </c>
      <c r="C308" s="137">
        <v>42837</v>
      </c>
      <c r="D308" s="137">
        <v>42886</v>
      </c>
      <c r="E308" s="25">
        <f t="shared" si="12"/>
        <v>49</v>
      </c>
      <c r="F308" s="121">
        <v>252.46792156303903</v>
      </c>
      <c r="G308" s="122">
        <f t="shared" si="14"/>
        <v>12370.928156588912</v>
      </c>
    </row>
    <row r="309" spans="1:7">
      <c r="A309" s="23">
        <f t="shared" si="13"/>
        <v>297</v>
      </c>
      <c r="B309" s="218" t="s">
        <v>1244</v>
      </c>
      <c r="C309" s="137">
        <v>42838</v>
      </c>
      <c r="D309" s="137">
        <v>42886</v>
      </c>
      <c r="E309" s="25">
        <f t="shared" si="12"/>
        <v>48</v>
      </c>
      <c r="F309" s="121">
        <v>490.51925182991954</v>
      </c>
      <c r="G309" s="122">
        <f t="shared" si="14"/>
        <v>23544.924087836138</v>
      </c>
    </row>
    <row r="310" spans="1:7">
      <c r="A310" s="23">
        <f t="shared" si="13"/>
        <v>298</v>
      </c>
      <c r="B310" s="218" t="s">
        <v>1244</v>
      </c>
      <c r="C310" s="137">
        <v>42839</v>
      </c>
      <c r="D310" s="137">
        <v>42886</v>
      </c>
      <c r="E310" s="25">
        <f t="shared" si="12"/>
        <v>47</v>
      </c>
      <c r="F310" s="121">
        <v>430.48122193936234</v>
      </c>
      <c r="G310" s="122">
        <f t="shared" si="14"/>
        <v>20232.617431150029</v>
      </c>
    </row>
    <row r="311" spans="1:7">
      <c r="A311" s="23">
        <f t="shared" si="13"/>
        <v>299</v>
      </c>
      <c r="B311" s="218" t="s">
        <v>1244</v>
      </c>
      <c r="C311" s="137">
        <v>42840</v>
      </c>
      <c r="D311" s="137">
        <v>42886</v>
      </c>
      <c r="E311" s="25">
        <f t="shared" si="12"/>
        <v>46</v>
      </c>
      <c r="F311" s="121">
        <v>419.03222125239222</v>
      </c>
      <c r="G311" s="122">
        <f t="shared" si="14"/>
        <v>19275.482177610043</v>
      </c>
    </row>
    <row r="312" spans="1:7">
      <c r="A312" s="23">
        <f t="shared" si="13"/>
        <v>300</v>
      </c>
      <c r="B312" s="218" t="s">
        <v>1244</v>
      </c>
      <c r="C312" s="137">
        <v>42841</v>
      </c>
      <c r="D312" s="137">
        <v>42886</v>
      </c>
      <c r="E312" s="25">
        <f t="shared" si="12"/>
        <v>45</v>
      </c>
      <c r="F312" s="121">
        <v>461.12626005574759</v>
      </c>
      <c r="G312" s="122">
        <f t="shared" si="14"/>
        <v>20750.681702508642</v>
      </c>
    </row>
    <row r="313" spans="1:7">
      <c r="A313" s="23">
        <f t="shared" si="13"/>
        <v>301</v>
      </c>
      <c r="B313" s="218" t="s">
        <v>1244</v>
      </c>
      <c r="C313" s="137">
        <v>42842</v>
      </c>
      <c r="D313" s="137">
        <v>42886</v>
      </c>
      <c r="E313" s="25">
        <f t="shared" si="12"/>
        <v>44</v>
      </c>
      <c r="F313" s="121">
        <v>88.395675650975818</v>
      </c>
      <c r="G313" s="122">
        <f t="shared" si="14"/>
        <v>3889.409728642936</v>
      </c>
    </row>
    <row r="314" spans="1:7">
      <c r="A314" s="23">
        <f t="shared" si="13"/>
        <v>302</v>
      </c>
      <c r="B314" s="218" t="s">
        <v>1244</v>
      </c>
      <c r="C314" s="137">
        <v>42843</v>
      </c>
      <c r="D314" s="137">
        <v>42886</v>
      </c>
      <c r="E314" s="25">
        <f t="shared" si="12"/>
        <v>43</v>
      </c>
      <c r="F314" s="121">
        <v>136.87033523676462</v>
      </c>
      <c r="G314" s="122">
        <f t="shared" si="14"/>
        <v>5885.4244151808789</v>
      </c>
    </row>
    <row r="315" spans="1:7">
      <c r="A315" s="23">
        <f t="shared" si="13"/>
        <v>303</v>
      </c>
      <c r="B315" s="218" t="s">
        <v>1244</v>
      </c>
      <c r="C315" s="137">
        <v>42844</v>
      </c>
      <c r="D315" s="137">
        <v>42886</v>
      </c>
      <c r="E315" s="25">
        <f t="shared" si="12"/>
        <v>42</v>
      </c>
      <c r="F315" s="121">
        <v>294.90506921978943</v>
      </c>
      <c r="G315" s="122">
        <f t="shared" si="14"/>
        <v>12386.012907231156</v>
      </c>
    </row>
    <row r="316" spans="1:7">
      <c r="A316" s="23">
        <f t="shared" si="13"/>
        <v>304</v>
      </c>
      <c r="B316" s="218" t="s">
        <v>1244</v>
      </c>
      <c r="C316" s="137">
        <v>42845</v>
      </c>
      <c r="D316" s="137">
        <v>42886</v>
      </c>
      <c r="E316" s="25">
        <f t="shared" si="12"/>
        <v>41</v>
      </c>
      <c r="F316" s="121">
        <v>54.48809370055384</v>
      </c>
      <c r="G316" s="122">
        <f t="shared" si="14"/>
        <v>2234.0118417227072</v>
      </c>
    </row>
    <row r="317" spans="1:7">
      <c r="A317" s="23">
        <f t="shared" si="13"/>
        <v>305</v>
      </c>
      <c r="B317" s="218" t="s">
        <v>1244</v>
      </c>
      <c r="C317" s="137">
        <v>42846</v>
      </c>
      <c r="D317" s="137">
        <v>42886</v>
      </c>
      <c r="E317" s="25">
        <f t="shared" si="12"/>
        <v>40</v>
      </c>
      <c r="F317" s="121">
        <v>-16.451166602255153</v>
      </c>
      <c r="G317" s="122">
        <f t="shared" si="14"/>
        <v>-658.04666409020615</v>
      </c>
    </row>
    <row r="318" spans="1:7">
      <c r="A318" s="23">
        <f t="shared" si="13"/>
        <v>306</v>
      </c>
      <c r="B318" s="218" t="s">
        <v>1244</v>
      </c>
      <c r="C318" s="137">
        <v>42847</v>
      </c>
      <c r="D318" s="137">
        <v>42886</v>
      </c>
      <c r="E318" s="25">
        <f t="shared" si="12"/>
        <v>39</v>
      </c>
      <c r="F318" s="121">
        <v>26.54579023635025</v>
      </c>
      <c r="G318" s="122">
        <f t="shared" si="14"/>
        <v>1035.2858192176598</v>
      </c>
    </row>
    <row r="319" spans="1:7">
      <c r="A319" s="23">
        <f t="shared" si="13"/>
        <v>307</v>
      </c>
      <c r="B319" s="218" t="s">
        <v>1244</v>
      </c>
      <c r="C319" s="137">
        <v>42848</v>
      </c>
      <c r="D319" s="137">
        <v>42886</v>
      </c>
      <c r="E319" s="25">
        <f t="shared" si="12"/>
        <v>38</v>
      </c>
      <c r="F319" s="121">
        <v>12.929786264780121</v>
      </c>
      <c r="G319" s="122">
        <f t="shared" si="14"/>
        <v>491.3318780616446</v>
      </c>
    </row>
    <row r="320" spans="1:7">
      <c r="A320" s="23">
        <f t="shared" si="13"/>
        <v>308</v>
      </c>
      <c r="B320" s="218" t="s">
        <v>1244</v>
      </c>
      <c r="C320" s="137">
        <v>42849</v>
      </c>
      <c r="D320" s="137">
        <v>42886</v>
      </c>
      <c r="E320" s="25">
        <f t="shared" si="12"/>
        <v>37</v>
      </c>
      <c r="F320" s="121">
        <v>-114.45990960185941</v>
      </c>
      <c r="G320" s="122">
        <f t="shared" si="14"/>
        <v>-4235.0166552687979</v>
      </c>
    </row>
    <row r="321" spans="1:7">
      <c r="A321" s="23">
        <f t="shared" si="13"/>
        <v>309</v>
      </c>
      <c r="B321" s="218" t="s">
        <v>1244</v>
      </c>
      <c r="C321" s="137">
        <v>42850</v>
      </c>
      <c r="D321" s="137">
        <v>42886</v>
      </c>
      <c r="E321" s="25">
        <f t="shared" si="12"/>
        <v>36</v>
      </c>
      <c r="F321" s="121">
        <v>44.658326023465413</v>
      </c>
      <c r="G321" s="122">
        <f t="shared" si="14"/>
        <v>1607.6997368447549</v>
      </c>
    </row>
    <row r="322" spans="1:7">
      <c r="A322" s="23">
        <f t="shared" si="13"/>
        <v>310</v>
      </c>
      <c r="B322" s="218" t="s">
        <v>1244</v>
      </c>
      <c r="C322" s="137">
        <v>42851</v>
      </c>
      <c r="D322" s="137">
        <v>42886</v>
      </c>
      <c r="E322" s="25">
        <f t="shared" si="12"/>
        <v>35</v>
      </c>
      <c r="F322" s="121">
        <v>135.3353745768396</v>
      </c>
      <c r="G322" s="122">
        <f t="shared" si="14"/>
        <v>4736.7381101893861</v>
      </c>
    </row>
    <row r="323" spans="1:7">
      <c r="A323" s="23">
        <f t="shared" si="13"/>
        <v>311</v>
      </c>
      <c r="B323" s="218" t="s">
        <v>1244</v>
      </c>
      <c r="C323" s="137">
        <v>42852</v>
      </c>
      <c r="D323" s="137">
        <v>42886</v>
      </c>
      <c r="E323" s="25">
        <f t="shared" si="12"/>
        <v>34</v>
      </c>
      <c r="F323" s="121">
        <v>121.78558459452113</v>
      </c>
      <c r="G323" s="122">
        <f t="shared" si="14"/>
        <v>4140.7098762137184</v>
      </c>
    </row>
    <row r="324" spans="1:7">
      <c r="A324" s="23">
        <f t="shared" si="13"/>
        <v>312</v>
      </c>
      <c r="B324" s="218" t="s">
        <v>1244</v>
      </c>
      <c r="C324" s="137">
        <v>42853</v>
      </c>
      <c r="D324" s="137">
        <v>42886</v>
      </c>
      <c r="E324" s="25">
        <f t="shared" si="12"/>
        <v>33</v>
      </c>
      <c r="F324" s="121">
        <v>24.631604001620232</v>
      </c>
      <c r="G324" s="122">
        <f t="shared" si="14"/>
        <v>812.84293205346762</v>
      </c>
    </row>
    <row r="325" spans="1:7">
      <c r="A325" s="23">
        <f t="shared" si="13"/>
        <v>313</v>
      </c>
      <c r="B325" s="218" t="s">
        <v>1244</v>
      </c>
      <c r="C325" s="137">
        <v>42854</v>
      </c>
      <c r="D325" s="137">
        <v>42886</v>
      </c>
      <c r="E325" s="25">
        <f t="shared" si="12"/>
        <v>32</v>
      </c>
      <c r="F325" s="121">
        <v>115.1641856693544</v>
      </c>
      <c r="G325" s="122">
        <f t="shared" si="14"/>
        <v>3685.2539414193407</v>
      </c>
    </row>
    <row r="326" spans="1:7">
      <c r="A326" s="23">
        <f t="shared" si="13"/>
        <v>314</v>
      </c>
      <c r="B326" s="218" t="s">
        <v>1244</v>
      </c>
      <c r="C326" s="137">
        <v>42855</v>
      </c>
      <c r="D326" s="137">
        <v>42886</v>
      </c>
      <c r="E326" s="25">
        <f t="shared" si="12"/>
        <v>31</v>
      </c>
      <c r="F326" s="121">
        <v>89.551410736095846</v>
      </c>
      <c r="G326" s="122">
        <f t="shared" si="14"/>
        <v>2776.0937328189711</v>
      </c>
    </row>
    <row r="327" spans="1:7">
      <c r="A327" s="23">
        <f t="shared" si="13"/>
        <v>315</v>
      </c>
      <c r="B327" s="218" t="s">
        <v>1244</v>
      </c>
      <c r="C327" s="137">
        <v>42855</v>
      </c>
      <c r="D327" s="137">
        <v>42886</v>
      </c>
      <c r="E327" s="25">
        <f t="shared" si="12"/>
        <v>31</v>
      </c>
      <c r="F327" s="121">
        <v>-1.2038907136666778E-2</v>
      </c>
      <c r="G327" s="122">
        <f t="shared" si="14"/>
        <v>-0.37320612123667013</v>
      </c>
    </row>
    <row r="328" spans="1:7">
      <c r="A328" s="23">
        <f t="shared" si="13"/>
        <v>316</v>
      </c>
      <c r="B328" s="218" t="s">
        <v>1244</v>
      </c>
      <c r="C328" s="137">
        <v>42887</v>
      </c>
      <c r="D328" s="137">
        <v>42947</v>
      </c>
      <c r="E328" s="25">
        <f t="shared" si="12"/>
        <v>60</v>
      </c>
      <c r="F328" s="121">
        <v>822.09361294720918</v>
      </c>
      <c r="G328" s="122">
        <f t="shared" si="14"/>
        <v>49325.616776832554</v>
      </c>
    </row>
    <row r="329" spans="1:7">
      <c r="A329" s="23">
        <f t="shared" si="13"/>
        <v>317</v>
      </c>
      <c r="B329" s="218" t="s">
        <v>1244</v>
      </c>
      <c r="C329" s="137">
        <v>42888</v>
      </c>
      <c r="D329" s="137">
        <v>42947</v>
      </c>
      <c r="E329" s="25">
        <f t="shared" si="12"/>
        <v>59</v>
      </c>
      <c r="F329" s="121">
        <v>892.92349823635766</v>
      </c>
      <c r="G329" s="122">
        <f t="shared" si="14"/>
        <v>52682.486395945103</v>
      </c>
    </row>
    <row r="330" spans="1:7">
      <c r="A330" s="23">
        <f t="shared" si="13"/>
        <v>318</v>
      </c>
      <c r="B330" s="218" t="s">
        <v>1244</v>
      </c>
      <c r="C330" s="137">
        <v>42889</v>
      </c>
      <c r="D330" s="137">
        <v>42947</v>
      </c>
      <c r="E330" s="25">
        <f t="shared" si="12"/>
        <v>58</v>
      </c>
      <c r="F330" s="121">
        <v>712.16983549218958</v>
      </c>
      <c r="G330" s="122">
        <f t="shared" si="14"/>
        <v>41305.850458546993</v>
      </c>
    </row>
    <row r="331" spans="1:7">
      <c r="A331" s="23">
        <f t="shared" si="13"/>
        <v>319</v>
      </c>
      <c r="B331" s="218" t="s">
        <v>1244</v>
      </c>
      <c r="C331" s="137">
        <v>42890</v>
      </c>
      <c r="D331" s="137">
        <v>42947</v>
      </c>
      <c r="E331" s="25">
        <f t="shared" si="12"/>
        <v>57</v>
      </c>
      <c r="F331" s="121">
        <v>1166.5908504016361</v>
      </c>
      <c r="G331" s="122">
        <f t="shared" si="14"/>
        <v>66495.678472893254</v>
      </c>
    </row>
    <row r="332" spans="1:7">
      <c r="A332" s="23">
        <f t="shared" si="13"/>
        <v>320</v>
      </c>
      <c r="B332" s="218" t="s">
        <v>1244</v>
      </c>
      <c r="C332" s="137">
        <v>42891</v>
      </c>
      <c r="D332" s="137">
        <v>42947</v>
      </c>
      <c r="E332" s="25">
        <f t="shared" si="12"/>
        <v>56</v>
      </c>
      <c r="F332" s="121">
        <v>1043.2853994131071</v>
      </c>
      <c r="G332" s="122">
        <f t="shared" si="14"/>
        <v>58423.982367133998</v>
      </c>
    </row>
    <row r="333" spans="1:7">
      <c r="A333" s="23">
        <f t="shared" si="13"/>
        <v>321</v>
      </c>
      <c r="B333" s="218" t="s">
        <v>1244</v>
      </c>
      <c r="C333" s="137">
        <v>42892</v>
      </c>
      <c r="D333" s="137">
        <v>42947</v>
      </c>
      <c r="E333" s="25">
        <f t="shared" ref="E333:E396" si="15">D333-C333</f>
        <v>55</v>
      </c>
      <c r="F333" s="121">
        <v>813.17923526098946</v>
      </c>
      <c r="G333" s="122">
        <f t="shared" si="14"/>
        <v>44724.857939354421</v>
      </c>
    </row>
    <row r="334" spans="1:7">
      <c r="A334" s="23">
        <f t="shared" ref="A334:A397" si="16">A333+1</f>
        <v>322</v>
      </c>
      <c r="B334" s="218" t="s">
        <v>1244</v>
      </c>
      <c r="C334" s="137">
        <v>42893</v>
      </c>
      <c r="D334" s="137">
        <v>42947</v>
      </c>
      <c r="E334" s="25">
        <f t="shared" si="15"/>
        <v>54</v>
      </c>
      <c r="F334" s="121">
        <v>749.99024513145798</v>
      </c>
      <c r="G334" s="122">
        <f t="shared" ref="G334:G397" si="17">E334*F334</f>
        <v>40499.473237098733</v>
      </c>
    </row>
    <row r="335" spans="1:7">
      <c r="A335" s="23">
        <f t="shared" si="16"/>
        <v>323</v>
      </c>
      <c r="B335" s="218" t="s">
        <v>1244</v>
      </c>
      <c r="C335" s="137">
        <v>42894</v>
      </c>
      <c r="D335" s="137">
        <v>42947</v>
      </c>
      <c r="E335" s="25">
        <f t="shared" si="15"/>
        <v>53</v>
      </c>
      <c r="F335" s="121">
        <v>830.79574354566194</v>
      </c>
      <c r="G335" s="122">
        <f t="shared" si="17"/>
        <v>44032.17440792008</v>
      </c>
    </row>
    <row r="336" spans="1:7">
      <c r="A336" s="23">
        <f t="shared" si="16"/>
        <v>324</v>
      </c>
      <c r="B336" s="218" t="s">
        <v>1244</v>
      </c>
      <c r="C336" s="137">
        <v>42895</v>
      </c>
      <c r="D336" s="137">
        <v>42947</v>
      </c>
      <c r="E336" s="25">
        <f t="shared" si="15"/>
        <v>52</v>
      </c>
      <c r="F336" s="121">
        <v>522.15815691970238</v>
      </c>
      <c r="G336" s="122">
        <f t="shared" si="17"/>
        <v>27152.224159824524</v>
      </c>
    </row>
    <row r="337" spans="1:7">
      <c r="A337" s="23">
        <f t="shared" si="16"/>
        <v>325</v>
      </c>
      <c r="B337" s="218" t="s">
        <v>1244</v>
      </c>
      <c r="C337" s="137">
        <v>42896</v>
      </c>
      <c r="D337" s="137">
        <v>42947</v>
      </c>
      <c r="E337" s="25">
        <f t="shared" si="15"/>
        <v>51</v>
      </c>
      <c r="F337" s="121">
        <v>794.45095651658403</v>
      </c>
      <c r="G337" s="122">
        <f t="shared" si="17"/>
        <v>40516.998782345785</v>
      </c>
    </row>
    <row r="338" spans="1:7">
      <c r="A338" s="23">
        <f t="shared" si="16"/>
        <v>326</v>
      </c>
      <c r="B338" s="218" t="s">
        <v>1244</v>
      </c>
      <c r="C338" s="137">
        <v>42897</v>
      </c>
      <c r="D338" s="137">
        <v>42947</v>
      </c>
      <c r="E338" s="25">
        <f t="shared" si="15"/>
        <v>50</v>
      </c>
      <c r="F338" s="121">
        <v>738.80179150487595</v>
      </c>
      <c r="G338" s="122">
        <f t="shared" si="17"/>
        <v>36940.089575243801</v>
      </c>
    </row>
    <row r="339" spans="1:7">
      <c r="A339" s="23">
        <f t="shared" si="16"/>
        <v>327</v>
      </c>
      <c r="B339" s="218" t="s">
        <v>1244</v>
      </c>
      <c r="C339" s="137">
        <v>42898</v>
      </c>
      <c r="D339" s="137">
        <v>42947</v>
      </c>
      <c r="E339" s="25">
        <f t="shared" si="15"/>
        <v>49</v>
      </c>
      <c r="F339" s="121">
        <v>536.15635770815425</v>
      </c>
      <c r="G339" s="122">
        <f t="shared" si="17"/>
        <v>26271.661527699558</v>
      </c>
    </row>
    <row r="340" spans="1:7">
      <c r="A340" s="23">
        <f t="shared" si="16"/>
        <v>328</v>
      </c>
      <c r="B340" s="218" t="s">
        <v>1244</v>
      </c>
      <c r="C340" s="137">
        <v>42899</v>
      </c>
      <c r="D340" s="137">
        <v>42947</v>
      </c>
      <c r="E340" s="25">
        <f t="shared" si="15"/>
        <v>48</v>
      </c>
      <c r="F340" s="121">
        <v>-179.74296232622936</v>
      </c>
      <c r="G340" s="122">
        <f t="shared" si="17"/>
        <v>-8627.6621916590084</v>
      </c>
    </row>
    <row r="341" spans="1:7">
      <c r="A341" s="23">
        <f t="shared" si="16"/>
        <v>329</v>
      </c>
      <c r="B341" s="218" t="s">
        <v>1244</v>
      </c>
      <c r="C341" s="137">
        <v>42900</v>
      </c>
      <c r="D341" s="137">
        <v>42947</v>
      </c>
      <c r="E341" s="25">
        <f t="shared" si="15"/>
        <v>47</v>
      </c>
      <c r="F341" s="121">
        <v>-156.71920680558438</v>
      </c>
      <c r="G341" s="122">
        <f t="shared" si="17"/>
        <v>-7365.8027198624659</v>
      </c>
    </row>
    <row r="342" spans="1:7">
      <c r="A342" s="23">
        <f t="shared" si="16"/>
        <v>330</v>
      </c>
      <c r="B342" s="218" t="s">
        <v>1244</v>
      </c>
      <c r="C342" s="137">
        <v>42901</v>
      </c>
      <c r="D342" s="137">
        <v>42947</v>
      </c>
      <c r="E342" s="25">
        <f t="shared" si="15"/>
        <v>46</v>
      </c>
      <c r="F342" s="121">
        <v>0.99048640957998324</v>
      </c>
      <c r="G342" s="122">
        <f t="shared" si="17"/>
        <v>45.562374840679226</v>
      </c>
    </row>
    <row r="343" spans="1:7">
      <c r="A343" s="23">
        <f t="shared" si="16"/>
        <v>331</v>
      </c>
      <c r="B343" s="218" t="s">
        <v>1244</v>
      </c>
      <c r="C343" s="137">
        <v>42902</v>
      </c>
      <c r="D343" s="137">
        <v>42947</v>
      </c>
      <c r="E343" s="25">
        <f t="shared" si="15"/>
        <v>45</v>
      </c>
      <c r="F343" s="121">
        <v>38.628969973619462</v>
      </c>
      <c r="G343" s="122">
        <f t="shared" si="17"/>
        <v>1738.3036488128757</v>
      </c>
    </row>
    <row r="344" spans="1:7">
      <c r="A344" s="23">
        <f t="shared" si="16"/>
        <v>332</v>
      </c>
      <c r="B344" s="218" t="s">
        <v>1244</v>
      </c>
      <c r="C344" s="137">
        <v>42903</v>
      </c>
      <c r="D344" s="137">
        <v>42947</v>
      </c>
      <c r="E344" s="25">
        <f t="shared" si="15"/>
        <v>44</v>
      </c>
      <c r="F344" s="121">
        <v>-237.7975943326318</v>
      </c>
      <c r="G344" s="122">
        <f t="shared" si="17"/>
        <v>-10463.094150635799</v>
      </c>
    </row>
    <row r="345" spans="1:7">
      <c r="A345" s="23">
        <f t="shared" si="16"/>
        <v>333</v>
      </c>
      <c r="B345" s="218" t="s">
        <v>1244</v>
      </c>
      <c r="C345" s="137">
        <v>42904</v>
      </c>
      <c r="D345" s="137">
        <v>42947</v>
      </c>
      <c r="E345" s="25">
        <f t="shared" si="15"/>
        <v>43</v>
      </c>
      <c r="F345" s="121">
        <v>-3.5980934878619912</v>
      </c>
      <c r="G345" s="122">
        <f t="shared" si="17"/>
        <v>-154.71801997806563</v>
      </c>
    </row>
    <row r="346" spans="1:7">
      <c r="A346" s="23">
        <f t="shared" si="16"/>
        <v>334</v>
      </c>
      <c r="B346" s="218" t="s">
        <v>1244</v>
      </c>
      <c r="C346" s="137">
        <v>42905</v>
      </c>
      <c r="D346" s="137">
        <v>42947</v>
      </c>
      <c r="E346" s="25">
        <f t="shared" si="15"/>
        <v>42</v>
      </c>
      <c r="F346" s="121">
        <v>-169.4944600883303</v>
      </c>
      <c r="G346" s="122">
        <f t="shared" si="17"/>
        <v>-7118.7673237098725</v>
      </c>
    </row>
    <row r="347" spans="1:7">
      <c r="A347" s="23">
        <f t="shared" si="16"/>
        <v>335</v>
      </c>
      <c r="B347" s="218" t="s">
        <v>1244</v>
      </c>
      <c r="C347" s="137">
        <v>42906</v>
      </c>
      <c r="D347" s="137">
        <v>42947</v>
      </c>
      <c r="E347" s="25">
        <f t="shared" si="15"/>
        <v>41</v>
      </c>
      <c r="F347" s="121">
        <v>-1339.1578397605003</v>
      </c>
      <c r="G347" s="122">
        <f t="shared" si="17"/>
        <v>-54905.471430180514</v>
      </c>
    </row>
    <row r="348" spans="1:7">
      <c r="A348" s="23">
        <f t="shared" si="16"/>
        <v>336</v>
      </c>
      <c r="B348" s="218" t="s">
        <v>1244</v>
      </c>
      <c r="C348" s="137">
        <v>42907</v>
      </c>
      <c r="D348" s="137">
        <v>42947</v>
      </c>
      <c r="E348" s="25">
        <f t="shared" si="15"/>
        <v>40</v>
      </c>
      <c r="F348" s="121">
        <v>188.65734001244923</v>
      </c>
      <c r="G348" s="122">
        <f t="shared" si="17"/>
        <v>7546.2936004979692</v>
      </c>
    </row>
    <row r="349" spans="1:7">
      <c r="A349" s="23">
        <f t="shared" si="16"/>
        <v>337</v>
      </c>
      <c r="B349" s="218" t="s">
        <v>1244</v>
      </c>
      <c r="C349" s="137">
        <v>42908</v>
      </c>
      <c r="D349" s="137">
        <v>42947</v>
      </c>
      <c r="E349" s="25">
        <f t="shared" si="15"/>
        <v>39</v>
      </c>
      <c r="F349" s="121">
        <v>-15.099864244005097</v>
      </c>
      <c r="G349" s="122">
        <f t="shared" si="17"/>
        <v>-588.89470551619877</v>
      </c>
    </row>
    <row r="350" spans="1:7">
      <c r="A350" s="23">
        <f t="shared" si="16"/>
        <v>338</v>
      </c>
      <c r="B350" s="218" t="s">
        <v>1244</v>
      </c>
      <c r="C350" s="137">
        <v>42909</v>
      </c>
      <c r="D350" s="137">
        <v>42947</v>
      </c>
      <c r="E350" s="25">
        <f t="shared" si="15"/>
        <v>38</v>
      </c>
      <c r="F350" s="121">
        <v>471.38056792245897</v>
      </c>
      <c r="G350" s="122">
        <f t="shared" si="17"/>
        <v>17912.461581053441</v>
      </c>
    </row>
    <row r="351" spans="1:7">
      <c r="A351" s="23">
        <f t="shared" si="16"/>
        <v>339</v>
      </c>
      <c r="B351" s="218" t="s">
        <v>1244</v>
      </c>
      <c r="C351" s="137">
        <v>42910</v>
      </c>
      <c r="D351" s="137">
        <v>42947</v>
      </c>
      <c r="E351" s="25">
        <f t="shared" si="15"/>
        <v>37</v>
      </c>
      <c r="F351" s="121">
        <v>111.42972107774845</v>
      </c>
      <c r="G351" s="122">
        <f t="shared" si="17"/>
        <v>4122.899679876693</v>
      </c>
    </row>
    <row r="352" spans="1:7">
      <c r="A352" s="23">
        <f t="shared" si="16"/>
        <v>340</v>
      </c>
      <c r="B352" s="218" t="s">
        <v>1244</v>
      </c>
      <c r="C352" s="137">
        <v>42911</v>
      </c>
      <c r="D352" s="137">
        <v>42947</v>
      </c>
      <c r="E352" s="25">
        <f t="shared" si="15"/>
        <v>36</v>
      </c>
      <c r="F352" s="121">
        <v>64.705040756439516</v>
      </c>
      <c r="G352" s="122">
        <f t="shared" si="17"/>
        <v>2329.3814672318226</v>
      </c>
    </row>
    <row r="353" spans="1:7">
      <c r="A353" s="23">
        <f t="shared" si="16"/>
        <v>341</v>
      </c>
      <c r="B353" s="218" t="s">
        <v>1244</v>
      </c>
      <c r="C353" s="137">
        <v>42912</v>
      </c>
      <c r="D353" s="137">
        <v>42947</v>
      </c>
      <c r="E353" s="25">
        <f t="shared" si="15"/>
        <v>35</v>
      </c>
      <c r="F353" s="121">
        <v>175.3666295165545</v>
      </c>
      <c r="G353" s="122">
        <f t="shared" si="17"/>
        <v>6137.8320330794077</v>
      </c>
    </row>
    <row r="354" spans="1:7">
      <c r="A354" s="23">
        <f t="shared" si="16"/>
        <v>342</v>
      </c>
      <c r="B354" s="218" t="s">
        <v>1244</v>
      </c>
      <c r="C354" s="137">
        <v>42914</v>
      </c>
      <c r="D354" s="137">
        <v>42947</v>
      </c>
      <c r="E354" s="25">
        <f t="shared" si="15"/>
        <v>33</v>
      </c>
      <c r="F354" s="121">
        <v>123.25491596763197</v>
      </c>
      <c r="G354" s="122">
        <f t="shared" si="17"/>
        <v>4067.412226931855</v>
      </c>
    </row>
    <row r="355" spans="1:7">
      <c r="A355" s="23">
        <f t="shared" si="16"/>
        <v>343</v>
      </c>
      <c r="B355" s="218" t="s">
        <v>1244</v>
      </c>
      <c r="C355" s="137">
        <v>42915</v>
      </c>
      <c r="D355" s="137">
        <v>42947</v>
      </c>
      <c r="E355" s="25">
        <f t="shared" si="15"/>
        <v>32</v>
      </c>
      <c r="F355" s="121">
        <v>-75.994564424815479</v>
      </c>
      <c r="G355" s="122">
        <f t="shared" si="17"/>
        <v>-2431.8260615940953</v>
      </c>
    </row>
    <row r="356" spans="1:7">
      <c r="A356" s="23">
        <f t="shared" si="16"/>
        <v>344</v>
      </c>
      <c r="B356" s="218" t="s">
        <v>1244</v>
      </c>
      <c r="C356" s="137">
        <v>42916</v>
      </c>
      <c r="D356" s="137">
        <v>42947</v>
      </c>
      <c r="E356" s="25">
        <f t="shared" si="15"/>
        <v>31</v>
      </c>
      <c r="F356" s="121">
        <v>-3163.7247692444494</v>
      </c>
      <c r="G356" s="122">
        <f t="shared" si="17"/>
        <v>-98075.467846577929</v>
      </c>
    </row>
    <row r="357" spans="1:7">
      <c r="A357" s="23">
        <f t="shared" si="16"/>
        <v>345</v>
      </c>
      <c r="B357" s="218" t="s">
        <v>1244</v>
      </c>
      <c r="C357" s="137">
        <v>42917</v>
      </c>
      <c r="D357" s="137">
        <v>42968</v>
      </c>
      <c r="E357" s="25">
        <f t="shared" si="15"/>
        <v>51</v>
      </c>
      <c r="F357" s="121">
        <v>1451.6844506097311</v>
      </c>
      <c r="G357" s="122">
        <f t="shared" si="17"/>
        <v>74035.906981096283</v>
      </c>
    </row>
    <row r="358" spans="1:7">
      <c r="A358" s="23">
        <f t="shared" si="16"/>
        <v>346</v>
      </c>
      <c r="B358" s="218" t="s">
        <v>1244</v>
      </c>
      <c r="C358" s="137">
        <v>42918</v>
      </c>
      <c r="D358" s="137">
        <v>42968</v>
      </c>
      <c r="E358" s="25">
        <f t="shared" si="15"/>
        <v>50</v>
      </c>
      <c r="F358" s="121">
        <v>1419.8865992557835</v>
      </c>
      <c r="G358" s="122">
        <f t="shared" si="17"/>
        <v>70994.329962789168</v>
      </c>
    </row>
    <row r="359" spans="1:7">
      <c r="A359" s="23">
        <f t="shared" si="16"/>
        <v>347</v>
      </c>
      <c r="B359" s="218" t="s">
        <v>1244</v>
      </c>
      <c r="C359" s="137">
        <v>42919</v>
      </c>
      <c r="D359" s="137">
        <v>42968</v>
      </c>
      <c r="E359" s="25">
        <f t="shared" si="15"/>
        <v>49</v>
      </c>
      <c r="F359" s="121">
        <v>1250.9467642017876</v>
      </c>
      <c r="G359" s="122">
        <f t="shared" si="17"/>
        <v>61296.391445887588</v>
      </c>
    </row>
    <row r="360" spans="1:7">
      <c r="A360" s="23">
        <f t="shared" si="16"/>
        <v>348</v>
      </c>
      <c r="B360" s="218" t="s">
        <v>1244</v>
      </c>
      <c r="C360" s="137">
        <v>42920</v>
      </c>
      <c r="D360" s="137">
        <v>42968</v>
      </c>
      <c r="E360" s="25">
        <f t="shared" si="15"/>
        <v>48</v>
      </c>
      <c r="F360" s="121">
        <v>1628.104142129105</v>
      </c>
      <c r="G360" s="122">
        <f t="shared" si="17"/>
        <v>78148.998822197042</v>
      </c>
    </row>
    <row r="361" spans="1:7">
      <c r="A361" s="23">
        <f t="shared" si="16"/>
        <v>349</v>
      </c>
      <c r="B361" s="218" t="s">
        <v>1244</v>
      </c>
      <c r="C361" s="137">
        <v>42921</v>
      </c>
      <c r="D361" s="137">
        <v>42968</v>
      </c>
      <c r="E361" s="25">
        <f t="shared" si="15"/>
        <v>47</v>
      </c>
      <c r="F361" s="121">
        <v>1280.1723572237499</v>
      </c>
      <c r="G361" s="122">
        <f t="shared" si="17"/>
        <v>60168.100789516247</v>
      </c>
    </row>
    <row r="362" spans="1:7">
      <c r="A362" s="23">
        <f t="shared" si="16"/>
        <v>350</v>
      </c>
      <c r="B362" s="218" t="s">
        <v>1244</v>
      </c>
      <c r="C362" s="137">
        <v>42922</v>
      </c>
      <c r="D362" s="137">
        <v>42968</v>
      </c>
      <c r="E362" s="25">
        <f t="shared" si="15"/>
        <v>46</v>
      </c>
      <c r="F362" s="121">
        <v>1271.8632859013508</v>
      </c>
      <c r="G362" s="122">
        <f t="shared" si="17"/>
        <v>58505.711151462136</v>
      </c>
    </row>
    <row r="363" spans="1:7">
      <c r="A363" s="23">
        <f t="shared" si="16"/>
        <v>351</v>
      </c>
      <c r="B363" s="218" t="s">
        <v>1244</v>
      </c>
      <c r="C363" s="137">
        <v>42923</v>
      </c>
      <c r="D363" s="137">
        <v>42968</v>
      </c>
      <c r="E363" s="25">
        <f t="shared" si="15"/>
        <v>45</v>
      </c>
      <c r="F363" s="121">
        <v>50.243651234630136</v>
      </c>
      <c r="G363" s="122">
        <f t="shared" si="17"/>
        <v>2260.964305558356</v>
      </c>
    </row>
    <row r="364" spans="1:7">
      <c r="A364" s="23">
        <f t="shared" si="16"/>
        <v>352</v>
      </c>
      <c r="B364" s="218" t="s">
        <v>1244</v>
      </c>
      <c r="C364" s="137">
        <v>42924</v>
      </c>
      <c r="D364" s="137">
        <v>42968</v>
      </c>
      <c r="E364" s="25">
        <f t="shared" si="15"/>
        <v>44</v>
      </c>
      <c r="F364" s="121">
        <v>1819.9912291447579</v>
      </c>
      <c r="G364" s="122">
        <f t="shared" si="17"/>
        <v>80079.614082369342</v>
      </c>
    </row>
    <row r="365" spans="1:7">
      <c r="A365" s="23">
        <f t="shared" si="16"/>
        <v>353</v>
      </c>
      <c r="B365" s="218" t="s">
        <v>1244</v>
      </c>
      <c r="C365" s="137">
        <v>42925</v>
      </c>
      <c r="D365" s="137">
        <v>42968</v>
      </c>
      <c r="E365" s="25">
        <f t="shared" si="15"/>
        <v>43</v>
      </c>
      <c r="F365" s="121">
        <v>1572.6990514783204</v>
      </c>
      <c r="G365" s="122">
        <f t="shared" si="17"/>
        <v>67626.059213567773</v>
      </c>
    </row>
    <row r="366" spans="1:7">
      <c r="A366" s="23">
        <f t="shared" si="16"/>
        <v>354</v>
      </c>
      <c r="B366" s="218" t="s">
        <v>1244</v>
      </c>
      <c r="C366" s="137">
        <v>42926</v>
      </c>
      <c r="D366" s="137">
        <v>42968</v>
      </c>
      <c r="E366" s="25">
        <f t="shared" si="15"/>
        <v>42</v>
      </c>
      <c r="F366" s="121">
        <v>1867.52724002993</v>
      </c>
      <c r="G366" s="122">
        <f t="shared" si="17"/>
        <v>78436.144081257065</v>
      </c>
    </row>
    <row r="367" spans="1:7">
      <c r="A367" s="23">
        <f t="shared" si="16"/>
        <v>355</v>
      </c>
      <c r="B367" s="218" t="s">
        <v>1244</v>
      </c>
      <c r="C367" s="137">
        <v>42927</v>
      </c>
      <c r="D367" s="137">
        <v>42968</v>
      </c>
      <c r="E367" s="25">
        <f t="shared" si="15"/>
        <v>41</v>
      </c>
      <c r="F367" s="121">
        <v>-365.76836570740971</v>
      </c>
      <c r="G367" s="122">
        <f t="shared" si="17"/>
        <v>-14996.502994003798</v>
      </c>
    </row>
    <row r="368" spans="1:7">
      <c r="A368" s="23">
        <f t="shared" si="16"/>
        <v>356</v>
      </c>
      <c r="B368" s="218" t="s">
        <v>1244</v>
      </c>
      <c r="C368" s="137">
        <v>42928</v>
      </c>
      <c r="D368" s="137">
        <v>42968</v>
      </c>
      <c r="E368" s="25">
        <f t="shared" si="15"/>
        <v>40</v>
      </c>
      <c r="F368" s="121">
        <v>-48.331380237825584</v>
      </c>
      <c r="G368" s="122">
        <f t="shared" si="17"/>
        <v>-1933.2552095130234</v>
      </c>
    </row>
    <row r="369" spans="1:7">
      <c r="A369" s="23">
        <f t="shared" si="16"/>
        <v>357</v>
      </c>
      <c r="B369" s="218" t="s">
        <v>1244</v>
      </c>
      <c r="C369" s="137">
        <v>42929</v>
      </c>
      <c r="D369" s="137">
        <v>42968</v>
      </c>
      <c r="E369" s="25">
        <f t="shared" si="15"/>
        <v>39</v>
      </c>
      <c r="F369" s="121">
        <v>-1690.4983294319281</v>
      </c>
      <c r="G369" s="122">
        <f t="shared" si="17"/>
        <v>-65929.434847845201</v>
      </c>
    </row>
    <row r="370" spans="1:7">
      <c r="A370" s="23">
        <f t="shared" si="16"/>
        <v>358</v>
      </c>
      <c r="B370" s="218" t="s">
        <v>1244</v>
      </c>
      <c r="C370" s="137">
        <v>42930</v>
      </c>
      <c r="D370" s="137">
        <v>42968</v>
      </c>
      <c r="E370" s="25">
        <f t="shared" si="15"/>
        <v>38</v>
      </c>
      <c r="F370" s="121">
        <v>-1470.9594653474353</v>
      </c>
      <c r="G370" s="122">
        <f t="shared" si="17"/>
        <v>-55896.459683202542</v>
      </c>
    </row>
    <row r="371" spans="1:7">
      <c r="A371" s="23">
        <f t="shared" si="16"/>
        <v>359</v>
      </c>
      <c r="B371" s="218" t="s">
        <v>1244</v>
      </c>
      <c r="C371" s="137">
        <v>42931</v>
      </c>
      <c r="D371" s="137">
        <v>42968</v>
      </c>
      <c r="E371" s="25">
        <f t="shared" si="15"/>
        <v>37</v>
      </c>
      <c r="F371" s="121">
        <v>-3.1137864018767183</v>
      </c>
      <c r="G371" s="122">
        <f t="shared" si="17"/>
        <v>-115.21009686943857</v>
      </c>
    </row>
    <row r="372" spans="1:7">
      <c r="A372" s="23">
        <f t="shared" si="16"/>
        <v>360</v>
      </c>
      <c r="B372" s="218" t="s">
        <v>1244</v>
      </c>
      <c r="C372" s="137">
        <v>42932</v>
      </c>
      <c r="D372" s="137">
        <v>42968</v>
      </c>
      <c r="E372" s="25">
        <f t="shared" si="15"/>
        <v>36</v>
      </c>
      <c r="F372" s="121">
        <v>40.1576909328992</v>
      </c>
      <c r="G372" s="122">
        <f t="shared" si="17"/>
        <v>1445.6768735843712</v>
      </c>
    </row>
    <row r="373" spans="1:7">
      <c r="A373" s="23">
        <f t="shared" si="16"/>
        <v>361</v>
      </c>
      <c r="B373" s="218" t="s">
        <v>1244</v>
      </c>
      <c r="C373" s="137">
        <v>42933</v>
      </c>
      <c r="D373" s="137">
        <v>42968</v>
      </c>
      <c r="E373" s="25">
        <f t="shared" si="15"/>
        <v>35</v>
      </c>
      <c r="F373" s="121">
        <v>-4446.3008316059286</v>
      </c>
      <c r="G373" s="122">
        <f t="shared" si="17"/>
        <v>-155620.52910620751</v>
      </c>
    </row>
    <row r="374" spans="1:7">
      <c r="A374" s="23">
        <f t="shared" si="16"/>
        <v>362</v>
      </c>
      <c r="B374" s="218" t="s">
        <v>1244</v>
      </c>
      <c r="C374" s="137">
        <v>42934</v>
      </c>
      <c r="D374" s="137">
        <v>42968</v>
      </c>
      <c r="E374" s="25">
        <f t="shared" si="15"/>
        <v>34</v>
      </c>
      <c r="F374" s="121">
        <v>-2125.2269102895966</v>
      </c>
      <c r="G374" s="122">
        <f t="shared" si="17"/>
        <v>-72257.714949846282</v>
      </c>
    </row>
    <row r="375" spans="1:7">
      <c r="A375" s="23">
        <f t="shared" si="16"/>
        <v>363</v>
      </c>
      <c r="B375" s="218" t="s">
        <v>1244</v>
      </c>
      <c r="C375" s="137">
        <v>42935</v>
      </c>
      <c r="D375" s="137">
        <v>42968</v>
      </c>
      <c r="E375" s="25">
        <f t="shared" si="15"/>
        <v>33</v>
      </c>
      <c r="F375" s="121">
        <v>234.56626802398478</v>
      </c>
      <c r="G375" s="122">
        <f t="shared" si="17"/>
        <v>7740.6868447914976</v>
      </c>
    </row>
    <row r="376" spans="1:7">
      <c r="A376" s="23">
        <f t="shared" si="16"/>
        <v>364</v>
      </c>
      <c r="B376" s="218" t="s">
        <v>1244</v>
      </c>
      <c r="C376" s="137">
        <v>42936</v>
      </c>
      <c r="D376" s="137">
        <v>42968</v>
      </c>
      <c r="E376" s="25">
        <f t="shared" si="15"/>
        <v>32</v>
      </c>
      <c r="F376" s="121">
        <v>1003.7561230484547</v>
      </c>
      <c r="G376" s="122">
        <f t="shared" si="17"/>
        <v>32120.19593755055</v>
      </c>
    </row>
    <row r="377" spans="1:7">
      <c r="A377" s="23">
        <f t="shared" si="16"/>
        <v>365</v>
      </c>
      <c r="B377" s="218" t="s">
        <v>1244</v>
      </c>
      <c r="C377" s="137">
        <v>42938</v>
      </c>
      <c r="D377" s="137">
        <v>42968</v>
      </c>
      <c r="E377" s="25">
        <f t="shared" si="15"/>
        <v>30</v>
      </c>
      <c r="F377" s="121">
        <v>158.70156998260796</v>
      </c>
      <c r="G377" s="122">
        <f t="shared" si="17"/>
        <v>4761.047099478239</v>
      </c>
    </row>
    <row r="378" spans="1:7">
      <c r="A378" s="23">
        <f t="shared" si="16"/>
        <v>366</v>
      </c>
      <c r="B378" s="218" t="s">
        <v>1244</v>
      </c>
      <c r="C378" s="137">
        <v>42939</v>
      </c>
      <c r="D378" s="137">
        <v>42968</v>
      </c>
      <c r="E378" s="25">
        <f t="shared" si="15"/>
        <v>29</v>
      </c>
      <c r="F378" s="121">
        <v>-77.878505551286182</v>
      </c>
      <c r="G378" s="122">
        <f t="shared" si="17"/>
        <v>-2258.4766609872991</v>
      </c>
    </row>
    <row r="379" spans="1:7">
      <c r="A379" s="23">
        <f t="shared" si="16"/>
        <v>367</v>
      </c>
      <c r="B379" s="218" t="s">
        <v>1244</v>
      </c>
      <c r="C379" s="137">
        <v>42940</v>
      </c>
      <c r="D379" s="137">
        <v>42968</v>
      </c>
      <c r="E379" s="25">
        <f t="shared" si="15"/>
        <v>28</v>
      </c>
      <c r="F379" s="121">
        <v>180.87037534379544</v>
      </c>
      <c r="G379" s="122">
        <f t="shared" si="17"/>
        <v>5064.3705096262729</v>
      </c>
    </row>
    <row r="380" spans="1:7">
      <c r="A380" s="23">
        <f t="shared" si="16"/>
        <v>368</v>
      </c>
      <c r="B380" s="218" t="s">
        <v>1244</v>
      </c>
      <c r="C380" s="137">
        <v>42941</v>
      </c>
      <c r="D380" s="137">
        <v>42968</v>
      </c>
      <c r="E380" s="25">
        <f t="shared" si="15"/>
        <v>27</v>
      </c>
      <c r="F380" s="121">
        <v>106.08873344220189</v>
      </c>
      <c r="G380" s="122">
        <f t="shared" si="17"/>
        <v>2864.3958029394507</v>
      </c>
    </row>
    <row r="381" spans="1:7">
      <c r="A381" s="23">
        <f t="shared" si="16"/>
        <v>369</v>
      </c>
      <c r="B381" s="218" t="s">
        <v>1244</v>
      </c>
      <c r="C381" s="137">
        <v>42942</v>
      </c>
      <c r="D381" s="137">
        <v>42968</v>
      </c>
      <c r="E381" s="25">
        <f t="shared" si="15"/>
        <v>26</v>
      </c>
      <c r="F381" s="121">
        <v>375.98970802661376</v>
      </c>
      <c r="G381" s="122">
        <f t="shared" si="17"/>
        <v>9775.732408691958</v>
      </c>
    </row>
    <row r="382" spans="1:7">
      <c r="A382" s="23">
        <f t="shared" si="16"/>
        <v>370</v>
      </c>
      <c r="B382" s="218" t="s">
        <v>1244</v>
      </c>
      <c r="C382" s="137">
        <v>42943</v>
      </c>
      <c r="D382" s="137">
        <v>42968</v>
      </c>
      <c r="E382" s="25">
        <f t="shared" si="15"/>
        <v>25</v>
      </c>
      <c r="F382" s="121">
        <v>381.48960248645034</v>
      </c>
      <c r="G382" s="122">
        <f t="shared" si="17"/>
        <v>9537.2400621612578</v>
      </c>
    </row>
    <row r="383" spans="1:7">
      <c r="A383" s="23">
        <f t="shared" si="16"/>
        <v>371</v>
      </c>
      <c r="B383" s="218" t="s">
        <v>1244</v>
      </c>
      <c r="C383" s="137">
        <v>42944</v>
      </c>
      <c r="D383" s="137">
        <v>42968</v>
      </c>
      <c r="E383" s="25">
        <f t="shared" si="15"/>
        <v>24</v>
      </c>
      <c r="F383" s="121">
        <v>176.0643137235075</v>
      </c>
      <c r="G383" s="122">
        <f t="shared" si="17"/>
        <v>4225.5435293641804</v>
      </c>
    </row>
    <row r="384" spans="1:7">
      <c r="A384" s="23">
        <f t="shared" si="16"/>
        <v>372</v>
      </c>
      <c r="B384" s="218" t="s">
        <v>1244</v>
      </c>
      <c r="C384" s="137">
        <v>42945</v>
      </c>
      <c r="D384" s="137">
        <v>42968</v>
      </c>
      <c r="E384" s="25">
        <f t="shared" si="15"/>
        <v>23</v>
      </c>
      <c r="F384" s="121">
        <v>216.27277291295903</v>
      </c>
      <c r="G384" s="122">
        <f t="shared" si="17"/>
        <v>4974.2737769980577</v>
      </c>
    </row>
    <row r="385" spans="1:7">
      <c r="A385" s="23">
        <f t="shared" si="16"/>
        <v>373</v>
      </c>
      <c r="B385" s="218" t="s">
        <v>1244</v>
      </c>
      <c r="C385" s="137">
        <v>42946</v>
      </c>
      <c r="D385" s="137">
        <v>42968</v>
      </c>
      <c r="E385" s="25">
        <f t="shared" si="15"/>
        <v>22</v>
      </c>
      <c r="F385" s="121">
        <v>341.99189888873155</v>
      </c>
      <c r="G385" s="122">
        <f t="shared" si="17"/>
        <v>7523.8217755520946</v>
      </c>
    </row>
    <row r="386" spans="1:7">
      <c r="A386" s="23">
        <f t="shared" si="16"/>
        <v>374</v>
      </c>
      <c r="B386" s="218" t="s">
        <v>1244</v>
      </c>
      <c r="C386" s="137">
        <v>42947</v>
      </c>
      <c r="D386" s="137">
        <v>42968</v>
      </c>
      <c r="E386" s="25">
        <f t="shared" si="15"/>
        <v>21</v>
      </c>
      <c r="F386" s="121">
        <v>93.379746551933323</v>
      </c>
      <c r="G386" s="122">
        <f t="shared" si="17"/>
        <v>1960.9746775905999</v>
      </c>
    </row>
    <row r="387" spans="1:7">
      <c r="A387" s="23">
        <f t="shared" si="16"/>
        <v>375</v>
      </c>
      <c r="B387" s="218" t="s">
        <v>1244</v>
      </c>
      <c r="C387" s="137">
        <v>42948</v>
      </c>
      <c r="D387" s="137">
        <v>42998</v>
      </c>
      <c r="E387" s="25">
        <f t="shared" si="15"/>
        <v>50</v>
      </c>
      <c r="F387" s="121">
        <v>-71.543661039390912</v>
      </c>
      <c r="G387" s="122">
        <f t="shared" si="17"/>
        <v>-3577.1830519695454</v>
      </c>
    </row>
    <row r="388" spans="1:7">
      <c r="A388" s="23">
        <f t="shared" si="16"/>
        <v>376</v>
      </c>
      <c r="B388" s="218" t="s">
        <v>1244</v>
      </c>
      <c r="C388" s="137">
        <v>42949</v>
      </c>
      <c r="D388" s="137">
        <v>42998</v>
      </c>
      <c r="E388" s="25">
        <f t="shared" si="15"/>
        <v>49</v>
      </c>
      <c r="F388" s="121">
        <v>-62.147715436389703</v>
      </c>
      <c r="G388" s="122">
        <f t="shared" si="17"/>
        <v>-3045.2380563830952</v>
      </c>
    </row>
    <row r="389" spans="1:7">
      <c r="A389" s="23">
        <f t="shared" si="16"/>
        <v>377</v>
      </c>
      <c r="B389" s="218" t="s">
        <v>1244</v>
      </c>
      <c r="C389" s="137">
        <v>42950</v>
      </c>
      <c r="D389" s="137">
        <v>42998</v>
      </c>
      <c r="E389" s="25">
        <f t="shared" si="15"/>
        <v>48</v>
      </c>
      <c r="F389" s="121">
        <v>-71.543661039390912</v>
      </c>
      <c r="G389" s="122">
        <f t="shared" si="17"/>
        <v>-3434.0957298907638</v>
      </c>
    </row>
    <row r="390" spans="1:7">
      <c r="A390" s="23">
        <f t="shared" si="16"/>
        <v>378</v>
      </c>
      <c r="B390" s="218" t="s">
        <v>1244</v>
      </c>
      <c r="C390" s="137">
        <v>42951</v>
      </c>
      <c r="D390" s="137">
        <v>42998</v>
      </c>
      <c r="E390" s="25">
        <f t="shared" si="15"/>
        <v>47</v>
      </c>
      <c r="F390" s="121">
        <v>31.852367317665227</v>
      </c>
      <c r="G390" s="122">
        <f t="shared" si="17"/>
        <v>1497.0612639302656</v>
      </c>
    </row>
    <row r="391" spans="1:7">
      <c r="A391" s="23">
        <f t="shared" si="16"/>
        <v>379</v>
      </c>
      <c r="B391" s="218" t="s">
        <v>1244</v>
      </c>
      <c r="C391" s="137">
        <v>42952</v>
      </c>
      <c r="D391" s="137">
        <v>42998</v>
      </c>
      <c r="E391" s="25">
        <f t="shared" si="15"/>
        <v>46</v>
      </c>
      <c r="F391" s="121">
        <v>-80.340362462760666</v>
      </c>
      <c r="G391" s="122">
        <f t="shared" si="17"/>
        <v>-3695.6566732869906</v>
      </c>
    </row>
    <row r="392" spans="1:7">
      <c r="A392" s="23">
        <f t="shared" si="16"/>
        <v>380</v>
      </c>
      <c r="B392" s="218" t="s">
        <v>1244</v>
      </c>
      <c r="C392" s="137">
        <v>42953</v>
      </c>
      <c r="D392" s="137">
        <v>42998</v>
      </c>
      <c r="E392" s="25">
        <f t="shared" si="15"/>
        <v>45</v>
      </c>
      <c r="F392" s="121">
        <v>-103.34422928390156</v>
      </c>
      <c r="G392" s="122">
        <f t="shared" si="17"/>
        <v>-4650.4903177755696</v>
      </c>
    </row>
    <row r="393" spans="1:7">
      <c r="A393" s="23">
        <f t="shared" si="16"/>
        <v>381</v>
      </c>
      <c r="B393" s="218" t="s">
        <v>1244</v>
      </c>
      <c r="C393" s="137">
        <v>42954</v>
      </c>
      <c r="D393" s="137">
        <v>42998</v>
      </c>
      <c r="E393" s="25">
        <f t="shared" si="15"/>
        <v>44</v>
      </c>
      <c r="F393" s="121">
        <v>-62.022788259958055</v>
      </c>
      <c r="G393" s="122">
        <f t="shared" si="17"/>
        <v>-2729.0026834381542</v>
      </c>
    </row>
    <row r="394" spans="1:7">
      <c r="A394" s="23">
        <f t="shared" si="16"/>
        <v>382</v>
      </c>
      <c r="B394" s="218" t="s">
        <v>1244</v>
      </c>
      <c r="C394" s="137">
        <v>42955</v>
      </c>
      <c r="D394" s="137">
        <v>42998</v>
      </c>
      <c r="E394" s="25">
        <f t="shared" si="15"/>
        <v>43</v>
      </c>
      <c r="F394" s="121">
        <v>-7.942524550369634</v>
      </c>
      <c r="G394" s="122">
        <f t="shared" si="17"/>
        <v>-341.52855566589426</v>
      </c>
    </row>
    <row r="395" spans="1:7">
      <c r="A395" s="23">
        <f t="shared" si="16"/>
        <v>383</v>
      </c>
      <c r="B395" s="218" t="s">
        <v>1244</v>
      </c>
      <c r="C395" s="137">
        <v>42956</v>
      </c>
      <c r="D395" s="137">
        <v>42998</v>
      </c>
      <c r="E395" s="25">
        <f t="shared" si="15"/>
        <v>42</v>
      </c>
      <c r="F395" s="121">
        <v>-4.5197230497627707</v>
      </c>
      <c r="G395" s="122">
        <f t="shared" si="17"/>
        <v>-189.82836809003638</v>
      </c>
    </row>
    <row r="396" spans="1:7">
      <c r="A396" s="23">
        <f t="shared" si="16"/>
        <v>384</v>
      </c>
      <c r="B396" s="218" t="s">
        <v>1244</v>
      </c>
      <c r="C396" s="137">
        <v>42957</v>
      </c>
      <c r="D396" s="137">
        <v>42998</v>
      </c>
      <c r="E396" s="25">
        <f t="shared" si="15"/>
        <v>41</v>
      </c>
      <c r="F396" s="121">
        <v>-4.9280216263930257</v>
      </c>
      <c r="G396" s="122">
        <f t="shared" si="17"/>
        <v>-202.04888668211404</v>
      </c>
    </row>
    <row r="397" spans="1:7">
      <c r="A397" s="23">
        <f t="shared" si="16"/>
        <v>385</v>
      </c>
      <c r="B397" s="218" t="s">
        <v>1244</v>
      </c>
      <c r="C397" s="137">
        <v>42958</v>
      </c>
      <c r="D397" s="137">
        <v>42998</v>
      </c>
      <c r="E397" s="25">
        <f t="shared" ref="E397:E460" si="18">D397-C397</f>
        <v>40</v>
      </c>
      <c r="F397" s="121">
        <v>-13.577451175107578</v>
      </c>
      <c r="G397" s="122">
        <f t="shared" si="17"/>
        <v>-543.09804700430311</v>
      </c>
    </row>
    <row r="398" spans="1:7">
      <c r="A398" s="23">
        <f t="shared" ref="A398:A461" si="19">A397+1</f>
        <v>386</v>
      </c>
      <c r="B398" s="218" t="s">
        <v>1244</v>
      </c>
      <c r="C398" s="137">
        <v>42959</v>
      </c>
      <c r="D398" s="137">
        <v>42998</v>
      </c>
      <c r="E398" s="25">
        <f t="shared" si="18"/>
        <v>39</v>
      </c>
      <c r="F398" s="121">
        <v>-2.6894891316341165</v>
      </c>
      <c r="G398" s="122">
        <f t="shared" ref="G398:G461" si="20">E398*F398</f>
        <v>-104.89007613373055</v>
      </c>
    </row>
    <row r="399" spans="1:7">
      <c r="A399" s="23">
        <f t="shared" si="19"/>
        <v>387</v>
      </c>
      <c r="B399" s="218" t="s">
        <v>1244</v>
      </c>
      <c r="C399" s="137">
        <v>42960</v>
      </c>
      <c r="D399" s="137">
        <v>42998</v>
      </c>
      <c r="E399" s="25">
        <f t="shared" si="18"/>
        <v>38</v>
      </c>
      <c r="F399" s="121">
        <v>4.754342381110007</v>
      </c>
      <c r="G399" s="122">
        <f t="shared" si="20"/>
        <v>180.66501048218026</v>
      </c>
    </row>
    <row r="400" spans="1:7">
      <c r="A400" s="23">
        <f t="shared" si="19"/>
        <v>388</v>
      </c>
      <c r="B400" s="218" t="s">
        <v>1244</v>
      </c>
      <c r="C400" s="137">
        <v>42961</v>
      </c>
      <c r="D400" s="137">
        <v>42998</v>
      </c>
      <c r="E400" s="25">
        <f t="shared" si="18"/>
        <v>37</v>
      </c>
      <c r="F400" s="121">
        <v>15.571207657508548</v>
      </c>
      <c r="G400" s="122">
        <f t="shared" si="20"/>
        <v>576.13468332781633</v>
      </c>
    </row>
    <row r="401" spans="1:7">
      <c r="A401" s="23">
        <f t="shared" si="19"/>
        <v>389</v>
      </c>
      <c r="B401" s="218" t="s">
        <v>1244</v>
      </c>
      <c r="C401" s="137">
        <v>42962</v>
      </c>
      <c r="D401" s="137">
        <v>42998</v>
      </c>
      <c r="E401" s="25">
        <f t="shared" si="18"/>
        <v>36</v>
      </c>
      <c r="F401" s="121">
        <v>-35.29852918459671</v>
      </c>
      <c r="G401" s="122">
        <f t="shared" si="20"/>
        <v>-1270.7470506454815</v>
      </c>
    </row>
    <row r="402" spans="1:7">
      <c r="A402" s="23">
        <f t="shared" si="19"/>
        <v>390</v>
      </c>
      <c r="B402" s="218" t="s">
        <v>1244</v>
      </c>
      <c r="C402" s="137">
        <v>42963</v>
      </c>
      <c r="D402" s="137">
        <v>42998</v>
      </c>
      <c r="E402" s="25">
        <f t="shared" si="18"/>
        <v>35</v>
      </c>
      <c r="F402" s="121">
        <v>-50.174004192872111</v>
      </c>
      <c r="G402" s="122">
        <f t="shared" si="20"/>
        <v>-1756.0901467505239</v>
      </c>
    </row>
    <row r="403" spans="1:7">
      <c r="A403" s="23">
        <f t="shared" si="19"/>
        <v>391</v>
      </c>
      <c r="B403" s="218" t="s">
        <v>1244</v>
      </c>
      <c r="C403" s="137">
        <v>42964</v>
      </c>
      <c r="D403" s="137">
        <v>42998</v>
      </c>
      <c r="E403" s="25">
        <f t="shared" si="18"/>
        <v>34</v>
      </c>
      <c r="F403" s="121">
        <v>-15.32744731325168</v>
      </c>
      <c r="G403" s="122">
        <f t="shared" si="20"/>
        <v>-521.13320865055709</v>
      </c>
    </row>
    <row r="404" spans="1:7">
      <c r="A404" s="23">
        <f t="shared" si="19"/>
        <v>392</v>
      </c>
      <c r="B404" s="218" t="s">
        <v>1244</v>
      </c>
      <c r="C404" s="137">
        <v>42965</v>
      </c>
      <c r="D404" s="137">
        <v>42998</v>
      </c>
      <c r="E404" s="25">
        <f t="shared" si="18"/>
        <v>33</v>
      </c>
      <c r="F404" s="121">
        <v>-34.306221449851037</v>
      </c>
      <c r="G404" s="122">
        <f t="shared" si="20"/>
        <v>-1132.1053078450843</v>
      </c>
    </row>
    <row r="405" spans="1:7">
      <c r="A405" s="23">
        <f t="shared" si="19"/>
        <v>393</v>
      </c>
      <c r="B405" s="218" t="s">
        <v>1244</v>
      </c>
      <c r="C405" s="137">
        <v>42966</v>
      </c>
      <c r="D405" s="137">
        <v>42998</v>
      </c>
      <c r="E405" s="25">
        <f t="shared" si="18"/>
        <v>32</v>
      </c>
      <c r="F405" s="121">
        <v>-261.81892309389826</v>
      </c>
      <c r="G405" s="122">
        <f t="shared" si="20"/>
        <v>-8378.2055390047444</v>
      </c>
    </row>
    <row r="406" spans="1:7">
      <c r="A406" s="23">
        <f t="shared" si="19"/>
        <v>394</v>
      </c>
      <c r="B406" s="218" t="s">
        <v>1244</v>
      </c>
      <c r="C406" s="137">
        <v>42967</v>
      </c>
      <c r="D406" s="137">
        <v>42998</v>
      </c>
      <c r="E406" s="25">
        <f t="shared" si="18"/>
        <v>31</v>
      </c>
      <c r="F406" s="121">
        <v>2.4152587443451394</v>
      </c>
      <c r="G406" s="122">
        <f t="shared" si="20"/>
        <v>74.873021074699324</v>
      </c>
    </row>
    <row r="407" spans="1:7">
      <c r="A407" s="23">
        <f t="shared" si="19"/>
        <v>395</v>
      </c>
      <c r="B407" s="218" t="s">
        <v>1244</v>
      </c>
      <c r="C407" s="137">
        <v>42968</v>
      </c>
      <c r="D407" s="137">
        <v>42998</v>
      </c>
      <c r="E407" s="25">
        <f t="shared" si="18"/>
        <v>30</v>
      </c>
      <c r="F407" s="121">
        <v>14.379828974953105</v>
      </c>
      <c r="G407" s="122">
        <f t="shared" si="20"/>
        <v>431.39486924859312</v>
      </c>
    </row>
    <row r="408" spans="1:7">
      <c r="A408" s="23">
        <f t="shared" si="19"/>
        <v>396</v>
      </c>
      <c r="B408" s="218" t="s">
        <v>1244</v>
      </c>
      <c r="C408" s="137">
        <v>42969</v>
      </c>
      <c r="D408" s="137">
        <v>42998</v>
      </c>
      <c r="E408" s="25">
        <f t="shared" si="18"/>
        <v>29</v>
      </c>
      <c r="F408" s="121">
        <v>32.511535915259842</v>
      </c>
      <c r="G408" s="122">
        <f t="shared" si="20"/>
        <v>942.83454154253536</v>
      </c>
    </row>
    <row r="409" spans="1:7">
      <c r="A409" s="23">
        <f t="shared" si="19"/>
        <v>397</v>
      </c>
      <c r="B409" s="218" t="s">
        <v>1244</v>
      </c>
      <c r="C409" s="137">
        <v>42970</v>
      </c>
      <c r="D409" s="137">
        <v>42998</v>
      </c>
      <c r="E409" s="25">
        <f t="shared" si="18"/>
        <v>28</v>
      </c>
      <c r="F409" s="121">
        <v>2.0262578616352198</v>
      </c>
      <c r="G409" s="122">
        <f t="shared" si="20"/>
        <v>56.735220125786157</v>
      </c>
    </row>
    <row r="410" spans="1:7">
      <c r="A410" s="23">
        <f t="shared" si="19"/>
        <v>398</v>
      </c>
      <c r="B410" s="218" t="s">
        <v>1244</v>
      </c>
      <c r="C410" s="137">
        <v>42971</v>
      </c>
      <c r="D410" s="137">
        <v>42998</v>
      </c>
      <c r="E410" s="25">
        <f t="shared" si="18"/>
        <v>27</v>
      </c>
      <c r="F410" s="121">
        <v>-6.7095034756703065</v>
      </c>
      <c r="G410" s="122">
        <f t="shared" si="20"/>
        <v>-181.15659384309828</v>
      </c>
    </row>
    <row r="411" spans="1:7">
      <c r="A411" s="23">
        <f t="shared" si="19"/>
        <v>399</v>
      </c>
      <c r="B411" s="218" t="s">
        <v>1244</v>
      </c>
      <c r="C411" s="137">
        <v>42973</v>
      </c>
      <c r="D411" s="137">
        <v>42998</v>
      </c>
      <c r="E411" s="25">
        <f t="shared" si="18"/>
        <v>25</v>
      </c>
      <c r="F411" s="121">
        <v>-6.8039606090698426</v>
      </c>
      <c r="G411" s="122">
        <f t="shared" si="20"/>
        <v>-170.09901522674608</v>
      </c>
    </row>
    <row r="412" spans="1:7">
      <c r="A412" s="23">
        <f t="shared" si="19"/>
        <v>400</v>
      </c>
      <c r="B412" s="218" t="s">
        <v>1244</v>
      </c>
      <c r="C412" s="137">
        <v>42975</v>
      </c>
      <c r="D412" s="137">
        <v>42998</v>
      </c>
      <c r="E412" s="25">
        <f t="shared" si="18"/>
        <v>23</v>
      </c>
      <c r="F412" s="121">
        <v>-17.574105152819151</v>
      </c>
      <c r="G412" s="122">
        <f t="shared" si="20"/>
        <v>-404.20441851484048</v>
      </c>
    </row>
    <row r="413" spans="1:7">
      <c r="A413" s="23">
        <f t="shared" si="19"/>
        <v>401</v>
      </c>
      <c r="B413" s="218" t="s">
        <v>1244</v>
      </c>
      <c r="C413" s="137">
        <v>42976</v>
      </c>
      <c r="D413" s="137">
        <v>42998</v>
      </c>
      <c r="E413" s="25">
        <f t="shared" si="18"/>
        <v>22</v>
      </c>
      <c r="F413" s="121">
        <v>-4.1550982014785385</v>
      </c>
      <c r="G413" s="122">
        <f t="shared" si="20"/>
        <v>-91.412160432527841</v>
      </c>
    </row>
    <row r="414" spans="1:7">
      <c r="A414" s="23">
        <f t="shared" si="19"/>
        <v>402</v>
      </c>
      <c r="B414" s="218" t="s">
        <v>1244</v>
      </c>
      <c r="C414" s="137">
        <v>42978</v>
      </c>
      <c r="D414" s="137">
        <v>42998</v>
      </c>
      <c r="E414" s="25">
        <f t="shared" si="18"/>
        <v>20</v>
      </c>
      <c r="F414" s="121">
        <v>3.2156052079885242</v>
      </c>
      <c r="G414" s="122">
        <f t="shared" si="20"/>
        <v>64.312104159770485</v>
      </c>
    </row>
    <row r="415" spans="1:7">
      <c r="A415" s="23">
        <f t="shared" si="19"/>
        <v>403</v>
      </c>
      <c r="B415" s="218" t="s">
        <v>1244</v>
      </c>
      <c r="C415" s="137">
        <v>42978</v>
      </c>
      <c r="D415" s="137">
        <v>42998</v>
      </c>
      <c r="E415" s="25">
        <f t="shared" si="18"/>
        <v>20</v>
      </c>
      <c r="F415" s="121">
        <v>1.0156681010702856E-3</v>
      </c>
      <c r="G415" s="122">
        <f t="shared" si="20"/>
        <v>2.0313362021405712E-2</v>
      </c>
    </row>
    <row r="416" spans="1:7">
      <c r="A416" s="23">
        <f t="shared" si="19"/>
        <v>404</v>
      </c>
      <c r="B416" s="218" t="s">
        <v>1244</v>
      </c>
      <c r="C416" s="137">
        <v>43009</v>
      </c>
      <c r="D416" s="137">
        <v>43059</v>
      </c>
      <c r="E416" s="25">
        <f t="shared" si="18"/>
        <v>50</v>
      </c>
      <c r="F416" s="121">
        <v>-409.43935970227415</v>
      </c>
      <c r="G416" s="122">
        <f t="shared" si="20"/>
        <v>-20471.967985113708</v>
      </c>
    </row>
    <row r="417" spans="1:7">
      <c r="A417" s="23">
        <f t="shared" si="19"/>
        <v>405</v>
      </c>
      <c r="B417" s="218" t="s">
        <v>1244</v>
      </c>
      <c r="C417" s="137">
        <v>43010</v>
      </c>
      <c r="D417" s="137">
        <v>43059</v>
      </c>
      <c r="E417" s="25">
        <f t="shared" si="18"/>
        <v>49</v>
      </c>
      <c r="F417" s="121">
        <v>-720.61858277890656</v>
      </c>
      <c r="G417" s="122">
        <f t="shared" si="20"/>
        <v>-35310.31055616642</v>
      </c>
    </row>
    <row r="418" spans="1:7">
      <c r="A418" s="23">
        <f t="shared" si="19"/>
        <v>406</v>
      </c>
      <c r="B418" s="218" t="s">
        <v>1244</v>
      </c>
      <c r="C418" s="137">
        <v>43011</v>
      </c>
      <c r="D418" s="137">
        <v>43059</v>
      </c>
      <c r="E418" s="25">
        <f t="shared" si="18"/>
        <v>48</v>
      </c>
      <c r="F418" s="121">
        <v>-823.06521592502133</v>
      </c>
      <c r="G418" s="122">
        <f t="shared" si="20"/>
        <v>-39507.130364401026</v>
      </c>
    </row>
    <row r="419" spans="1:7">
      <c r="A419" s="23">
        <f t="shared" si="19"/>
        <v>407</v>
      </c>
      <c r="B419" s="218" t="s">
        <v>1244</v>
      </c>
      <c r="C419" s="137">
        <v>43012</v>
      </c>
      <c r="D419" s="137">
        <v>43059</v>
      </c>
      <c r="E419" s="25">
        <f t="shared" si="18"/>
        <v>47</v>
      </c>
      <c r="F419" s="121">
        <v>-632.65110101335483</v>
      </c>
      <c r="G419" s="122">
        <f t="shared" si="20"/>
        <v>-29734.601747627676</v>
      </c>
    </row>
    <row r="420" spans="1:7">
      <c r="A420" s="23">
        <f t="shared" si="19"/>
        <v>408</v>
      </c>
      <c r="B420" s="218" t="s">
        <v>1244</v>
      </c>
      <c r="C420" s="137">
        <v>43013</v>
      </c>
      <c r="D420" s="137">
        <v>43059</v>
      </c>
      <c r="E420" s="25">
        <f t="shared" si="18"/>
        <v>46</v>
      </c>
      <c r="F420" s="121">
        <v>-759.44067978095268</v>
      </c>
      <c r="G420" s="122">
        <f t="shared" si="20"/>
        <v>-34934.271269923825</v>
      </c>
    </row>
    <row r="421" spans="1:7">
      <c r="A421" s="23">
        <f t="shared" si="19"/>
        <v>409</v>
      </c>
      <c r="B421" s="218" t="s">
        <v>1244</v>
      </c>
      <c r="C421" s="137">
        <v>43014</v>
      </c>
      <c r="D421" s="137">
        <v>43059</v>
      </c>
      <c r="E421" s="25">
        <f t="shared" si="18"/>
        <v>45</v>
      </c>
      <c r="F421" s="121">
        <v>-715.58457598721554</v>
      </c>
      <c r="G421" s="122">
        <f t="shared" si="20"/>
        <v>-32201.3059194247</v>
      </c>
    </row>
    <row r="422" spans="1:7">
      <c r="A422" s="23">
        <f t="shared" si="19"/>
        <v>410</v>
      </c>
      <c r="B422" s="218" t="s">
        <v>1244</v>
      </c>
      <c r="C422" s="137">
        <v>43015</v>
      </c>
      <c r="D422" s="137">
        <v>43059</v>
      </c>
      <c r="E422" s="25">
        <f t="shared" si="18"/>
        <v>44</v>
      </c>
      <c r="F422" s="121">
        <v>-718.97461707208652</v>
      </c>
      <c r="G422" s="122">
        <f t="shared" si="20"/>
        <v>-31634.883151171805</v>
      </c>
    </row>
    <row r="423" spans="1:7">
      <c r="A423" s="23">
        <f t="shared" si="19"/>
        <v>411</v>
      </c>
      <c r="B423" s="218" t="s">
        <v>1244</v>
      </c>
      <c r="C423" s="137">
        <v>43016</v>
      </c>
      <c r="D423" s="137">
        <v>43059</v>
      </c>
      <c r="E423" s="25">
        <f t="shared" si="18"/>
        <v>43</v>
      </c>
      <c r="F423" s="121">
        <v>-869.5863821378889</v>
      </c>
      <c r="G423" s="122">
        <f t="shared" si="20"/>
        <v>-37392.21443192922</v>
      </c>
    </row>
    <row r="424" spans="1:7">
      <c r="A424" s="23">
        <f t="shared" si="19"/>
        <v>412</v>
      </c>
      <c r="B424" s="218" t="s">
        <v>1244</v>
      </c>
      <c r="C424" s="137">
        <v>43017</v>
      </c>
      <c r="D424" s="137">
        <v>43059</v>
      </c>
      <c r="E424" s="25">
        <f t="shared" si="18"/>
        <v>42</v>
      </c>
      <c r="F424" s="121">
        <v>-659.80206259369163</v>
      </c>
      <c r="G424" s="122">
        <f t="shared" si="20"/>
        <v>-27711.686628935047</v>
      </c>
    </row>
    <row r="425" spans="1:7">
      <c r="A425" s="23">
        <f t="shared" si="19"/>
        <v>413</v>
      </c>
      <c r="B425" s="218" t="s">
        <v>1244</v>
      </c>
      <c r="C425" s="137">
        <v>43018</v>
      </c>
      <c r="D425" s="137">
        <v>43059</v>
      </c>
      <c r="E425" s="25">
        <f t="shared" si="18"/>
        <v>41</v>
      </c>
      <c r="F425" s="121">
        <v>-813.74260294162627</v>
      </c>
      <c r="G425" s="122">
        <f t="shared" si="20"/>
        <v>-33363.446720606677</v>
      </c>
    </row>
    <row r="426" spans="1:7">
      <c r="A426" s="23">
        <f t="shared" si="19"/>
        <v>414</v>
      </c>
      <c r="B426" s="218" t="s">
        <v>1244</v>
      </c>
      <c r="C426" s="137">
        <v>43019</v>
      </c>
      <c r="D426" s="137">
        <v>43059</v>
      </c>
      <c r="E426" s="25">
        <f t="shared" si="18"/>
        <v>40</v>
      </c>
      <c r="F426" s="121">
        <v>-896.98240692918034</v>
      </c>
      <c r="G426" s="122">
        <f t="shared" si="20"/>
        <v>-35879.296277167217</v>
      </c>
    </row>
    <row r="427" spans="1:7">
      <c r="A427" s="23">
        <f t="shared" si="19"/>
        <v>415</v>
      </c>
      <c r="B427" s="218" t="s">
        <v>1244</v>
      </c>
      <c r="C427" s="137">
        <v>43020</v>
      </c>
      <c r="D427" s="137">
        <v>43059</v>
      </c>
      <c r="E427" s="25">
        <f t="shared" si="18"/>
        <v>39</v>
      </c>
      <c r="F427" s="121">
        <v>-1064.0031961618129</v>
      </c>
      <c r="G427" s="122">
        <f t="shared" si="20"/>
        <v>-41496.124650310703</v>
      </c>
    </row>
    <row r="428" spans="1:7">
      <c r="A428" s="23">
        <f t="shared" si="19"/>
        <v>416</v>
      </c>
      <c r="B428" s="218" t="s">
        <v>1244</v>
      </c>
      <c r="C428" s="137">
        <v>43021</v>
      </c>
      <c r="D428" s="137">
        <v>43059</v>
      </c>
      <c r="E428" s="25">
        <f t="shared" si="18"/>
        <v>38</v>
      </c>
      <c r="F428" s="121">
        <v>-804.17492674727669</v>
      </c>
      <c r="G428" s="122">
        <f t="shared" si="20"/>
        <v>-30558.647216396515</v>
      </c>
    </row>
    <row r="429" spans="1:7">
      <c r="A429" s="23">
        <f t="shared" si="19"/>
        <v>417</v>
      </c>
      <c r="B429" s="218" t="s">
        <v>1244</v>
      </c>
      <c r="C429" s="137">
        <v>43022</v>
      </c>
      <c r="D429" s="137">
        <v>43059</v>
      </c>
      <c r="E429" s="25">
        <f t="shared" si="18"/>
        <v>37</v>
      </c>
      <c r="F429" s="121">
        <v>211.44870718526343</v>
      </c>
      <c r="G429" s="122">
        <f t="shared" si="20"/>
        <v>7823.602165854747</v>
      </c>
    </row>
    <row r="430" spans="1:7">
      <c r="A430" s="23">
        <f t="shared" si="19"/>
        <v>418</v>
      </c>
      <c r="B430" s="218" t="s">
        <v>1244</v>
      </c>
      <c r="C430" s="137">
        <v>43023</v>
      </c>
      <c r="D430" s="137">
        <v>43059</v>
      </c>
      <c r="E430" s="25">
        <f t="shared" si="18"/>
        <v>36</v>
      </c>
      <c r="F430" s="121">
        <v>45.367326927956604</v>
      </c>
      <c r="G430" s="122">
        <f t="shared" si="20"/>
        <v>1633.2237694064377</v>
      </c>
    </row>
    <row r="431" spans="1:7">
      <c r="A431" s="23">
        <f t="shared" si="19"/>
        <v>419</v>
      </c>
      <c r="B431" s="218" t="s">
        <v>1244</v>
      </c>
      <c r="C431" s="137">
        <v>43024</v>
      </c>
      <c r="D431" s="137">
        <v>43059</v>
      </c>
      <c r="E431" s="25">
        <f t="shared" si="18"/>
        <v>35</v>
      </c>
      <c r="F431" s="121">
        <v>41.456526519807298</v>
      </c>
      <c r="G431" s="122">
        <f t="shared" si="20"/>
        <v>1450.9784281932555</v>
      </c>
    </row>
    <row r="432" spans="1:7">
      <c r="A432" s="23">
        <f t="shared" si="19"/>
        <v>420</v>
      </c>
      <c r="B432" s="218" t="s">
        <v>1244</v>
      </c>
      <c r="C432" s="137">
        <v>43025</v>
      </c>
      <c r="D432" s="137">
        <v>43059</v>
      </c>
      <c r="E432" s="25">
        <f t="shared" si="18"/>
        <v>34</v>
      </c>
      <c r="F432" s="121">
        <v>-107.07220125288161</v>
      </c>
      <c r="G432" s="122">
        <f t="shared" si="20"/>
        <v>-3640.4548425979747</v>
      </c>
    </row>
    <row r="433" spans="1:7">
      <c r="A433" s="23">
        <f t="shared" si="19"/>
        <v>421</v>
      </c>
      <c r="B433" s="218" t="s">
        <v>1244</v>
      </c>
      <c r="C433" s="137">
        <v>43026</v>
      </c>
      <c r="D433" s="137">
        <v>43059</v>
      </c>
      <c r="E433" s="25">
        <f t="shared" si="18"/>
        <v>33</v>
      </c>
      <c r="F433" s="121">
        <v>-270.73358230201245</v>
      </c>
      <c r="G433" s="122">
        <f t="shared" si="20"/>
        <v>-8934.2082159664114</v>
      </c>
    </row>
    <row r="434" spans="1:7">
      <c r="A434" s="23">
        <f t="shared" si="19"/>
        <v>422</v>
      </c>
      <c r="B434" s="218" t="s">
        <v>1244</v>
      </c>
      <c r="C434" s="137">
        <v>43027</v>
      </c>
      <c r="D434" s="137">
        <v>43059</v>
      </c>
      <c r="E434" s="25">
        <f t="shared" si="18"/>
        <v>32</v>
      </c>
      <c r="F434" s="121">
        <v>-1001.7775625136095</v>
      </c>
      <c r="G434" s="122">
        <f t="shared" si="20"/>
        <v>-32056.882000435504</v>
      </c>
    </row>
    <row r="435" spans="1:7">
      <c r="A435" s="23">
        <f t="shared" si="19"/>
        <v>423</v>
      </c>
      <c r="B435" s="218" t="s">
        <v>1244</v>
      </c>
      <c r="C435" s="137">
        <v>43028</v>
      </c>
      <c r="D435" s="137">
        <v>43059</v>
      </c>
      <c r="E435" s="25">
        <f t="shared" si="18"/>
        <v>31</v>
      </c>
      <c r="F435" s="121">
        <v>-75.17313996030083</v>
      </c>
      <c r="G435" s="122">
        <f t="shared" si="20"/>
        <v>-2330.3673387693257</v>
      </c>
    </row>
    <row r="436" spans="1:7">
      <c r="A436" s="23">
        <f t="shared" si="19"/>
        <v>424</v>
      </c>
      <c r="B436" s="218" t="s">
        <v>1244</v>
      </c>
      <c r="C436" s="137">
        <v>43029</v>
      </c>
      <c r="D436" s="137">
        <v>43059</v>
      </c>
      <c r="E436" s="25">
        <f t="shared" si="18"/>
        <v>30</v>
      </c>
      <c r="F436" s="121">
        <v>-283.72193248260237</v>
      </c>
      <c r="G436" s="122">
        <f t="shared" si="20"/>
        <v>-8511.657974478072</v>
      </c>
    </row>
    <row r="437" spans="1:7">
      <c r="A437" s="23">
        <f t="shared" si="19"/>
        <v>425</v>
      </c>
      <c r="B437" s="218" t="s">
        <v>1244</v>
      </c>
      <c r="C437" s="137">
        <v>43030</v>
      </c>
      <c r="D437" s="137">
        <v>43059</v>
      </c>
      <c r="E437" s="25">
        <f t="shared" si="18"/>
        <v>29</v>
      </c>
      <c r="F437" s="121">
        <v>-248.49409590788926</v>
      </c>
      <c r="G437" s="122">
        <f t="shared" si="20"/>
        <v>-7206.3287813287889</v>
      </c>
    </row>
    <row r="438" spans="1:7">
      <c r="A438" s="23">
        <f t="shared" si="19"/>
        <v>426</v>
      </c>
      <c r="B438" s="218" t="s">
        <v>1244</v>
      </c>
      <c r="C438" s="137">
        <v>43031</v>
      </c>
      <c r="D438" s="137">
        <v>43059</v>
      </c>
      <c r="E438" s="25">
        <f t="shared" si="18"/>
        <v>28</v>
      </c>
      <c r="F438" s="121">
        <v>67.953986204265405</v>
      </c>
      <c r="G438" s="122">
        <f t="shared" si="20"/>
        <v>1902.7116137194314</v>
      </c>
    </row>
    <row r="439" spans="1:7">
      <c r="A439" s="23">
        <f t="shared" si="19"/>
        <v>427</v>
      </c>
      <c r="B439" s="218" t="s">
        <v>1244</v>
      </c>
      <c r="C439" s="137">
        <v>43032</v>
      </c>
      <c r="D439" s="137">
        <v>43059</v>
      </c>
      <c r="E439" s="25">
        <f t="shared" si="18"/>
        <v>27</v>
      </c>
      <c r="F439" s="121">
        <v>89.774822946341317</v>
      </c>
      <c r="G439" s="122">
        <f t="shared" si="20"/>
        <v>2423.9202195512157</v>
      </c>
    </row>
    <row r="440" spans="1:7">
      <c r="A440" s="23">
        <f t="shared" si="19"/>
        <v>428</v>
      </c>
      <c r="B440" s="218" t="s">
        <v>1244</v>
      </c>
      <c r="C440" s="137">
        <v>43033</v>
      </c>
      <c r="D440" s="137">
        <v>43059</v>
      </c>
      <c r="E440" s="25">
        <f t="shared" si="18"/>
        <v>26</v>
      </c>
      <c r="F440" s="121">
        <v>-194.52913466227804</v>
      </c>
      <c r="G440" s="122">
        <f t="shared" si="20"/>
        <v>-5057.7575012192292</v>
      </c>
    </row>
    <row r="441" spans="1:7">
      <c r="A441" s="23">
        <f t="shared" si="19"/>
        <v>429</v>
      </c>
      <c r="B441" s="218" t="s">
        <v>1244</v>
      </c>
      <c r="C441" s="137">
        <v>43034</v>
      </c>
      <c r="D441" s="137">
        <v>43059</v>
      </c>
      <c r="E441" s="25">
        <f t="shared" si="18"/>
        <v>25</v>
      </c>
      <c r="F441" s="121">
        <v>-100.15937651053936</v>
      </c>
      <c r="G441" s="122">
        <f t="shared" si="20"/>
        <v>-2503.9844127634842</v>
      </c>
    </row>
    <row r="442" spans="1:7">
      <c r="A442" s="23">
        <f t="shared" si="19"/>
        <v>430</v>
      </c>
      <c r="B442" s="218" t="s">
        <v>1244</v>
      </c>
      <c r="C442" s="137">
        <v>43035</v>
      </c>
      <c r="D442" s="137">
        <v>43059</v>
      </c>
      <c r="E442" s="25">
        <f t="shared" si="18"/>
        <v>24</v>
      </c>
      <c r="F442" s="121">
        <v>-10.670460643644981</v>
      </c>
      <c r="G442" s="122">
        <f t="shared" si="20"/>
        <v>-256.09105544747956</v>
      </c>
    </row>
    <row r="443" spans="1:7">
      <c r="A443" s="23">
        <f t="shared" si="19"/>
        <v>431</v>
      </c>
      <c r="B443" s="218" t="s">
        <v>1244</v>
      </c>
      <c r="C443" s="137">
        <v>43036</v>
      </c>
      <c r="D443" s="137">
        <v>43059</v>
      </c>
      <c r="E443" s="25">
        <f t="shared" si="18"/>
        <v>23</v>
      </c>
      <c r="F443" s="121">
        <v>-108.17498570217697</v>
      </c>
      <c r="G443" s="122">
        <f t="shared" si="20"/>
        <v>-2488.0246711500704</v>
      </c>
    </row>
    <row r="444" spans="1:7">
      <c r="A444" s="23">
        <f t="shared" si="19"/>
        <v>432</v>
      </c>
      <c r="B444" s="218" t="s">
        <v>1244</v>
      </c>
      <c r="C444" s="137">
        <v>43037</v>
      </c>
      <c r="D444" s="137">
        <v>43059</v>
      </c>
      <c r="E444" s="25">
        <f t="shared" si="18"/>
        <v>22</v>
      </c>
      <c r="F444" s="121">
        <v>-95.860559351712041</v>
      </c>
      <c r="G444" s="122">
        <f t="shared" si="20"/>
        <v>-2108.932305737665</v>
      </c>
    </row>
    <row r="445" spans="1:7">
      <c r="A445" s="23">
        <f t="shared" si="19"/>
        <v>433</v>
      </c>
      <c r="B445" s="218" t="s">
        <v>1244</v>
      </c>
      <c r="C445" s="137">
        <v>43038</v>
      </c>
      <c r="D445" s="137">
        <v>43059</v>
      </c>
      <c r="E445" s="25">
        <f t="shared" si="18"/>
        <v>21</v>
      </c>
      <c r="F445" s="121">
        <v>-112.89245251305159</v>
      </c>
      <c r="G445" s="122">
        <f t="shared" si="20"/>
        <v>-2370.7415027740835</v>
      </c>
    </row>
    <row r="446" spans="1:7">
      <c r="A446" s="23">
        <f t="shared" si="19"/>
        <v>434</v>
      </c>
      <c r="B446" s="218" t="s">
        <v>1244</v>
      </c>
      <c r="C446" s="137">
        <v>43039</v>
      </c>
      <c r="D446" s="137">
        <v>43059</v>
      </c>
      <c r="E446" s="25">
        <f t="shared" si="18"/>
        <v>20</v>
      </c>
      <c r="F446" s="121">
        <v>6367.3242457246006</v>
      </c>
      <c r="G446" s="122">
        <f t="shared" si="20"/>
        <v>127346.48491449202</v>
      </c>
    </row>
    <row r="447" spans="1:7">
      <c r="A447" s="23">
        <f t="shared" si="19"/>
        <v>435</v>
      </c>
      <c r="B447" s="218" t="s">
        <v>1244</v>
      </c>
      <c r="C447" s="137">
        <v>43039</v>
      </c>
      <c r="D447" s="137">
        <v>43059</v>
      </c>
      <c r="E447" s="25">
        <f t="shared" si="18"/>
        <v>20</v>
      </c>
      <c r="F447" s="121">
        <v>-2.0421934246210492E-2</v>
      </c>
      <c r="G447" s="122">
        <f t="shared" si="20"/>
        <v>-0.40843868492420987</v>
      </c>
    </row>
    <row r="448" spans="1:7">
      <c r="A448" s="23">
        <f t="shared" si="19"/>
        <v>436</v>
      </c>
      <c r="B448" s="218" t="s">
        <v>1244</v>
      </c>
      <c r="C448" s="137">
        <v>43009</v>
      </c>
      <c r="D448" s="137">
        <v>43059</v>
      </c>
      <c r="E448" s="25">
        <f t="shared" si="18"/>
        <v>50</v>
      </c>
      <c r="F448" s="121">
        <v>477.94480313274386</v>
      </c>
      <c r="G448" s="122">
        <f t="shared" si="20"/>
        <v>23897.240156637192</v>
      </c>
    </row>
    <row r="449" spans="1:7">
      <c r="A449" s="23">
        <f t="shared" si="19"/>
        <v>437</v>
      </c>
      <c r="B449" s="218" t="s">
        <v>1244</v>
      </c>
      <c r="C449" s="137">
        <v>43010</v>
      </c>
      <c r="D449" s="137">
        <v>43059</v>
      </c>
      <c r="E449" s="25">
        <f t="shared" si="18"/>
        <v>49</v>
      </c>
      <c r="F449" s="121">
        <v>841.18905161073201</v>
      </c>
      <c r="G449" s="122">
        <f t="shared" si="20"/>
        <v>41218.263528925869</v>
      </c>
    </row>
    <row r="450" spans="1:7">
      <c r="A450" s="23">
        <f t="shared" si="19"/>
        <v>438</v>
      </c>
      <c r="B450" s="218" t="s">
        <v>1244</v>
      </c>
      <c r="C450" s="137">
        <v>43011</v>
      </c>
      <c r="D450" s="137">
        <v>43059</v>
      </c>
      <c r="E450" s="25">
        <f t="shared" si="18"/>
        <v>48</v>
      </c>
      <c r="F450" s="121">
        <v>960.77656744271405</v>
      </c>
      <c r="G450" s="122">
        <f t="shared" si="20"/>
        <v>46117.275237250273</v>
      </c>
    </row>
    <row r="451" spans="1:7">
      <c r="A451" s="23">
        <f t="shared" si="19"/>
        <v>439</v>
      </c>
      <c r="B451" s="218" t="s">
        <v>1244</v>
      </c>
      <c r="C451" s="137">
        <v>43012</v>
      </c>
      <c r="D451" s="137">
        <v>43059</v>
      </c>
      <c r="E451" s="25">
        <f t="shared" si="18"/>
        <v>47</v>
      </c>
      <c r="F451" s="121">
        <v>738.50326980145007</v>
      </c>
      <c r="G451" s="122">
        <f t="shared" si="20"/>
        <v>34709.653680668154</v>
      </c>
    </row>
    <row r="452" spans="1:7">
      <c r="A452" s="23">
        <f t="shared" si="19"/>
        <v>440</v>
      </c>
      <c r="B452" s="218" t="s">
        <v>1244</v>
      </c>
      <c r="C452" s="137">
        <v>43013</v>
      </c>
      <c r="D452" s="137">
        <v>43059</v>
      </c>
      <c r="E452" s="25">
        <f t="shared" si="18"/>
        <v>46</v>
      </c>
      <c r="F452" s="121">
        <v>886.506676966378</v>
      </c>
      <c r="G452" s="122">
        <f t="shared" si="20"/>
        <v>40779.307140453391</v>
      </c>
    </row>
    <row r="453" spans="1:7">
      <c r="A453" s="23">
        <f t="shared" si="19"/>
        <v>441</v>
      </c>
      <c r="B453" s="218" t="s">
        <v>1244</v>
      </c>
      <c r="C453" s="137">
        <v>43014</v>
      </c>
      <c r="D453" s="137">
        <v>43059</v>
      </c>
      <c r="E453" s="25">
        <f t="shared" si="18"/>
        <v>45</v>
      </c>
      <c r="F453" s="121">
        <v>835.31277878055482</v>
      </c>
      <c r="G453" s="122">
        <f t="shared" si="20"/>
        <v>37589.07504512497</v>
      </c>
    </row>
    <row r="454" spans="1:7">
      <c r="A454" s="23">
        <f t="shared" si="19"/>
        <v>442</v>
      </c>
      <c r="B454" s="218" t="s">
        <v>1244</v>
      </c>
      <c r="C454" s="137">
        <v>43015</v>
      </c>
      <c r="D454" s="137">
        <v>43059</v>
      </c>
      <c r="E454" s="25">
        <f t="shared" si="18"/>
        <v>44</v>
      </c>
      <c r="F454" s="121">
        <v>839.27002539235775</v>
      </c>
      <c r="G454" s="122">
        <f t="shared" si="20"/>
        <v>36927.881117263743</v>
      </c>
    </row>
    <row r="455" spans="1:7">
      <c r="A455" s="23">
        <f t="shared" si="19"/>
        <v>443</v>
      </c>
      <c r="B455" s="218" t="s">
        <v>1244</v>
      </c>
      <c r="C455" s="137">
        <v>43016</v>
      </c>
      <c r="D455" s="137">
        <v>43059</v>
      </c>
      <c r="E455" s="25">
        <f t="shared" si="18"/>
        <v>43</v>
      </c>
      <c r="F455" s="121">
        <v>1015.0814335974545</v>
      </c>
      <c r="G455" s="122">
        <f t="shared" si="20"/>
        <v>43648.501644690543</v>
      </c>
    </row>
    <row r="456" spans="1:7">
      <c r="A456" s="23">
        <f t="shared" si="19"/>
        <v>444</v>
      </c>
      <c r="B456" s="218" t="s">
        <v>1244</v>
      </c>
      <c r="C456" s="137">
        <v>43017</v>
      </c>
      <c r="D456" s="137">
        <v>43059</v>
      </c>
      <c r="E456" s="25">
        <f t="shared" si="18"/>
        <v>42</v>
      </c>
      <c r="F456" s="121">
        <v>770.19700094838913</v>
      </c>
      <c r="G456" s="122">
        <f t="shared" si="20"/>
        <v>32348.274039832344</v>
      </c>
    </row>
    <row r="457" spans="1:7">
      <c r="A457" s="23">
        <f t="shared" si="19"/>
        <v>445</v>
      </c>
      <c r="B457" s="218" t="s">
        <v>1244</v>
      </c>
      <c r="C457" s="137">
        <v>43018</v>
      </c>
      <c r="D457" s="137">
        <v>43059</v>
      </c>
      <c r="E457" s="25">
        <f t="shared" si="18"/>
        <v>41</v>
      </c>
      <c r="F457" s="121">
        <v>949.89413926025622</v>
      </c>
      <c r="G457" s="122">
        <f t="shared" si="20"/>
        <v>38945.659709670508</v>
      </c>
    </row>
    <row r="458" spans="1:7">
      <c r="A458" s="23">
        <f t="shared" si="19"/>
        <v>446</v>
      </c>
      <c r="B458" s="218" t="s">
        <v>1244</v>
      </c>
      <c r="C458" s="137">
        <v>43019</v>
      </c>
      <c r="D458" s="137">
        <v>43059</v>
      </c>
      <c r="E458" s="25">
        <f t="shared" si="18"/>
        <v>40</v>
      </c>
      <c r="F458" s="121">
        <v>1047.061230764524</v>
      </c>
      <c r="G458" s="122">
        <f t="shared" si="20"/>
        <v>41882.449230580962</v>
      </c>
    </row>
    <row r="459" spans="1:7">
      <c r="A459" s="23">
        <f t="shared" si="19"/>
        <v>447</v>
      </c>
      <c r="B459" s="218" t="s">
        <v>1244</v>
      </c>
      <c r="C459" s="137">
        <v>43020</v>
      </c>
      <c r="D459" s="137">
        <v>43059</v>
      </c>
      <c r="E459" s="25">
        <f t="shared" si="18"/>
        <v>39</v>
      </c>
      <c r="F459" s="121">
        <v>1242.0271429008474</v>
      </c>
      <c r="G459" s="122">
        <f t="shared" si="20"/>
        <v>48439.05857313305</v>
      </c>
    </row>
    <row r="460" spans="1:7">
      <c r="A460" s="23">
        <f t="shared" si="19"/>
        <v>448</v>
      </c>
      <c r="B460" s="218" t="s">
        <v>1244</v>
      </c>
      <c r="C460" s="137">
        <v>43021</v>
      </c>
      <c r="D460" s="137">
        <v>43059</v>
      </c>
      <c r="E460" s="25">
        <f t="shared" si="18"/>
        <v>38</v>
      </c>
      <c r="F460" s="121">
        <v>938.72564505766798</v>
      </c>
      <c r="G460" s="122">
        <f t="shared" si="20"/>
        <v>35671.574512191386</v>
      </c>
    </row>
    <row r="461" spans="1:7">
      <c r="A461" s="23">
        <f t="shared" si="19"/>
        <v>449</v>
      </c>
      <c r="B461" s="218" t="s">
        <v>1244</v>
      </c>
      <c r="C461" s="137">
        <v>43022</v>
      </c>
      <c r="D461" s="137">
        <v>43059</v>
      </c>
      <c r="E461" s="25">
        <f t="shared" ref="E461:E524" si="21">D461-C461</f>
        <v>37</v>
      </c>
      <c r="F461" s="121">
        <v>-246.82729770245049</v>
      </c>
      <c r="G461" s="122">
        <f t="shared" si="20"/>
        <v>-9132.6100149906688</v>
      </c>
    </row>
    <row r="462" spans="1:7">
      <c r="A462" s="23">
        <f t="shared" ref="A462:A525" si="22">A461+1</f>
        <v>450</v>
      </c>
      <c r="B462" s="218" t="s">
        <v>1244</v>
      </c>
      <c r="C462" s="137">
        <v>43023</v>
      </c>
      <c r="D462" s="137">
        <v>43059</v>
      </c>
      <c r="E462" s="25">
        <f t="shared" si="21"/>
        <v>36</v>
      </c>
      <c r="F462" s="121">
        <v>-52.957971976626787</v>
      </c>
      <c r="G462" s="122">
        <f t="shared" ref="G462:G525" si="23">E462*F462</f>
        <v>-1906.4869911585643</v>
      </c>
    </row>
    <row r="463" spans="1:7">
      <c r="A463" s="23">
        <f t="shared" si="22"/>
        <v>451</v>
      </c>
      <c r="B463" s="218" t="s">
        <v>1244</v>
      </c>
      <c r="C463" s="137">
        <v>43024</v>
      </c>
      <c r="D463" s="137">
        <v>43059</v>
      </c>
      <c r="E463" s="25">
        <f t="shared" si="21"/>
        <v>35</v>
      </c>
      <c r="F463" s="121">
        <v>-48.392835072046985</v>
      </c>
      <c r="G463" s="122">
        <f t="shared" si="23"/>
        <v>-1693.7492275216446</v>
      </c>
    </row>
    <row r="464" spans="1:7">
      <c r="A464" s="23">
        <f t="shared" si="22"/>
        <v>452</v>
      </c>
      <c r="B464" s="218" t="s">
        <v>1244</v>
      </c>
      <c r="C464" s="137">
        <v>43025</v>
      </c>
      <c r="D464" s="137">
        <v>43059</v>
      </c>
      <c r="E464" s="25">
        <f t="shared" si="21"/>
        <v>34</v>
      </c>
      <c r="F464" s="121">
        <v>124.98701196194204</v>
      </c>
      <c r="G464" s="122">
        <f t="shared" si="23"/>
        <v>4249.5584067060299</v>
      </c>
    </row>
    <row r="465" spans="1:7">
      <c r="A465" s="23">
        <f t="shared" si="22"/>
        <v>453</v>
      </c>
      <c r="B465" s="218" t="s">
        <v>1244</v>
      </c>
      <c r="C465" s="137">
        <v>43026</v>
      </c>
      <c r="D465" s="137">
        <v>43059</v>
      </c>
      <c r="E465" s="25">
        <f t="shared" si="21"/>
        <v>33</v>
      </c>
      <c r="F465" s="121">
        <v>316.03143573897876</v>
      </c>
      <c r="G465" s="122">
        <f t="shared" si="23"/>
        <v>10429.037379386298</v>
      </c>
    </row>
    <row r="466" spans="1:7">
      <c r="A466" s="23">
        <f t="shared" si="22"/>
        <v>454</v>
      </c>
      <c r="B466" s="218" t="s">
        <v>1244</v>
      </c>
      <c r="C466" s="137">
        <v>43027</v>
      </c>
      <c r="D466" s="137">
        <v>43059</v>
      </c>
      <c r="E466" s="25">
        <f t="shared" si="21"/>
        <v>32</v>
      </c>
      <c r="F466" s="121">
        <v>1169.3902126227551</v>
      </c>
      <c r="G466" s="122">
        <f t="shared" si="23"/>
        <v>37420.486803928165</v>
      </c>
    </row>
    <row r="467" spans="1:7">
      <c r="A467" s="23">
        <f t="shared" si="22"/>
        <v>455</v>
      </c>
      <c r="B467" s="218" t="s">
        <v>1244</v>
      </c>
      <c r="C467" s="137">
        <v>43028</v>
      </c>
      <c r="D467" s="137">
        <v>43059</v>
      </c>
      <c r="E467" s="25">
        <f t="shared" si="21"/>
        <v>31</v>
      </c>
      <c r="F467" s="121">
        <v>87.75075167497782</v>
      </c>
      <c r="G467" s="122">
        <f t="shared" si="23"/>
        <v>2720.2733019243124</v>
      </c>
    </row>
    <row r="468" spans="1:7">
      <c r="A468" s="23">
        <f t="shared" si="22"/>
        <v>456</v>
      </c>
      <c r="B468" s="218" t="s">
        <v>1244</v>
      </c>
      <c r="C468" s="137">
        <v>43029</v>
      </c>
      <c r="D468" s="137">
        <v>43059</v>
      </c>
      <c r="E468" s="25">
        <f t="shared" si="21"/>
        <v>30</v>
      </c>
      <c r="F468" s="121">
        <v>331.19293480588613</v>
      </c>
      <c r="G468" s="122">
        <f t="shared" si="23"/>
        <v>9935.7880441765847</v>
      </c>
    </row>
    <row r="469" spans="1:7">
      <c r="A469" s="23">
        <f t="shared" si="22"/>
        <v>457</v>
      </c>
      <c r="B469" s="218" t="s">
        <v>1244</v>
      </c>
      <c r="C469" s="137">
        <v>43030</v>
      </c>
      <c r="D469" s="137">
        <v>43059</v>
      </c>
      <c r="E469" s="25">
        <f t="shared" si="21"/>
        <v>29</v>
      </c>
      <c r="F469" s="121">
        <v>290.07094441215162</v>
      </c>
      <c r="G469" s="122">
        <f t="shared" si="23"/>
        <v>8412.0573879523963</v>
      </c>
    </row>
    <row r="470" spans="1:7">
      <c r="A470" s="23">
        <f t="shared" si="22"/>
        <v>458</v>
      </c>
      <c r="B470" s="218" t="s">
        <v>1244</v>
      </c>
      <c r="C470" s="137">
        <v>43031</v>
      </c>
      <c r="D470" s="137">
        <v>43059</v>
      </c>
      <c r="E470" s="25">
        <f t="shared" si="21"/>
        <v>28</v>
      </c>
      <c r="F470" s="121">
        <v>-79.323723498638586</v>
      </c>
      <c r="G470" s="122">
        <f t="shared" si="23"/>
        <v>-2221.0642579618802</v>
      </c>
    </row>
    <row r="471" spans="1:7">
      <c r="A471" s="23">
        <f t="shared" si="22"/>
        <v>459</v>
      </c>
      <c r="B471" s="218" t="s">
        <v>1244</v>
      </c>
      <c r="C471" s="137">
        <v>43032</v>
      </c>
      <c r="D471" s="137">
        <v>43059</v>
      </c>
      <c r="E471" s="25">
        <f t="shared" si="21"/>
        <v>27</v>
      </c>
      <c r="F471" s="121">
        <v>-104.79551870774313</v>
      </c>
      <c r="G471" s="122">
        <f t="shared" si="23"/>
        <v>-2829.4790051090645</v>
      </c>
    </row>
    <row r="472" spans="1:7">
      <c r="A472" s="23">
        <f t="shared" si="22"/>
        <v>460</v>
      </c>
      <c r="B472" s="218" t="s">
        <v>1244</v>
      </c>
      <c r="C472" s="137">
        <v>43033</v>
      </c>
      <c r="D472" s="137">
        <v>43059</v>
      </c>
      <c r="E472" s="25">
        <f t="shared" si="21"/>
        <v>26</v>
      </c>
      <c r="F472" s="121">
        <v>227.07682289595249</v>
      </c>
      <c r="G472" s="122">
        <f t="shared" si="23"/>
        <v>5903.9973952947648</v>
      </c>
    </row>
    <row r="473" spans="1:7">
      <c r="A473" s="23">
        <f t="shared" si="22"/>
        <v>461</v>
      </c>
      <c r="B473" s="218" t="s">
        <v>1244</v>
      </c>
      <c r="C473" s="137">
        <v>43034</v>
      </c>
      <c r="D473" s="137">
        <v>43059</v>
      </c>
      <c r="E473" s="25">
        <f t="shared" si="21"/>
        <v>25</v>
      </c>
      <c r="F473" s="121">
        <v>116.91756631076574</v>
      </c>
      <c r="G473" s="122">
        <f t="shared" si="23"/>
        <v>2922.9391577691435</v>
      </c>
    </row>
    <row r="474" spans="1:7">
      <c r="A474" s="23">
        <f t="shared" si="22"/>
        <v>462</v>
      </c>
      <c r="B474" s="218" t="s">
        <v>1244</v>
      </c>
      <c r="C474" s="137">
        <v>43035</v>
      </c>
      <c r="D474" s="137">
        <v>43059</v>
      </c>
      <c r="E474" s="25">
        <f t="shared" si="21"/>
        <v>24</v>
      </c>
      <c r="F474" s="121">
        <v>12.455791293174654</v>
      </c>
      <c r="G474" s="122">
        <f t="shared" si="23"/>
        <v>298.93899103619168</v>
      </c>
    </row>
    <row r="475" spans="1:7">
      <c r="A475" s="23">
        <f t="shared" si="22"/>
        <v>463</v>
      </c>
      <c r="B475" s="218" t="s">
        <v>1244</v>
      </c>
      <c r="C475" s="137">
        <v>43036</v>
      </c>
      <c r="D475" s="137">
        <v>43059</v>
      </c>
      <c r="E475" s="25">
        <f t="shared" si="21"/>
        <v>23</v>
      </c>
      <c r="F475" s="121">
        <v>126.27430905252851</v>
      </c>
      <c r="G475" s="122">
        <f t="shared" si="23"/>
        <v>2904.3091082081555</v>
      </c>
    </row>
    <row r="476" spans="1:7">
      <c r="A476" s="23">
        <f t="shared" si="22"/>
        <v>464</v>
      </c>
      <c r="B476" s="218" t="s">
        <v>1244</v>
      </c>
      <c r="C476" s="137">
        <v>43037</v>
      </c>
      <c r="D476" s="137">
        <v>43059</v>
      </c>
      <c r="E476" s="25">
        <f t="shared" si="21"/>
        <v>22</v>
      </c>
      <c r="F476" s="121">
        <v>111.89949154097958</v>
      </c>
      <c r="G476" s="122">
        <f t="shared" si="23"/>
        <v>2461.7888139015508</v>
      </c>
    </row>
    <row r="477" spans="1:7">
      <c r="A477" s="23">
        <f t="shared" si="22"/>
        <v>465</v>
      </c>
      <c r="B477" s="218" t="s">
        <v>1244</v>
      </c>
      <c r="C477" s="137">
        <v>43038</v>
      </c>
      <c r="D477" s="137">
        <v>43059</v>
      </c>
      <c r="E477" s="25">
        <f t="shared" si="21"/>
        <v>21</v>
      </c>
      <c r="F477" s="121">
        <v>131.7810799400373</v>
      </c>
      <c r="G477" s="122">
        <f t="shared" si="23"/>
        <v>2767.4026787407834</v>
      </c>
    </row>
    <row r="478" spans="1:7">
      <c r="A478" s="23">
        <f t="shared" si="22"/>
        <v>466</v>
      </c>
      <c r="B478" s="218" t="s">
        <v>1244</v>
      </c>
      <c r="C478" s="137">
        <v>43039</v>
      </c>
      <c r="D478" s="137">
        <v>43059</v>
      </c>
      <c r="E478" s="25">
        <f t="shared" si="21"/>
        <v>20</v>
      </c>
      <c r="F478" s="121">
        <v>-7432.6746097837058</v>
      </c>
      <c r="G478" s="122">
        <f t="shared" si="23"/>
        <v>-148653.4921956741</v>
      </c>
    </row>
    <row r="479" spans="1:7">
      <c r="A479" s="23">
        <f t="shared" si="22"/>
        <v>467</v>
      </c>
      <c r="B479" s="218" t="s">
        <v>1244</v>
      </c>
      <c r="C479" s="137">
        <v>43039</v>
      </c>
      <c r="D479" s="137">
        <v>43059</v>
      </c>
      <c r="E479" s="25">
        <f t="shared" si="21"/>
        <v>20</v>
      </c>
      <c r="F479" s="121">
        <v>2.3838835010860586E-2</v>
      </c>
      <c r="G479" s="122">
        <f t="shared" si="23"/>
        <v>0.47677670021721175</v>
      </c>
    </row>
    <row r="480" spans="1:7">
      <c r="A480" s="23">
        <f t="shared" si="22"/>
        <v>468</v>
      </c>
      <c r="B480" s="218" t="s">
        <v>1245</v>
      </c>
      <c r="C480" s="137">
        <v>42705</v>
      </c>
      <c r="D480" s="137">
        <v>42752</v>
      </c>
      <c r="E480" s="25">
        <f t="shared" si="21"/>
        <v>47</v>
      </c>
      <c r="F480" s="121">
        <v>22794.167357065999</v>
      </c>
      <c r="G480" s="122">
        <f t="shared" si="23"/>
        <v>1071325.8657821019</v>
      </c>
    </row>
    <row r="481" spans="1:7">
      <c r="A481" s="23">
        <f t="shared" si="22"/>
        <v>469</v>
      </c>
      <c r="B481" s="218" t="s">
        <v>1245</v>
      </c>
      <c r="C481" s="137">
        <v>42706</v>
      </c>
      <c r="D481" s="137">
        <v>42752</v>
      </c>
      <c r="E481" s="25">
        <f t="shared" si="21"/>
        <v>46</v>
      </c>
      <c r="F481" s="121">
        <v>30118.153427954574</v>
      </c>
      <c r="G481" s="122">
        <f t="shared" si="23"/>
        <v>1385435.0576859105</v>
      </c>
    </row>
    <row r="482" spans="1:7">
      <c r="A482" s="23">
        <f t="shared" si="22"/>
        <v>470</v>
      </c>
      <c r="B482" s="218" t="s">
        <v>1245</v>
      </c>
      <c r="C482" s="137">
        <v>42707</v>
      </c>
      <c r="D482" s="137">
        <v>42752</v>
      </c>
      <c r="E482" s="25">
        <f t="shared" si="21"/>
        <v>45</v>
      </c>
      <c r="F482" s="121">
        <v>22237.595013164275</v>
      </c>
      <c r="G482" s="122">
        <f t="shared" si="23"/>
        <v>1000691.7755923923</v>
      </c>
    </row>
    <row r="483" spans="1:7">
      <c r="A483" s="23">
        <f t="shared" si="22"/>
        <v>471</v>
      </c>
      <c r="B483" s="218" t="s">
        <v>1245</v>
      </c>
      <c r="C483" s="137">
        <v>42708</v>
      </c>
      <c r="D483" s="137">
        <v>42752</v>
      </c>
      <c r="E483" s="25">
        <f t="shared" si="21"/>
        <v>44</v>
      </c>
      <c r="F483" s="121">
        <v>15938.208029912963</v>
      </c>
      <c r="G483" s="122">
        <f t="shared" si="23"/>
        <v>701281.15331617033</v>
      </c>
    </row>
    <row r="484" spans="1:7">
      <c r="A484" s="23">
        <f t="shared" si="22"/>
        <v>472</v>
      </c>
      <c r="B484" s="218" t="s">
        <v>1245</v>
      </c>
      <c r="C484" s="137">
        <v>42709</v>
      </c>
      <c r="D484" s="137">
        <v>42752</v>
      </c>
      <c r="E484" s="25">
        <f t="shared" si="21"/>
        <v>43</v>
      </c>
      <c r="F484" s="121">
        <v>25842.665877073159</v>
      </c>
      <c r="G484" s="122">
        <f t="shared" si="23"/>
        <v>1111234.6327141458</v>
      </c>
    </row>
    <row r="485" spans="1:7">
      <c r="A485" s="23">
        <f t="shared" si="22"/>
        <v>473</v>
      </c>
      <c r="B485" s="218" t="s">
        <v>1245</v>
      </c>
      <c r="C485" s="137">
        <v>42710</v>
      </c>
      <c r="D485" s="137">
        <v>42752</v>
      </c>
      <c r="E485" s="25">
        <f t="shared" si="21"/>
        <v>42</v>
      </c>
      <c r="F485" s="121">
        <v>19960.708151748138</v>
      </c>
      <c r="G485" s="122">
        <f t="shared" si="23"/>
        <v>838349.74237342179</v>
      </c>
    </row>
    <row r="486" spans="1:7">
      <c r="A486" s="23">
        <f t="shared" si="22"/>
        <v>474</v>
      </c>
      <c r="B486" s="218" t="s">
        <v>1245</v>
      </c>
      <c r="C486" s="137">
        <v>42711</v>
      </c>
      <c r="D486" s="137">
        <v>42752</v>
      </c>
      <c r="E486" s="25">
        <f t="shared" si="21"/>
        <v>41</v>
      </c>
      <c r="F486" s="121">
        <v>20656.423581625291</v>
      </c>
      <c r="G486" s="122">
        <f t="shared" si="23"/>
        <v>846913.36684663699</v>
      </c>
    </row>
    <row r="487" spans="1:7">
      <c r="A487" s="23">
        <f t="shared" si="22"/>
        <v>475</v>
      </c>
      <c r="B487" s="218" t="s">
        <v>1245</v>
      </c>
      <c r="C487" s="137">
        <v>42712</v>
      </c>
      <c r="D487" s="137">
        <v>42752</v>
      </c>
      <c r="E487" s="25">
        <f t="shared" si="21"/>
        <v>40</v>
      </c>
      <c r="F487" s="121">
        <v>26234.796392094828</v>
      </c>
      <c r="G487" s="122">
        <f t="shared" si="23"/>
        <v>1049391.8556837931</v>
      </c>
    </row>
    <row r="488" spans="1:7">
      <c r="A488" s="23">
        <f t="shared" si="22"/>
        <v>476</v>
      </c>
      <c r="B488" s="218" t="s">
        <v>1245</v>
      </c>
      <c r="C488" s="137">
        <v>42713</v>
      </c>
      <c r="D488" s="137">
        <v>42752</v>
      </c>
      <c r="E488" s="25">
        <f t="shared" si="21"/>
        <v>39</v>
      </c>
      <c r="F488" s="121">
        <v>33090.755719247863</v>
      </c>
      <c r="G488" s="122">
        <f t="shared" si="23"/>
        <v>1290539.4730506667</v>
      </c>
    </row>
    <row r="489" spans="1:7">
      <c r="A489" s="23">
        <f t="shared" si="22"/>
        <v>477</v>
      </c>
      <c r="B489" s="218" t="s">
        <v>1245</v>
      </c>
      <c r="C489" s="137">
        <v>42714</v>
      </c>
      <c r="D489" s="137">
        <v>42752</v>
      </c>
      <c r="E489" s="25">
        <f t="shared" si="21"/>
        <v>38</v>
      </c>
      <c r="F489" s="121">
        <v>31421.038687542696</v>
      </c>
      <c r="G489" s="122">
        <f t="shared" si="23"/>
        <v>1193999.4701266224</v>
      </c>
    </row>
    <row r="490" spans="1:7">
      <c r="A490" s="23">
        <f t="shared" si="22"/>
        <v>478</v>
      </c>
      <c r="B490" s="218" t="s">
        <v>1245</v>
      </c>
      <c r="C490" s="137">
        <v>42715</v>
      </c>
      <c r="D490" s="137">
        <v>42752</v>
      </c>
      <c r="E490" s="25">
        <f t="shared" si="21"/>
        <v>37</v>
      </c>
      <c r="F490" s="121">
        <v>28600.228853677148</v>
      </c>
      <c r="G490" s="122">
        <f t="shared" si="23"/>
        <v>1058208.4675860545</v>
      </c>
    </row>
    <row r="491" spans="1:7">
      <c r="A491" s="23">
        <f t="shared" si="22"/>
        <v>479</v>
      </c>
      <c r="B491" s="218" t="s">
        <v>1245</v>
      </c>
      <c r="C491" s="137">
        <v>42716</v>
      </c>
      <c r="D491" s="137">
        <v>42752</v>
      </c>
      <c r="E491" s="25">
        <f t="shared" si="21"/>
        <v>36</v>
      </c>
      <c r="F491" s="121">
        <v>19530.629522369534</v>
      </c>
      <c r="G491" s="122">
        <f t="shared" si="23"/>
        <v>703102.66280530323</v>
      </c>
    </row>
    <row r="492" spans="1:7">
      <c r="A492" s="23">
        <f t="shared" si="22"/>
        <v>480</v>
      </c>
      <c r="B492" s="218" t="s">
        <v>1245</v>
      </c>
      <c r="C492" s="137">
        <v>42717</v>
      </c>
      <c r="D492" s="137">
        <v>42752</v>
      </c>
      <c r="E492" s="25">
        <f t="shared" si="21"/>
        <v>35</v>
      </c>
      <c r="F492" s="121">
        <v>27790.669080729189</v>
      </c>
      <c r="G492" s="122">
        <f t="shared" si="23"/>
        <v>972673.41782552167</v>
      </c>
    </row>
    <row r="493" spans="1:7">
      <c r="A493" s="23">
        <f t="shared" si="22"/>
        <v>481</v>
      </c>
      <c r="B493" s="218" t="s">
        <v>1245</v>
      </c>
      <c r="C493" s="137">
        <v>42718</v>
      </c>
      <c r="D493" s="137">
        <v>42752</v>
      </c>
      <c r="E493" s="25">
        <f t="shared" si="21"/>
        <v>34</v>
      </c>
      <c r="F493" s="121">
        <v>30535.582685880869</v>
      </c>
      <c r="G493" s="122">
        <f t="shared" si="23"/>
        <v>1038209.8113199496</v>
      </c>
    </row>
    <row r="494" spans="1:7">
      <c r="A494" s="23">
        <f t="shared" si="22"/>
        <v>482</v>
      </c>
      <c r="B494" s="218" t="s">
        <v>1245</v>
      </c>
      <c r="C494" s="137">
        <v>42719</v>
      </c>
      <c r="D494" s="137">
        <v>42752</v>
      </c>
      <c r="E494" s="25">
        <f t="shared" si="21"/>
        <v>33</v>
      </c>
      <c r="F494" s="121">
        <v>34418.939721740608</v>
      </c>
      <c r="G494" s="122">
        <f t="shared" si="23"/>
        <v>1135825.01081744</v>
      </c>
    </row>
    <row r="495" spans="1:7">
      <c r="A495" s="23">
        <f t="shared" si="22"/>
        <v>483</v>
      </c>
      <c r="B495" s="218" t="s">
        <v>1245</v>
      </c>
      <c r="C495" s="137">
        <v>42720</v>
      </c>
      <c r="D495" s="137">
        <v>42752</v>
      </c>
      <c r="E495" s="25">
        <f t="shared" si="21"/>
        <v>32</v>
      </c>
      <c r="F495" s="121">
        <v>34836.368979666906</v>
      </c>
      <c r="G495" s="122">
        <f t="shared" si="23"/>
        <v>1114763.807349341</v>
      </c>
    </row>
    <row r="496" spans="1:7">
      <c r="A496" s="23">
        <f t="shared" si="22"/>
        <v>484</v>
      </c>
      <c r="B496" s="218" t="s">
        <v>1245</v>
      </c>
      <c r="C496" s="137">
        <v>42721</v>
      </c>
      <c r="D496" s="137">
        <v>42752</v>
      </c>
      <c r="E496" s="25">
        <f t="shared" si="21"/>
        <v>31</v>
      </c>
      <c r="F496" s="121">
        <v>13357.73625364134</v>
      </c>
      <c r="G496" s="122">
        <f t="shared" si="23"/>
        <v>414089.82386288157</v>
      </c>
    </row>
    <row r="497" spans="1:7">
      <c r="A497" s="23">
        <f t="shared" si="22"/>
        <v>485</v>
      </c>
      <c r="B497" s="218" t="s">
        <v>1245</v>
      </c>
      <c r="C497" s="137">
        <v>42722</v>
      </c>
      <c r="D497" s="137">
        <v>42752</v>
      </c>
      <c r="E497" s="25">
        <f t="shared" si="21"/>
        <v>30</v>
      </c>
      <c r="F497" s="121">
        <v>24678.92370346047</v>
      </c>
      <c r="G497" s="122">
        <f t="shared" si="23"/>
        <v>740367.71110381407</v>
      </c>
    </row>
    <row r="498" spans="1:7">
      <c r="A498" s="23">
        <f t="shared" si="22"/>
        <v>486</v>
      </c>
      <c r="B498" s="218" t="s">
        <v>1245</v>
      </c>
      <c r="C498" s="137">
        <v>42723</v>
      </c>
      <c r="D498" s="137">
        <v>42752</v>
      </c>
      <c r="E498" s="25">
        <f t="shared" si="21"/>
        <v>29</v>
      </c>
      <c r="F498" s="121">
        <v>33432.288748460291</v>
      </c>
      <c r="G498" s="122">
        <f t="shared" si="23"/>
        <v>969536.37370534847</v>
      </c>
    </row>
    <row r="499" spans="1:7">
      <c r="A499" s="23">
        <f t="shared" si="22"/>
        <v>487</v>
      </c>
      <c r="B499" s="218" t="s">
        <v>1245</v>
      </c>
      <c r="C499" s="137">
        <v>42724</v>
      </c>
      <c r="D499" s="137">
        <v>42752</v>
      </c>
      <c r="E499" s="25">
        <f t="shared" si="21"/>
        <v>28</v>
      </c>
      <c r="F499" s="121">
        <v>33697.925548958839</v>
      </c>
      <c r="G499" s="122">
        <f t="shared" si="23"/>
        <v>943541.91537084756</v>
      </c>
    </row>
    <row r="500" spans="1:7">
      <c r="A500" s="23">
        <f t="shared" si="22"/>
        <v>488</v>
      </c>
      <c r="B500" s="218" t="s">
        <v>1245</v>
      </c>
      <c r="C500" s="137">
        <v>42725</v>
      </c>
      <c r="D500" s="137">
        <v>42752</v>
      </c>
      <c r="E500" s="25">
        <f t="shared" si="21"/>
        <v>27</v>
      </c>
      <c r="F500" s="121">
        <v>32116.754117419852</v>
      </c>
      <c r="G500" s="122">
        <f t="shared" si="23"/>
        <v>867152.36117033602</v>
      </c>
    </row>
    <row r="501" spans="1:7">
      <c r="A501" s="23">
        <f t="shared" si="22"/>
        <v>489</v>
      </c>
      <c r="B501" s="218" t="s">
        <v>1245</v>
      </c>
      <c r="C501" s="137">
        <v>42726</v>
      </c>
      <c r="D501" s="137">
        <v>42752</v>
      </c>
      <c r="E501" s="25">
        <f t="shared" si="21"/>
        <v>26</v>
      </c>
      <c r="F501" s="121">
        <v>20087.201866271258</v>
      </c>
      <c r="G501" s="122">
        <f t="shared" si="23"/>
        <v>522267.24852305272</v>
      </c>
    </row>
    <row r="502" spans="1:7">
      <c r="A502" s="23">
        <f t="shared" si="22"/>
        <v>490</v>
      </c>
      <c r="B502" s="218" t="s">
        <v>1245</v>
      </c>
      <c r="C502" s="137">
        <v>42727</v>
      </c>
      <c r="D502" s="137">
        <v>42752</v>
      </c>
      <c r="E502" s="25">
        <f t="shared" si="21"/>
        <v>25</v>
      </c>
      <c r="F502" s="121">
        <v>17696.470661784311</v>
      </c>
      <c r="G502" s="122">
        <f t="shared" si="23"/>
        <v>442411.76654460776</v>
      </c>
    </row>
    <row r="503" spans="1:7">
      <c r="A503" s="23">
        <f t="shared" si="22"/>
        <v>491</v>
      </c>
      <c r="B503" s="218" t="s">
        <v>1245</v>
      </c>
      <c r="C503" s="137">
        <v>42728</v>
      </c>
      <c r="D503" s="137">
        <v>42752</v>
      </c>
      <c r="E503" s="25">
        <f t="shared" si="21"/>
        <v>24</v>
      </c>
      <c r="F503" s="121">
        <v>7539.0253855778774</v>
      </c>
      <c r="G503" s="122">
        <f t="shared" si="23"/>
        <v>180936.60925386904</v>
      </c>
    </row>
    <row r="504" spans="1:7">
      <c r="A504" s="23">
        <f t="shared" si="22"/>
        <v>492</v>
      </c>
      <c r="B504" s="218" t="s">
        <v>1245</v>
      </c>
      <c r="C504" s="137">
        <v>42729</v>
      </c>
      <c r="D504" s="137">
        <v>42752</v>
      </c>
      <c r="E504" s="25">
        <f t="shared" si="21"/>
        <v>23</v>
      </c>
      <c r="F504" s="121">
        <v>6678.8681268206701</v>
      </c>
      <c r="G504" s="122">
        <f t="shared" si="23"/>
        <v>153613.96691687542</v>
      </c>
    </row>
    <row r="505" spans="1:7">
      <c r="A505" s="23">
        <f t="shared" si="22"/>
        <v>493</v>
      </c>
      <c r="B505" s="218" t="s">
        <v>1245</v>
      </c>
      <c r="C505" s="137">
        <v>42730</v>
      </c>
      <c r="D505" s="137">
        <v>42752</v>
      </c>
      <c r="E505" s="25">
        <f t="shared" si="21"/>
        <v>22</v>
      </c>
      <c r="F505" s="121">
        <v>9360.5348747107873</v>
      </c>
      <c r="G505" s="122">
        <f t="shared" si="23"/>
        <v>205931.76724363733</v>
      </c>
    </row>
    <row r="506" spans="1:7">
      <c r="A506" s="23">
        <f t="shared" si="22"/>
        <v>494</v>
      </c>
      <c r="B506" s="218" t="s">
        <v>1245</v>
      </c>
      <c r="C506" s="137">
        <v>42731</v>
      </c>
      <c r="D506" s="137">
        <v>42752</v>
      </c>
      <c r="E506" s="25">
        <f t="shared" si="21"/>
        <v>21</v>
      </c>
      <c r="F506" s="121">
        <v>19834.214437225022</v>
      </c>
      <c r="G506" s="122">
        <f t="shared" si="23"/>
        <v>416518.50318172545</v>
      </c>
    </row>
    <row r="507" spans="1:7">
      <c r="A507" s="23">
        <f t="shared" si="22"/>
        <v>495</v>
      </c>
      <c r="B507" s="218" t="s">
        <v>1245</v>
      </c>
      <c r="C507" s="137">
        <v>42732</v>
      </c>
      <c r="D507" s="137">
        <v>42752</v>
      </c>
      <c r="E507" s="25">
        <f t="shared" si="21"/>
        <v>20</v>
      </c>
      <c r="F507" s="121">
        <v>22920.661071589115</v>
      </c>
      <c r="G507" s="122">
        <f t="shared" si="23"/>
        <v>458413.22143178229</v>
      </c>
    </row>
    <row r="508" spans="1:7">
      <c r="A508" s="23">
        <f t="shared" si="22"/>
        <v>496</v>
      </c>
      <c r="B508" s="218" t="s">
        <v>1245</v>
      </c>
      <c r="C508" s="137">
        <v>42733</v>
      </c>
      <c r="D508" s="137">
        <v>42752</v>
      </c>
      <c r="E508" s="25">
        <f t="shared" si="21"/>
        <v>19</v>
      </c>
      <c r="F508" s="121">
        <v>23072.453529016861</v>
      </c>
      <c r="G508" s="122">
        <f t="shared" si="23"/>
        <v>438376.61705132033</v>
      </c>
    </row>
    <row r="509" spans="1:7">
      <c r="A509" s="23">
        <f t="shared" si="22"/>
        <v>497</v>
      </c>
      <c r="B509" s="218" t="s">
        <v>1245</v>
      </c>
      <c r="C509" s="137">
        <v>42734</v>
      </c>
      <c r="D509" s="137">
        <v>42752</v>
      </c>
      <c r="E509" s="25">
        <f t="shared" si="21"/>
        <v>18</v>
      </c>
      <c r="F509" s="121">
        <v>26791.368735996552</v>
      </c>
      <c r="G509" s="122">
        <f t="shared" si="23"/>
        <v>482244.63724793791</v>
      </c>
    </row>
    <row r="510" spans="1:7">
      <c r="A510" s="23">
        <f t="shared" si="22"/>
        <v>498</v>
      </c>
      <c r="B510" s="218" t="s">
        <v>1245</v>
      </c>
      <c r="C510" s="137">
        <v>42735</v>
      </c>
      <c r="D510" s="137">
        <v>42752</v>
      </c>
      <c r="E510" s="25">
        <f t="shared" si="21"/>
        <v>17</v>
      </c>
      <c r="F510" s="121">
        <v>21794.867012333361</v>
      </c>
      <c r="G510" s="122">
        <f t="shared" si="23"/>
        <v>370512.73920966714</v>
      </c>
    </row>
    <row r="511" spans="1:7">
      <c r="A511" s="23">
        <f t="shared" si="22"/>
        <v>499</v>
      </c>
      <c r="B511" s="218" t="s">
        <v>1245</v>
      </c>
      <c r="C511" s="137">
        <v>42735</v>
      </c>
      <c r="D511" s="137">
        <v>42752</v>
      </c>
      <c r="E511" s="25">
        <f t="shared" si="21"/>
        <v>17</v>
      </c>
      <c r="F511" s="121">
        <v>0.24</v>
      </c>
      <c r="G511" s="122">
        <f t="shared" si="23"/>
        <v>4.08</v>
      </c>
    </row>
    <row r="512" spans="1:7">
      <c r="A512" s="23">
        <f t="shared" si="22"/>
        <v>500</v>
      </c>
      <c r="B512" s="218" t="s">
        <v>1245</v>
      </c>
      <c r="C512" s="137">
        <v>42736</v>
      </c>
      <c r="D512" s="137">
        <v>42766</v>
      </c>
      <c r="E512" s="25">
        <f t="shared" si="21"/>
        <v>30</v>
      </c>
      <c r="F512" s="121">
        <v>13250.919815874653</v>
      </c>
      <c r="G512" s="122">
        <f t="shared" si="23"/>
        <v>397527.59447623958</v>
      </c>
    </row>
    <row r="513" spans="1:7">
      <c r="A513" s="23">
        <f t="shared" si="22"/>
        <v>501</v>
      </c>
      <c r="B513" s="218" t="s">
        <v>1245</v>
      </c>
      <c r="C513" s="137">
        <v>42737</v>
      </c>
      <c r="D513" s="137">
        <v>42766</v>
      </c>
      <c r="E513" s="25">
        <f t="shared" si="21"/>
        <v>29</v>
      </c>
      <c r="F513" s="121">
        <v>15349.305945074742</v>
      </c>
      <c r="G513" s="122">
        <f t="shared" si="23"/>
        <v>445129.87240716751</v>
      </c>
    </row>
    <row r="514" spans="1:7">
      <c r="A514" s="23">
        <f t="shared" si="22"/>
        <v>502</v>
      </c>
      <c r="B514" s="218" t="s">
        <v>1245</v>
      </c>
      <c r="C514" s="137">
        <v>42738</v>
      </c>
      <c r="D514" s="137">
        <v>42766</v>
      </c>
      <c r="E514" s="25">
        <f t="shared" si="21"/>
        <v>28</v>
      </c>
      <c r="F514" s="121">
        <v>20310.30525052928</v>
      </c>
      <c r="G514" s="122">
        <f t="shared" si="23"/>
        <v>568688.54701481981</v>
      </c>
    </row>
    <row r="515" spans="1:7">
      <c r="A515" s="23">
        <f t="shared" si="22"/>
        <v>503</v>
      </c>
      <c r="B515" s="218" t="s">
        <v>1245</v>
      </c>
      <c r="C515" s="137">
        <v>42739</v>
      </c>
      <c r="D515" s="137">
        <v>42766</v>
      </c>
      <c r="E515" s="25">
        <f t="shared" si="21"/>
        <v>27</v>
      </c>
      <c r="F515" s="121">
        <v>22823.187405250377</v>
      </c>
      <c r="G515" s="122">
        <f t="shared" si="23"/>
        <v>616226.05994176015</v>
      </c>
    </row>
    <row r="516" spans="1:7">
      <c r="A516" s="23">
        <f t="shared" si="22"/>
        <v>504</v>
      </c>
      <c r="B516" s="218" t="s">
        <v>1245</v>
      </c>
      <c r="C516" s="137">
        <v>42740</v>
      </c>
      <c r="D516" s="137">
        <v>42766</v>
      </c>
      <c r="E516" s="25">
        <f t="shared" si="21"/>
        <v>26</v>
      </c>
      <c r="F516" s="121">
        <v>27045.865665245619</v>
      </c>
      <c r="G516" s="122">
        <f t="shared" si="23"/>
        <v>703192.50729638606</v>
      </c>
    </row>
    <row r="517" spans="1:7">
      <c r="A517" s="23">
        <f t="shared" si="22"/>
        <v>505</v>
      </c>
      <c r="B517" s="218" t="s">
        <v>1245</v>
      </c>
      <c r="C517" s="137">
        <v>42741</v>
      </c>
      <c r="D517" s="137">
        <v>42766</v>
      </c>
      <c r="E517" s="25">
        <f t="shared" si="21"/>
        <v>25</v>
      </c>
      <c r="F517" s="121">
        <v>27045.865665245619</v>
      </c>
      <c r="G517" s="122">
        <f t="shared" si="23"/>
        <v>676146.64163114049</v>
      </c>
    </row>
    <row r="518" spans="1:7">
      <c r="A518" s="23">
        <f t="shared" si="22"/>
        <v>506</v>
      </c>
      <c r="B518" s="218" t="s">
        <v>1245</v>
      </c>
      <c r="C518" s="137">
        <v>42742</v>
      </c>
      <c r="D518" s="137">
        <v>42766</v>
      </c>
      <c r="E518" s="25">
        <f t="shared" si="21"/>
        <v>24</v>
      </c>
      <c r="F518" s="121">
        <v>26592.510637332023</v>
      </c>
      <c r="G518" s="122">
        <f t="shared" si="23"/>
        <v>638220.25529596861</v>
      </c>
    </row>
    <row r="519" spans="1:7">
      <c r="A519" s="23">
        <f t="shared" si="22"/>
        <v>507</v>
      </c>
      <c r="B519" s="218" t="s">
        <v>1245</v>
      </c>
      <c r="C519" s="137">
        <v>42743</v>
      </c>
      <c r="D519" s="137">
        <v>42766</v>
      </c>
      <c r="E519" s="25">
        <f t="shared" si="21"/>
        <v>23</v>
      </c>
      <c r="F519" s="121">
        <v>27486.267692361689</v>
      </c>
      <c r="G519" s="122">
        <f t="shared" si="23"/>
        <v>632184.15692431887</v>
      </c>
    </row>
    <row r="520" spans="1:7">
      <c r="A520" s="23">
        <f t="shared" si="22"/>
        <v>508</v>
      </c>
      <c r="B520" s="218" t="s">
        <v>1245</v>
      </c>
      <c r="C520" s="137">
        <v>42744</v>
      </c>
      <c r="D520" s="137">
        <v>42766</v>
      </c>
      <c r="E520" s="25">
        <f t="shared" si="21"/>
        <v>22</v>
      </c>
      <c r="F520" s="121">
        <v>27667.60970352713</v>
      </c>
      <c r="G520" s="122">
        <f t="shared" si="23"/>
        <v>608687.41347759683</v>
      </c>
    </row>
    <row r="521" spans="1:7">
      <c r="A521" s="23">
        <f t="shared" si="22"/>
        <v>509</v>
      </c>
      <c r="B521" s="218" t="s">
        <v>1245</v>
      </c>
      <c r="C521" s="137">
        <v>42745</v>
      </c>
      <c r="D521" s="137">
        <v>42766</v>
      </c>
      <c r="E521" s="25">
        <f t="shared" si="21"/>
        <v>21</v>
      </c>
      <c r="F521" s="121">
        <v>27667.60970352713</v>
      </c>
      <c r="G521" s="122">
        <f t="shared" si="23"/>
        <v>581019.80377406976</v>
      </c>
    </row>
    <row r="522" spans="1:7">
      <c r="A522" s="23">
        <f t="shared" si="22"/>
        <v>510</v>
      </c>
      <c r="B522" s="218" t="s">
        <v>1245</v>
      </c>
      <c r="C522" s="137">
        <v>42746</v>
      </c>
      <c r="D522" s="137">
        <v>42766</v>
      </c>
      <c r="E522" s="25">
        <f t="shared" si="21"/>
        <v>20</v>
      </c>
      <c r="F522" s="121">
        <v>21761.0413398528</v>
      </c>
      <c r="G522" s="122">
        <f t="shared" si="23"/>
        <v>435220.82679705601</v>
      </c>
    </row>
    <row r="523" spans="1:7">
      <c r="A523" s="23">
        <f t="shared" si="22"/>
        <v>511</v>
      </c>
      <c r="B523" s="218" t="s">
        <v>1245</v>
      </c>
      <c r="C523" s="137">
        <v>42747</v>
      </c>
      <c r="D523" s="137">
        <v>42766</v>
      </c>
      <c r="E523" s="25">
        <f t="shared" si="21"/>
        <v>19</v>
      </c>
      <c r="F523" s="121">
        <v>28690.896766532114</v>
      </c>
      <c r="G523" s="122">
        <f t="shared" si="23"/>
        <v>545127.03856411017</v>
      </c>
    </row>
    <row r="524" spans="1:7">
      <c r="A524" s="23">
        <f t="shared" si="22"/>
        <v>512</v>
      </c>
      <c r="B524" s="218" t="s">
        <v>1245</v>
      </c>
      <c r="C524" s="137">
        <v>42748</v>
      </c>
      <c r="D524" s="137">
        <v>42766</v>
      </c>
      <c r="E524" s="25">
        <f t="shared" si="21"/>
        <v>18</v>
      </c>
      <c r="F524" s="121">
        <v>30892.906902112456</v>
      </c>
      <c r="G524" s="122">
        <f t="shared" si="23"/>
        <v>556072.32423802419</v>
      </c>
    </row>
    <row r="525" spans="1:7">
      <c r="A525" s="23">
        <f t="shared" si="22"/>
        <v>513</v>
      </c>
      <c r="B525" s="218" t="s">
        <v>1245</v>
      </c>
      <c r="C525" s="137">
        <v>42749</v>
      </c>
      <c r="D525" s="137">
        <v>42766</v>
      </c>
      <c r="E525" s="25">
        <f t="shared" ref="E525:E588" si="24">D525-C525</f>
        <v>17</v>
      </c>
      <c r="F525" s="121">
        <v>29662.371826346971</v>
      </c>
      <c r="G525" s="122">
        <f t="shared" si="23"/>
        <v>504260.3210478985</v>
      </c>
    </row>
    <row r="526" spans="1:7">
      <c r="A526" s="23">
        <f t="shared" ref="A526:A589" si="25">A525+1</f>
        <v>514</v>
      </c>
      <c r="B526" s="218" t="s">
        <v>1245</v>
      </c>
      <c r="C526" s="137">
        <v>42750</v>
      </c>
      <c r="D526" s="137">
        <v>42766</v>
      </c>
      <c r="E526" s="25">
        <f t="shared" si="24"/>
        <v>16</v>
      </c>
      <c r="F526" s="121">
        <v>18963.193167586011</v>
      </c>
      <c r="G526" s="122">
        <f t="shared" ref="G526:G589" si="26">E526*F526</f>
        <v>303411.09068137617</v>
      </c>
    </row>
    <row r="527" spans="1:7">
      <c r="A527" s="23">
        <f t="shared" si="25"/>
        <v>515</v>
      </c>
      <c r="B527" s="218" t="s">
        <v>1245</v>
      </c>
      <c r="C527" s="137">
        <v>42751</v>
      </c>
      <c r="D527" s="137">
        <v>42766</v>
      </c>
      <c r="E527" s="25">
        <f t="shared" si="24"/>
        <v>15</v>
      </c>
      <c r="F527" s="121">
        <v>19895.809225008274</v>
      </c>
      <c r="G527" s="122">
        <f t="shared" si="26"/>
        <v>298437.13837512408</v>
      </c>
    </row>
    <row r="528" spans="1:7">
      <c r="A528" s="23">
        <f t="shared" si="25"/>
        <v>516</v>
      </c>
      <c r="B528" s="218" t="s">
        <v>1245</v>
      </c>
      <c r="C528" s="137">
        <v>42752</v>
      </c>
      <c r="D528" s="137">
        <v>42766</v>
      </c>
      <c r="E528" s="25">
        <f t="shared" si="24"/>
        <v>14</v>
      </c>
      <c r="F528" s="121">
        <v>24779.090525677624</v>
      </c>
      <c r="G528" s="122">
        <f t="shared" si="26"/>
        <v>346907.26735948672</v>
      </c>
    </row>
    <row r="529" spans="1:7">
      <c r="A529" s="23">
        <f t="shared" si="25"/>
        <v>517</v>
      </c>
      <c r="B529" s="218" t="s">
        <v>1245</v>
      </c>
      <c r="C529" s="137">
        <v>42753</v>
      </c>
      <c r="D529" s="137">
        <v>42766</v>
      </c>
      <c r="E529" s="25">
        <f t="shared" si="24"/>
        <v>13</v>
      </c>
      <c r="F529" s="121">
        <v>22175.537365373806</v>
      </c>
      <c r="G529" s="122">
        <f t="shared" si="26"/>
        <v>288281.98574985948</v>
      </c>
    </row>
    <row r="530" spans="1:7">
      <c r="A530" s="23">
        <f t="shared" si="25"/>
        <v>518</v>
      </c>
      <c r="B530" s="218" t="s">
        <v>1245</v>
      </c>
      <c r="C530" s="137">
        <v>42754</v>
      </c>
      <c r="D530" s="137">
        <v>42766</v>
      </c>
      <c r="E530" s="25">
        <f t="shared" si="24"/>
        <v>12</v>
      </c>
      <c r="F530" s="121">
        <v>21553.793327092295</v>
      </c>
      <c r="G530" s="122">
        <f t="shared" si="26"/>
        <v>258645.51992510754</v>
      </c>
    </row>
    <row r="531" spans="1:7">
      <c r="A531" s="23">
        <f t="shared" si="25"/>
        <v>519</v>
      </c>
      <c r="B531" s="218" t="s">
        <v>1245</v>
      </c>
      <c r="C531" s="137">
        <v>42755</v>
      </c>
      <c r="D531" s="137">
        <v>42766</v>
      </c>
      <c r="E531" s="25">
        <f t="shared" si="24"/>
        <v>11</v>
      </c>
      <c r="F531" s="121">
        <v>21100.438299178699</v>
      </c>
      <c r="G531" s="122">
        <f t="shared" si="26"/>
        <v>232104.82129096569</v>
      </c>
    </row>
    <row r="532" spans="1:7">
      <c r="A532" s="23">
        <f t="shared" si="25"/>
        <v>520</v>
      </c>
      <c r="B532" s="218" t="s">
        <v>1245</v>
      </c>
      <c r="C532" s="137">
        <v>42756</v>
      </c>
      <c r="D532" s="137">
        <v>42766</v>
      </c>
      <c r="E532" s="25">
        <f t="shared" si="24"/>
        <v>10</v>
      </c>
      <c r="F532" s="121">
        <v>18755.945154825509</v>
      </c>
      <c r="G532" s="122">
        <f t="shared" si="26"/>
        <v>187559.45154825511</v>
      </c>
    </row>
    <row r="533" spans="1:7">
      <c r="A533" s="23">
        <f t="shared" si="25"/>
        <v>521</v>
      </c>
      <c r="B533" s="218" t="s">
        <v>1245</v>
      </c>
      <c r="C533" s="137">
        <v>42757</v>
      </c>
      <c r="D533" s="137">
        <v>42766</v>
      </c>
      <c r="E533" s="25">
        <f t="shared" si="24"/>
        <v>9</v>
      </c>
      <c r="F533" s="121">
        <v>22175.537365373806</v>
      </c>
      <c r="G533" s="122">
        <f t="shared" si="26"/>
        <v>199579.83628836425</v>
      </c>
    </row>
    <row r="534" spans="1:7">
      <c r="A534" s="23">
        <f t="shared" si="25"/>
        <v>522</v>
      </c>
      <c r="B534" s="218" t="s">
        <v>1245</v>
      </c>
      <c r="C534" s="137">
        <v>42758</v>
      </c>
      <c r="D534" s="137">
        <v>42766</v>
      </c>
      <c r="E534" s="25">
        <f t="shared" si="24"/>
        <v>8</v>
      </c>
      <c r="F534" s="121">
        <v>19597.890206665052</v>
      </c>
      <c r="G534" s="122">
        <f t="shared" si="26"/>
        <v>156783.12165332041</v>
      </c>
    </row>
    <row r="535" spans="1:7">
      <c r="A535" s="23">
        <f t="shared" si="25"/>
        <v>523</v>
      </c>
      <c r="B535" s="218" t="s">
        <v>1245</v>
      </c>
      <c r="C535" s="137">
        <v>42759</v>
      </c>
      <c r="D535" s="137">
        <v>42766</v>
      </c>
      <c r="E535" s="25">
        <f t="shared" si="24"/>
        <v>7</v>
      </c>
      <c r="F535" s="121">
        <v>26165.061611013483</v>
      </c>
      <c r="G535" s="122">
        <f t="shared" si="26"/>
        <v>183155.43127709438</v>
      </c>
    </row>
    <row r="536" spans="1:7">
      <c r="A536" s="23">
        <f t="shared" si="25"/>
        <v>524</v>
      </c>
      <c r="B536" s="218" t="s">
        <v>1245</v>
      </c>
      <c r="C536" s="137">
        <v>42760</v>
      </c>
      <c r="D536" s="137">
        <v>42766</v>
      </c>
      <c r="E536" s="25">
        <f t="shared" si="24"/>
        <v>6</v>
      </c>
      <c r="F536" s="121">
        <v>30271.162863830945</v>
      </c>
      <c r="G536" s="122">
        <f t="shared" si="26"/>
        <v>181626.97718298566</v>
      </c>
    </row>
    <row r="537" spans="1:7">
      <c r="A537" s="23">
        <f t="shared" si="25"/>
        <v>525</v>
      </c>
      <c r="B537" s="218" t="s">
        <v>1245</v>
      </c>
      <c r="C537" s="137">
        <v>42761</v>
      </c>
      <c r="D537" s="137">
        <v>42766</v>
      </c>
      <c r="E537" s="25">
        <f t="shared" si="24"/>
        <v>5</v>
      </c>
      <c r="F537" s="121">
        <v>35167.397165297829</v>
      </c>
      <c r="G537" s="122">
        <f t="shared" si="26"/>
        <v>175836.98582648914</v>
      </c>
    </row>
    <row r="538" spans="1:7">
      <c r="A538" s="23">
        <f t="shared" si="25"/>
        <v>526</v>
      </c>
      <c r="B538" s="218" t="s">
        <v>1245</v>
      </c>
      <c r="C538" s="137">
        <v>42762</v>
      </c>
      <c r="D538" s="137">
        <v>42766</v>
      </c>
      <c r="E538" s="25">
        <f t="shared" si="24"/>
        <v>4</v>
      </c>
      <c r="F538" s="121">
        <v>37408.266303270764</v>
      </c>
      <c r="G538" s="122">
        <f t="shared" si="26"/>
        <v>149633.06521308306</v>
      </c>
    </row>
    <row r="539" spans="1:7">
      <c r="A539" s="23">
        <f t="shared" si="25"/>
        <v>527</v>
      </c>
      <c r="B539" s="218" t="s">
        <v>1245</v>
      </c>
      <c r="C539" s="137">
        <v>42763</v>
      </c>
      <c r="D539" s="137">
        <v>42766</v>
      </c>
      <c r="E539" s="25">
        <f t="shared" si="24"/>
        <v>3</v>
      </c>
      <c r="F539" s="121">
        <v>33885.05008634222</v>
      </c>
      <c r="G539" s="122">
        <f t="shared" si="26"/>
        <v>101655.15025902666</v>
      </c>
    </row>
    <row r="540" spans="1:7">
      <c r="A540" s="23">
        <f t="shared" si="25"/>
        <v>528</v>
      </c>
      <c r="B540" s="218" t="s">
        <v>1245</v>
      </c>
      <c r="C540" s="137">
        <v>42764</v>
      </c>
      <c r="D540" s="137">
        <v>42766</v>
      </c>
      <c r="E540" s="25">
        <f t="shared" si="24"/>
        <v>2</v>
      </c>
      <c r="F540" s="121">
        <v>34001.627093520001</v>
      </c>
      <c r="G540" s="122">
        <f t="shared" si="26"/>
        <v>68003.254187040002</v>
      </c>
    </row>
    <row r="541" spans="1:7">
      <c r="A541" s="23">
        <f t="shared" si="25"/>
        <v>529</v>
      </c>
      <c r="B541" s="218" t="s">
        <v>1245</v>
      </c>
      <c r="C541" s="137">
        <v>42765</v>
      </c>
      <c r="D541" s="137">
        <v>42766</v>
      </c>
      <c r="E541" s="25">
        <f t="shared" si="24"/>
        <v>1</v>
      </c>
      <c r="F541" s="121">
        <v>34934.24315094226</v>
      </c>
      <c r="G541" s="122">
        <f t="shared" si="26"/>
        <v>34934.24315094226</v>
      </c>
    </row>
    <row r="542" spans="1:7">
      <c r="A542" s="23">
        <f t="shared" si="25"/>
        <v>530</v>
      </c>
      <c r="B542" s="218" t="s">
        <v>1245</v>
      </c>
      <c r="C542" s="137">
        <v>42766</v>
      </c>
      <c r="D542" s="137">
        <v>42766</v>
      </c>
      <c r="E542" s="25">
        <f t="shared" si="24"/>
        <v>0</v>
      </c>
      <c r="F542" s="121">
        <v>37084.441283332482</v>
      </c>
      <c r="G542" s="122">
        <f t="shared" si="26"/>
        <v>0</v>
      </c>
    </row>
    <row r="543" spans="1:7">
      <c r="A543" s="23">
        <f t="shared" si="25"/>
        <v>531</v>
      </c>
      <c r="B543" s="218" t="s">
        <v>1245</v>
      </c>
      <c r="C543" s="137">
        <v>42766</v>
      </c>
      <c r="D543" s="137">
        <v>42766</v>
      </c>
      <c r="E543" s="25">
        <f t="shared" si="24"/>
        <v>0</v>
      </c>
      <c r="F543" s="121">
        <v>0.15</v>
      </c>
      <c r="G543" s="122">
        <f t="shared" si="26"/>
        <v>0</v>
      </c>
    </row>
    <row r="544" spans="1:7">
      <c r="A544" s="23">
        <f t="shared" si="25"/>
        <v>532</v>
      </c>
      <c r="B544" s="218" t="s">
        <v>1245</v>
      </c>
      <c r="C544" s="137">
        <v>42736</v>
      </c>
      <c r="D544" s="137">
        <v>42782</v>
      </c>
      <c r="E544" s="25">
        <f t="shared" si="24"/>
        <v>46</v>
      </c>
      <c r="F544" s="121">
        <v>13335.779583355092</v>
      </c>
      <c r="G544" s="122">
        <f t="shared" si="26"/>
        <v>613445.86083433428</v>
      </c>
    </row>
    <row r="545" spans="1:7">
      <c r="A545" s="23">
        <f t="shared" si="25"/>
        <v>533</v>
      </c>
      <c r="B545" s="218" t="s">
        <v>1245</v>
      </c>
      <c r="C545" s="137">
        <v>42737</v>
      </c>
      <c r="D545" s="137">
        <v>42782</v>
      </c>
      <c r="E545" s="25">
        <f t="shared" si="24"/>
        <v>45</v>
      </c>
      <c r="F545" s="121">
        <v>15447.60762217412</v>
      </c>
      <c r="G545" s="122">
        <f t="shared" si="26"/>
        <v>695142.34299783537</v>
      </c>
    </row>
    <row r="546" spans="1:7">
      <c r="A546" s="23">
        <f t="shared" si="25"/>
        <v>534</v>
      </c>
      <c r="B546" s="218" t="s">
        <v>1245</v>
      </c>
      <c r="C546" s="137">
        <v>42738</v>
      </c>
      <c r="D546" s="137">
        <v>42782</v>
      </c>
      <c r="E546" s="25">
        <f t="shared" si="24"/>
        <v>44</v>
      </c>
      <c r="F546" s="121">
        <v>20440.37869330719</v>
      </c>
      <c r="G546" s="122">
        <f t="shared" si="26"/>
        <v>899376.66250551632</v>
      </c>
    </row>
    <row r="547" spans="1:7">
      <c r="A547" s="23">
        <f t="shared" si="25"/>
        <v>535</v>
      </c>
      <c r="B547" s="218" t="s">
        <v>1245</v>
      </c>
      <c r="C547" s="137">
        <v>42739</v>
      </c>
      <c r="D547" s="137">
        <v>42782</v>
      </c>
      <c r="E547" s="25">
        <f t="shared" si="24"/>
        <v>43</v>
      </c>
      <c r="F547" s="121">
        <v>22969.354118371983</v>
      </c>
      <c r="G547" s="122">
        <f t="shared" si="26"/>
        <v>987682.22708999529</v>
      </c>
    </row>
    <row r="548" spans="1:7">
      <c r="A548" s="23">
        <f t="shared" si="25"/>
        <v>536</v>
      </c>
      <c r="B548" s="218" t="s">
        <v>1245</v>
      </c>
      <c r="C548" s="137">
        <v>42740</v>
      </c>
      <c r="D548" s="137">
        <v>42782</v>
      </c>
      <c r="E548" s="25">
        <f t="shared" si="24"/>
        <v>42</v>
      </c>
      <c r="F548" s="121">
        <v>27219.075708944776</v>
      </c>
      <c r="G548" s="122">
        <f t="shared" si="26"/>
        <v>1143201.1797756806</v>
      </c>
    </row>
    <row r="549" spans="1:7">
      <c r="A549" s="23">
        <f t="shared" si="25"/>
        <v>537</v>
      </c>
      <c r="B549" s="218" t="s">
        <v>1245</v>
      </c>
      <c r="C549" s="137">
        <v>42741</v>
      </c>
      <c r="D549" s="137">
        <v>42782</v>
      </c>
      <c r="E549" s="25">
        <f t="shared" si="24"/>
        <v>41</v>
      </c>
      <c r="F549" s="121">
        <v>27219.075708944776</v>
      </c>
      <c r="G549" s="122">
        <f t="shared" si="26"/>
        <v>1115982.1040667358</v>
      </c>
    </row>
    <row r="550" spans="1:7">
      <c r="A550" s="23">
        <f t="shared" si="25"/>
        <v>538</v>
      </c>
      <c r="B550" s="218" t="s">
        <v>1245</v>
      </c>
      <c r="C550" s="137">
        <v>42742</v>
      </c>
      <c r="D550" s="137">
        <v>42782</v>
      </c>
      <c r="E550" s="25">
        <f t="shared" si="24"/>
        <v>40</v>
      </c>
      <c r="F550" s="121">
        <v>26762.817255969174</v>
      </c>
      <c r="G550" s="122">
        <f t="shared" si="26"/>
        <v>1070512.6902387668</v>
      </c>
    </row>
    <row r="551" spans="1:7">
      <c r="A551" s="23">
        <f t="shared" si="25"/>
        <v>539</v>
      </c>
      <c r="B551" s="218" t="s">
        <v>1245</v>
      </c>
      <c r="C551" s="137">
        <v>42743</v>
      </c>
      <c r="D551" s="137">
        <v>42782</v>
      </c>
      <c r="E551" s="25">
        <f t="shared" si="24"/>
        <v>39</v>
      </c>
      <c r="F551" s="121">
        <v>27662.298206121082</v>
      </c>
      <c r="G551" s="122">
        <f t="shared" si="26"/>
        <v>1078829.6300387222</v>
      </c>
    </row>
    <row r="552" spans="1:7">
      <c r="A552" s="23">
        <f t="shared" si="25"/>
        <v>540</v>
      </c>
      <c r="B552" s="218" t="s">
        <v>1245</v>
      </c>
      <c r="C552" s="137">
        <v>42744</v>
      </c>
      <c r="D552" s="137">
        <v>42782</v>
      </c>
      <c r="E552" s="25">
        <f t="shared" si="24"/>
        <v>38</v>
      </c>
      <c r="F552" s="121">
        <v>27844.801587311325</v>
      </c>
      <c r="G552" s="122">
        <f t="shared" si="26"/>
        <v>1058102.4603178303</v>
      </c>
    </row>
    <row r="553" spans="1:7">
      <c r="A553" s="23">
        <f t="shared" si="25"/>
        <v>541</v>
      </c>
      <c r="B553" s="218" t="s">
        <v>1245</v>
      </c>
      <c r="C553" s="137">
        <v>42745</v>
      </c>
      <c r="D553" s="137">
        <v>42782</v>
      </c>
      <c r="E553" s="25">
        <f t="shared" si="24"/>
        <v>37</v>
      </c>
      <c r="F553" s="121">
        <v>27844.801587311325</v>
      </c>
      <c r="G553" s="122">
        <f t="shared" si="26"/>
        <v>1030257.658730519</v>
      </c>
    </row>
    <row r="554" spans="1:7">
      <c r="A554" s="23">
        <f t="shared" si="25"/>
        <v>542</v>
      </c>
      <c r="B554" s="218" t="s">
        <v>1245</v>
      </c>
      <c r="C554" s="137">
        <v>42746</v>
      </c>
      <c r="D554" s="137">
        <v>42782</v>
      </c>
      <c r="E554" s="25">
        <f t="shared" si="24"/>
        <v>36</v>
      </c>
      <c r="F554" s="121">
        <v>21900.405742829134</v>
      </c>
      <c r="G554" s="122">
        <f t="shared" si="26"/>
        <v>788414.60674184887</v>
      </c>
    </row>
    <row r="555" spans="1:7">
      <c r="A555" s="23">
        <f t="shared" si="25"/>
        <v>543</v>
      </c>
      <c r="B555" s="218" t="s">
        <v>1245</v>
      </c>
      <c r="C555" s="137">
        <v>42747</v>
      </c>
      <c r="D555" s="137">
        <v>42782</v>
      </c>
      <c r="E555" s="25">
        <f t="shared" si="24"/>
        <v>35</v>
      </c>
      <c r="F555" s="121">
        <v>28874.642095456267</v>
      </c>
      <c r="G555" s="122">
        <f t="shared" si="26"/>
        <v>1010612.4733409693</v>
      </c>
    </row>
    <row r="556" spans="1:7">
      <c r="A556" s="23">
        <f t="shared" si="25"/>
        <v>544</v>
      </c>
      <c r="B556" s="218" t="s">
        <v>1245</v>
      </c>
      <c r="C556" s="137">
        <v>42748</v>
      </c>
      <c r="D556" s="137">
        <v>42782</v>
      </c>
      <c r="E556" s="25">
        <f t="shared" si="24"/>
        <v>34</v>
      </c>
      <c r="F556" s="121">
        <v>31090.754581337787</v>
      </c>
      <c r="G556" s="122">
        <f t="shared" si="26"/>
        <v>1057085.6557654848</v>
      </c>
    </row>
    <row r="557" spans="1:7">
      <c r="A557" s="23">
        <f t="shared" si="25"/>
        <v>545</v>
      </c>
      <c r="B557" s="218" t="s">
        <v>1245</v>
      </c>
      <c r="C557" s="137">
        <v>42749</v>
      </c>
      <c r="D557" s="137">
        <v>42782</v>
      </c>
      <c r="E557" s="25">
        <f t="shared" si="24"/>
        <v>33</v>
      </c>
      <c r="F557" s="121">
        <v>29852.338780403996</v>
      </c>
      <c r="G557" s="122">
        <f t="shared" si="26"/>
        <v>985127.17975333182</v>
      </c>
    </row>
    <row r="558" spans="1:7">
      <c r="A558" s="23">
        <f t="shared" si="25"/>
        <v>546</v>
      </c>
      <c r="B558" s="218" t="s">
        <v>1245</v>
      </c>
      <c r="C558" s="137">
        <v>42750</v>
      </c>
      <c r="D558" s="137">
        <v>42782</v>
      </c>
      <c r="E558" s="25">
        <f t="shared" si="24"/>
        <v>32</v>
      </c>
      <c r="F558" s="121">
        <v>19084.639290179672</v>
      </c>
      <c r="G558" s="122">
        <f t="shared" si="26"/>
        <v>610708.45728574949</v>
      </c>
    </row>
    <row r="559" spans="1:7">
      <c r="A559" s="23">
        <f t="shared" si="25"/>
        <v>547</v>
      </c>
      <c r="B559" s="218" t="s">
        <v>1245</v>
      </c>
      <c r="C559" s="137">
        <v>42751</v>
      </c>
      <c r="D559" s="137">
        <v>42782</v>
      </c>
      <c r="E559" s="25">
        <f t="shared" si="24"/>
        <v>31</v>
      </c>
      <c r="F559" s="121">
        <v>20023.228107729494</v>
      </c>
      <c r="G559" s="122">
        <f t="shared" si="26"/>
        <v>620720.07133961434</v>
      </c>
    </row>
    <row r="560" spans="1:7">
      <c r="A560" s="23">
        <f t="shared" si="25"/>
        <v>548</v>
      </c>
      <c r="B560" s="218" t="s">
        <v>1245</v>
      </c>
      <c r="C560" s="137">
        <v>42752</v>
      </c>
      <c r="D560" s="137">
        <v>42782</v>
      </c>
      <c r="E560" s="25">
        <f t="shared" si="24"/>
        <v>30</v>
      </c>
      <c r="F560" s="121">
        <v>24937.783444066747</v>
      </c>
      <c r="G560" s="122">
        <f t="shared" si="26"/>
        <v>748133.50332200236</v>
      </c>
    </row>
    <row r="561" spans="1:7">
      <c r="A561" s="23">
        <f t="shared" si="25"/>
        <v>549</v>
      </c>
      <c r="B561" s="218" t="s">
        <v>1245</v>
      </c>
      <c r="C561" s="137">
        <v>42753</v>
      </c>
      <c r="D561" s="137">
        <v>42782</v>
      </c>
      <c r="E561" s="25">
        <f t="shared" si="24"/>
        <v>29</v>
      </c>
      <c r="F561" s="121">
        <v>22317.55632840683</v>
      </c>
      <c r="G561" s="122">
        <f t="shared" si="26"/>
        <v>647209.13352379808</v>
      </c>
    </row>
    <row r="562" spans="1:7">
      <c r="A562" s="23">
        <f t="shared" si="25"/>
        <v>550</v>
      </c>
      <c r="B562" s="218" t="s">
        <v>1245</v>
      </c>
      <c r="C562" s="137">
        <v>42754</v>
      </c>
      <c r="D562" s="137">
        <v>42782</v>
      </c>
      <c r="E562" s="25">
        <f t="shared" si="24"/>
        <v>28</v>
      </c>
      <c r="F562" s="121">
        <v>21691.830450040285</v>
      </c>
      <c r="G562" s="122">
        <f t="shared" si="26"/>
        <v>607371.25260112796</v>
      </c>
    </row>
    <row r="563" spans="1:7">
      <c r="A563" s="23">
        <f t="shared" si="25"/>
        <v>551</v>
      </c>
      <c r="B563" s="218" t="s">
        <v>1245</v>
      </c>
      <c r="C563" s="137">
        <v>42755</v>
      </c>
      <c r="D563" s="137">
        <v>42782</v>
      </c>
      <c r="E563" s="25">
        <f t="shared" si="24"/>
        <v>27</v>
      </c>
      <c r="F563" s="121">
        <v>21235.571997064679</v>
      </c>
      <c r="G563" s="122">
        <f t="shared" si="26"/>
        <v>573360.44392074633</v>
      </c>
    </row>
    <row r="564" spans="1:7">
      <c r="A564" s="23">
        <f t="shared" si="25"/>
        <v>552</v>
      </c>
      <c r="B564" s="218" t="s">
        <v>1245</v>
      </c>
      <c r="C564" s="137">
        <v>42756</v>
      </c>
      <c r="D564" s="137">
        <v>42782</v>
      </c>
      <c r="E564" s="25">
        <f t="shared" si="24"/>
        <v>26</v>
      </c>
      <c r="F564" s="121">
        <v>18876.063997390822</v>
      </c>
      <c r="G564" s="122">
        <f t="shared" si="26"/>
        <v>490777.66393216135</v>
      </c>
    </row>
    <row r="565" spans="1:7">
      <c r="A565" s="23">
        <f t="shared" si="25"/>
        <v>553</v>
      </c>
      <c r="B565" s="218" t="s">
        <v>1245</v>
      </c>
      <c r="C565" s="137">
        <v>42757</v>
      </c>
      <c r="D565" s="137">
        <v>42782</v>
      </c>
      <c r="E565" s="25">
        <f t="shared" si="24"/>
        <v>25</v>
      </c>
      <c r="F565" s="121">
        <v>22317.55632840683</v>
      </c>
      <c r="G565" s="122">
        <f t="shared" si="26"/>
        <v>557938.9082101708</v>
      </c>
    </row>
    <row r="566" spans="1:7">
      <c r="A566" s="23">
        <f t="shared" si="25"/>
        <v>554</v>
      </c>
      <c r="B566" s="218" t="s">
        <v>1245</v>
      </c>
      <c r="C566" s="137">
        <v>42758</v>
      </c>
      <c r="D566" s="137">
        <v>42782</v>
      </c>
      <c r="E566" s="25">
        <f t="shared" si="24"/>
        <v>24</v>
      </c>
      <c r="F566" s="121">
        <v>19723.401124345524</v>
      </c>
      <c r="G566" s="122">
        <f t="shared" si="26"/>
        <v>473361.62698429258</v>
      </c>
    </row>
    <row r="567" spans="1:7">
      <c r="A567" s="23">
        <f t="shared" si="25"/>
        <v>555</v>
      </c>
      <c r="B567" s="218" t="s">
        <v>1245</v>
      </c>
      <c r="C567" s="137">
        <v>42759</v>
      </c>
      <c r="D567" s="137">
        <v>42782</v>
      </c>
      <c r="E567" s="25">
        <f t="shared" si="24"/>
        <v>23</v>
      </c>
      <c r="F567" s="121">
        <v>26332.630714592171</v>
      </c>
      <c r="G567" s="122">
        <f t="shared" si="26"/>
        <v>605650.5064356199</v>
      </c>
    </row>
    <row r="568" spans="1:7">
      <c r="A568" s="23">
        <f t="shared" si="25"/>
        <v>556</v>
      </c>
      <c r="B568" s="218" t="s">
        <v>1245</v>
      </c>
      <c r="C568" s="137">
        <v>42760</v>
      </c>
      <c r="D568" s="137">
        <v>42782</v>
      </c>
      <c r="E568" s="25">
        <f t="shared" si="24"/>
        <v>22</v>
      </c>
      <c r="F568" s="121">
        <v>30465.028702971238</v>
      </c>
      <c r="G568" s="122">
        <f t="shared" si="26"/>
        <v>670230.63146536727</v>
      </c>
    </row>
    <row r="569" spans="1:7">
      <c r="A569" s="23">
        <f t="shared" si="25"/>
        <v>557</v>
      </c>
      <c r="B569" s="218" t="s">
        <v>1245</v>
      </c>
      <c r="C569" s="137">
        <v>42761</v>
      </c>
      <c r="D569" s="137">
        <v>42782</v>
      </c>
      <c r="E569" s="25">
        <f t="shared" si="24"/>
        <v>21</v>
      </c>
      <c r="F569" s="121">
        <v>35392.619995107794</v>
      </c>
      <c r="G569" s="122">
        <f t="shared" si="26"/>
        <v>743245.01989726373</v>
      </c>
    </row>
    <row r="570" spans="1:7">
      <c r="A570" s="23">
        <f t="shared" si="25"/>
        <v>558</v>
      </c>
      <c r="B570" s="218" t="s">
        <v>1245</v>
      </c>
      <c r="C570" s="137">
        <v>42762</v>
      </c>
      <c r="D570" s="137">
        <v>42782</v>
      </c>
      <c r="E570" s="25">
        <f t="shared" si="24"/>
        <v>20</v>
      </c>
      <c r="F570" s="121">
        <v>37647.840348387224</v>
      </c>
      <c r="G570" s="122">
        <f t="shared" si="26"/>
        <v>752956.80696774449</v>
      </c>
    </row>
    <row r="571" spans="1:7">
      <c r="A571" s="23">
        <f t="shared" si="25"/>
        <v>559</v>
      </c>
      <c r="B571" s="218" t="s">
        <v>1245</v>
      </c>
      <c r="C571" s="137">
        <v>42763</v>
      </c>
      <c r="D571" s="137">
        <v>42782</v>
      </c>
      <c r="E571" s="25">
        <f t="shared" si="24"/>
        <v>19</v>
      </c>
      <c r="F571" s="121">
        <v>34102.060370976797</v>
      </c>
      <c r="G571" s="122">
        <f t="shared" si="26"/>
        <v>647939.14704855916</v>
      </c>
    </row>
    <row r="572" spans="1:7">
      <c r="A572" s="23">
        <f t="shared" si="25"/>
        <v>560</v>
      </c>
      <c r="B572" s="218" t="s">
        <v>1245</v>
      </c>
      <c r="C572" s="137">
        <v>42764</v>
      </c>
      <c r="D572" s="137">
        <v>42782</v>
      </c>
      <c r="E572" s="25">
        <f t="shared" si="24"/>
        <v>18</v>
      </c>
      <c r="F572" s="121">
        <v>34219.383973170523</v>
      </c>
      <c r="G572" s="122">
        <f t="shared" si="26"/>
        <v>615948.91151706944</v>
      </c>
    </row>
    <row r="573" spans="1:7">
      <c r="A573" s="23">
        <f t="shared" si="25"/>
        <v>561</v>
      </c>
      <c r="B573" s="218" t="s">
        <v>1245</v>
      </c>
      <c r="C573" s="137">
        <v>42765</v>
      </c>
      <c r="D573" s="137">
        <v>42782</v>
      </c>
      <c r="E573" s="25">
        <f t="shared" si="24"/>
        <v>17</v>
      </c>
      <c r="F573" s="121">
        <v>35157.972790720341</v>
      </c>
      <c r="G573" s="122">
        <f t="shared" si="26"/>
        <v>597685.53744224575</v>
      </c>
    </row>
    <row r="574" spans="1:7">
      <c r="A574" s="23">
        <f t="shared" si="25"/>
        <v>562</v>
      </c>
      <c r="B574" s="218" t="s">
        <v>1245</v>
      </c>
      <c r="C574" s="137">
        <v>42766</v>
      </c>
      <c r="D574" s="137">
        <v>42782</v>
      </c>
      <c r="E574" s="25">
        <f t="shared" si="24"/>
        <v>16</v>
      </c>
      <c r="F574" s="121">
        <v>37321.941453404652</v>
      </c>
      <c r="G574" s="122">
        <f t="shared" si="26"/>
        <v>597151.06325447443</v>
      </c>
    </row>
    <row r="575" spans="1:7">
      <c r="A575" s="23">
        <f t="shared" si="25"/>
        <v>563</v>
      </c>
      <c r="B575" s="218" t="s">
        <v>1245</v>
      </c>
      <c r="C575" s="137">
        <v>42766</v>
      </c>
      <c r="D575" s="137">
        <v>42782</v>
      </c>
      <c r="E575" s="25">
        <f t="shared" si="24"/>
        <v>16</v>
      </c>
      <c r="F575" s="121">
        <v>0.16</v>
      </c>
      <c r="G575" s="122">
        <f t="shared" si="26"/>
        <v>2.56</v>
      </c>
    </row>
    <row r="576" spans="1:7">
      <c r="A576" s="23">
        <f t="shared" si="25"/>
        <v>564</v>
      </c>
      <c r="B576" s="218" t="s">
        <v>1245</v>
      </c>
      <c r="C576" s="137">
        <v>42705</v>
      </c>
      <c r="D576" s="137">
        <v>42782</v>
      </c>
      <c r="E576" s="25">
        <f t="shared" si="24"/>
        <v>77</v>
      </c>
      <c r="F576" s="121">
        <v>-1352.9546945480895</v>
      </c>
      <c r="G576" s="122">
        <f t="shared" si="26"/>
        <v>-104177.51148020288</v>
      </c>
    </row>
    <row r="577" spans="1:7">
      <c r="A577" s="23">
        <f t="shared" si="25"/>
        <v>565</v>
      </c>
      <c r="B577" s="218" t="s">
        <v>1245</v>
      </c>
      <c r="C577" s="137">
        <v>42706</v>
      </c>
      <c r="D577" s="137">
        <v>42782</v>
      </c>
      <c r="E577" s="25">
        <f t="shared" si="24"/>
        <v>76</v>
      </c>
      <c r="F577" s="121">
        <v>-1787.6721019528309</v>
      </c>
      <c r="G577" s="122">
        <f t="shared" si="26"/>
        <v>-135863.07974841516</v>
      </c>
    </row>
    <row r="578" spans="1:7">
      <c r="A578" s="23">
        <f t="shared" si="25"/>
        <v>566</v>
      </c>
      <c r="B578" s="218" t="s">
        <v>1245</v>
      </c>
      <c r="C578" s="137">
        <v>42707</v>
      </c>
      <c r="D578" s="137">
        <v>42782</v>
      </c>
      <c r="E578" s="25">
        <f t="shared" si="24"/>
        <v>75</v>
      </c>
      <c r="F578" s="121">
        <v>-1319.919174814396</v>
      </c>
      <c r="G578" s="122">
        <f t="shared" si="26"/>
        <v>-98993.938111079697</v>
      </c>
    </row>
    <row r="579" spans="1:7">
      <c r="A579" s="23">
        <f t="shared" si="25"/>
        <v>567</v>
      </c>
      <c r="B579" s="218" t="s">
        <v>1245</v>
      </c>
      <c r="C579" s="137">
        <v>42708</v>
      </c>
      <c r="D579" s="137">
        <v>42782</v>
      </c>
      <c r="E579" s="25">
        <f t="shared" si="24"/>
        <v>74</v>
      </c>
      <c r="F579" s="121">
        <v>-946.01715601031788</v>
      </c>
      <c r="G579" s="122">
        <f t="shared" si="26"/>
        <v>-70005.26954476352</v>
      </c>
    </row>
    <row r="580" spans="1:7">
      <c r="A580" s="23">
        <f t="shared" si="25"/>
        <v>568</v>
      </c>
      <c r="B580" s="218" t="s">
        <v>1245</v>
      </c>
      <c r="C580" s="137">
        <v>42709</v>
      </c>
      <c r="D580" s="137">
        <v>42782</v>
      </c>
      <c r="E580" s="25">
        <f t="shared" si="24"/>
        <v>73</v>
      </c>
      <c r="F580" s="121">
        <v>-1533.8992458167297</v>
      </c>
      <c r="G580" s="122">
        <f t="shared" si="26"/>
        <v>-111974.64494462126</v>
      </c>
    </row>
    <row r="581" spans="1:7">
      <c r="A581" s="23">
        <f t="shared" si="25"/>
        <v>569</v>
      </c>
      <c r="B581" s="218" t="s">
        <v>1245</v>
      </c>
      <c r="C581" s="137">
        <v>42710</v>
      </c>
      <c r="D581" s="137">
        <v>42782</v>
      </c>
      <c r="E581" s="25">
        <f t="shared" si="24"/>
        <v>72</v>
      </c>
      <c r="F581" s="121">
        <v>-1184.7738668129218</v>
      </c>
      <c r="G581" s="122">
        <f t="shared" si="26"/>
        <v>-85303.718410530375</v>
      </c>
    </row>
    <row r="582" spans="1:7">
      <c r="A582" s="23">
        <f t="shared" si="25"/>
        <v>570</v>
      </c>
      <c r="B582" s="218" t="s">
        <v>1245</v>
      </c>
      <c r="C582" s="137">
        <v>42711</v>
      </c>
      <c r="D582" s="137">
        <v>42782</v>
      </c>
      <c r="E582" s="25">
        <f t="shared" si="24"/>
        <v>71</v>
      </c>
      <c r="F582" s="121">
        <v>-1226.068266480039</v>
      </c>
      <c r="G582" s="122">
        <f t="shared" si="26"/>
        <v>-87050.846920082768</v>
      </c>
    </row>
    <row r="583" spans="1:7">
      <c r="A583" s="23">
        <f t="shared" si="25"/>
        <v>571</v>
      </c>
      <c r="B583" s="218" t="s">
        <v>1245</v>
      </c>
      <c r="C583" s="137">
        <v>42712</v>
      </c>
      <c r="D583" s="137">
        <v>42782</v>
      </c>
      <c r="E583" s="25">
        <f t="shared" si="24"/>
        <v>70</v>
      </c>
      <c r="F583" s="121">
        <v>-1557.1742710836502</v>
      </c>
      <c r="G583" s="122">
        <f t="shared" si="26"/>
        <v>-109002.19897585551</v>
      </c>
    </row>
    <row r="584" spans="1:7">
      <c r="A584" s="23">
        <f t="shared" si="25"/>
        <v>572</v>
      </c>
      <c r="B584" s="218" t="s">
        <v>1245</v>
      </c>
      <c r="C584" s="137">
        <v>42713</v>
      </c>
      <c r="D584" s="137">
        <v>42782</v>
      </c>
      <c r="E584" s="25">
        <f t="shared" si="24"/>
        <v>69</v>
      </c>
      <c r="F584" s="121">
        <v>-1964.111809621422</v>
      </c>
      <c r="G584" s="122">
        <f t="shared" si="26"/>
        <v>-135523.71486387812</v>
      </c>
    </row>
    <row r="585" spans="1:7">
      <c r="A585" s="23">
        <f t="shared" si="25"/>
        <v>573</v>
      </c>
      <c r="B585" s="218" t="s">
        <v>1245</v>
      </c>
      <c r="C585" s="137">
        <v>42714</v>
      </c>
      <c r="D585" s="137">
        <v>42782</v>
      </c>
      <c r="E585" s="25">
        <f t="shared" si="24"/>
        <v>68</v>
      </c>
      <c r="F585" s="121">
        <v>-1865.0052504203409</v>
      </c>
      <c r="G585" s="122">
        <f t="shared" si="26"/>
        <v>-126820.35702858318</v>
      </c>
    </row>
    <row r="586" spans="1:7">
      <c r="A586" s="23">
        <f t="shared" si="25"/>
        <v>574</v>
      </c>
      <c r="B586" s="218" t="s">
        <v>1245</v>
      </c>
      <c r="C586" s="137">
        <v>42715</v>
      </c>
      <c r="D586" s="137">
        <v>42782</v>
      </c>
      <c r="E586" s="25">
        <f t="shared" si="24"/>
        <v>67</v>
      </c>
      <c r="F586" s="121">
        <v>-1697.5752299518481</v>
      </c>
      <c r="G586" s="122">
        <f t="shared" si="26"/>
        <v>-113737.54040677383</v>
      </c>
    </row>
    <row r="587" spans="1:7">
      <c r="A587" s="23">
        <f t="shared" si="25"/>
        <v>575</v>
      </c>
      <c r="B587" s="218" t="s">
        <v>1245</v>
      </c>
      <c r="C587" s="137">
        <v>42716</v>
      </c>
      <c r="D587" s="137">
        <v>42782</v>
      </c>
      <c r="E587" s="25">
        <f t="shared" si="24"/>
        <v>66</v>
      </c>
      <c r="F587" s="121">
        <v>-1159.2464197459769</v>
      </c>
      <c r="G587" s="122">
        <f t="shared" si="26"/>
        <v>-76510.263703234479</v>
      </c>
    </row>
    <row r="588" spans="1:7">
      <c r="A588" s="23">
        <f t="shared" si="25"/>
        <v>576</v>
      </c>
      <c r="B588" s="218" t="s">
        <v>1245</v>
      </c>
      <c r="C588" s="137">
        <v>42717</v>
      </c>
      <c r="D588" s="137">
        <v>42782</v>
      </c>
      <c r="E588" s="25">
        <f t="shared" si="24"/>
        <v>65</v>
      </c>
      <c r="F588" s="121">
        <v>-1649.5235648846574</v>
      </c>
      <c r="G588" s="122">
        <f t="shared" si="26"/>
        <v>-107219.03171750273</v>
      </c>
    </row>
    <row r="589" spans="1:7">
      <c r="A589" s="23">
        <f t="shared" si="25"/>
        <v>577</v>
      </c>
      <c r="B589" s="218" t="s">
        <v>1245</v>
      </c>
      <c r="C589" s="137">
        <v>42718</v>
      </c>
      <c r="D589" s="137">
        <v>42782</v>
      </c>
      <c r="E589" s="25">
        <f t="shared" ref="E589:E652" si="27">D589-C589</f>
        <v>64</v>
      </c>
      <c r="F589" s="121">
        <v>-1812.4487417531011</v>
      </c>
      <c r="G589" s="122">
        <f t="shared" si="26"/>
        <v>-115996.71947219847</v>
      </c>
    </row>
    <row r="590" spans="1:7">
      <c r="A590" s="23">
        <f t="shared" ref="A590:A653" si="28">A589+1</f>
        <v>578</v>
      </c>
      <c r="B590" s="218" t="s">
        <v>1245</v>
      </c>
      <c r="C590" s="137">
        <v>42719</v>
      </c>
      <c r="D590" s="137">
        <v>42782</v>
      </c>
      <c r="E590" s="25">
        <f t="shared" si="27"/>
        <v>63</v>
      </c>
      <c r="F590" s="121">
        <v>-2042.9465726222816</v>
      </c>
      <c r="G590" s="122">
        <f t="shared" ref="G590:G653" si="29">E590*F590</f>
        <v>-128705.63407520374</v>
      </c>
    </row>
    <row r="591" spans="1:7">
      <c r="A591" s="23">
        <f t="shared" si="28"/>
        <v>579</v>
      </c>
      <c r="B591" s="218" t="s">
        <v>1245</v>
      </c>
      <c r="C591" s="137">
        <v>42720</v>
      </c>
      <c r="D591" s="137">
        <v>42782</v>
      </c>
      <c r="E591" s="25">
        <f t="shared" si="27"/>
        <v>62</v>
      </c>
      <c r="F591" s="121">
        <v>-2067.723212422552</v>
      </c>
      <c r="G591" s="122">
        <f t="shared" si="29"/>
        <v>-128198.83917019822</v>
      </c>
    </row>
    <row r="592" spans="1:7">
      <c r="A592" s="23">
        <f t="shared" si="28"/>
        <v>580</v>
      </c>
      <c r="B592" s="218" t="s">
        <v>1245</v>
      </c>
      <c r="C592" s="137">
        <v>42721</v>
      </c>
      <c r="D592" s="137">
        <v>42782</v>
      </c>
      <c r="E592" s="25">
        <f t="shared" si="27"/>
        <v>61</v>
      </c>
      <c r="F592" s="121">
        <v>-792.8524736086473</v>
      </c>
      <c r="G592" s="122">
        <f t="shared" si="29"/>
        <v>-48364.000890127485</v>
      </c>
    </row>
    <row r="593" spans="1:7">
      <c r="A593" s="23">
        <f t="shared" si="28"/>
        <v>581</v>
      </c>
      <c r="B593" s="218" t="s">
        <v>1245</v>
      </c>
      <c r="C593" s="137">
        <v>42722</v>
      </c>
      <c r="D593" s="137">
        <v>42782</v>
      </c>
      <c r="E593" s="25">
        <f t="shared" si="27"/>
        <v>60</v>
      </c>
      <c r="F593" s="121">
        <v>-1464.8249772826432</v>
      </c>
      <c r="G593" s="122">
        <f t="shared" si="29"/>
        <v>-87889.498636958597</v>
      </c>
    </row>
    <row r="594" spans="1:7">
      <c r="A594" s="23">
        <f t="shared" si="28"/>
        <v>582</v>
      </c>
      <c r="B594" s="218" t="s">
        <v>1245</v>
      </c>
      <c r="C594" s="137">
        <v>42723</v>
      </c>
      <c r="D594" s="137">
        <v>42782</v>
      </c>
      <c r="E594" s="25">
        <f t="shared" si="27"/>
        <v>59</v>
      </c>
      <c r="F594" s="121">
        <v>-1984.3836058216432</v>
      </c>
      <c r="G594" s="122">
        <f t="shared" si="29"/>
        <v>-117078.63274347695</v>
      </c>
    </row>
    <row r="595" spans="1:7">
      <c r="A595" s="23">
        <f t="shared" si="28"/>
        <v>583</v>
      </c>
      <c r="B595" s="218" t="s">
        <v>1245</v>
      </c>
      <c r="C595" s="137">
        <v>42724</v>
      </c>
      <c r="D595" s="137">
        <v>42782</v>
      </c>
      <c r="E595" s="25">
        <f t="shared" si="27"/>
        <v>58</v>
      </c>
      <c r="F595" s="121">
        <v>-2000.150558421815</v>
      </c>
      <c r="G595" s="122">
        <f t="shared" si="29"/>
        <v>-116008.73238846527</v>
      </c>
    </row>
    <row r="596" spans="1:7">
      <c r="A596" s="23">
        <f t="shared" si="28"/>
        <v>584</v>
      </c>
      <c r="B596" s="218" t="s">
        <v>1245</v>
      </c>
      <c r="C596" s="137">
        <v>42725</v>
      </c>
      <c r="D596" s="137">
        <v>42782</v>
      </c>
      <c r="E596" s="25">
        <f t="shared" si="27"/>
        <v>57</v>
      </c>
      <c r="F596" s="121">
        <v>-1906.2996500874581</v>
      </c>
      <c r="G596" s="122">
        <f t="shared" si="29"/>
        <v>-108659.08005498511</v>
      </c>
    </row>
    <row r="597" spans="1:7">
      <c r="A597" s="23">
        <f t="shared" si="28"/>
        <v>585</v>
      </c>
      <c r="B597" s="218" t="s">
        <v>1245</v>
      </c>
      <c r="C597" s="137">
        <v>42726</v>
      </c>
      <c r="D597" s="137">
        <v>42782</v>
      </c>
      <c r="E597" s="25">
        <f t="shared" si="27"/>
        <v>56</v>
      </c>
      <c r="F597" s="121">
        <v>-1192.2819394796704</v>
      </c>
      <c r="G597" s="122">
        <f t="shared" si="29"/>
        <v>-66767.788610861549</v>
      </c>
    </row>
    <row r="598" spans="1:7">
      <c r="A598" s="23">
        <f t="shared" si="28"/>
        <v>586</v>
      </c>
      <c r="B598" s="218" t="s">
        <v>1245</v>
      </c>
      <c r="C598" s="137">
        <v>42727</v>
      </c>
      <c r="D598" s="137">
        <v>42782</v>
      </c>
      <c r="E598" s="25">
        <f t="shared" si="27"/>
        <v>55</v>
      </c>
      <c r="F598" s="121">
        <v>-1050.3793660781228</v>
      </c>
      <c r="G598" s="122">
        <f t="shared" si="29"/>
        <v>-57770.86513429675</v>
      </c>
    </row>
    <row r="599" spans="1:7">
      <c r="A599" s="23">
        <f t="shared" si="28"/>
        <v>587</v>
      </c>
      <c r="B599" s="218" t="s">
        <v>1245</v>
      </c>
      <c r="C599" s="137">
        <v>42728</v>
      </c>
      <c r="D599" s="137">
        <v>42782</v>
      </c>
      <c r="E599" s="25">
        <f t="shared" si="27"/>
        <v>54</v>
      </c>
      <c r="F599" s="121">
        <v>-447.48113093821388</v>
      </c>
      <c r="G599" s="122">
        <f t="shared" si="29"/>
        <v>-24163.981070663551</v>
      </c>
    </row>
    <row r="600" spans="1:7">
      <c r="A600" s="23">
        <f t="shared" si="28"/>
        <v>588</v>
      </c>
      <c r="B600" s="218" t="s">
        <v>1245</v>
      </c>
      <c r="C600" s="137">
        <v>42729</v>
      </c>
      <c r="D600" s="137">
        <v>42782</v>
      </c>
      <c r="E600" s="25">
        <f t="shared" si="27"/>
        <v>53</v>
      </c>
      <c r="F600" s="121">
        <v>-396.42623680432365</v>
      </c>
      <c r="G600" s="122">
        <f t="shared" si="29"/>
        <v>-21010.590550629153</v>
      </c>
    </row>
    <row r="601" spans="1:7">
      <c r="A601" s="23">
        <f t="shared" si="28"/>
        <v>589</v>
      </c>
      <c r="B601" s="218" t="s">
        <v>1245</v>
      </c>
      <c r="C601" s="137">
        <v>42730</v>
      </c>
      <c r="D601" s="137">
        <v>42782</v>
      </c>
      <c r="E601" s="25">
        <f t="shared" si="27"/>
        <v>52</v>
      </c>
      <c r="F601" s="121">
        <v>-555.59737733939312</v>
      </c>
      <c r="G601" s="122">
        <f t="shared" si="29"/>
        <v>-28891.063621648442</v>
      </c>
    </row>
    <row r="602" spans="1:7">
      <c r="A602" s="23">
        <f t="shared" si="28"/>
        <v>590</v>
      </c>
      <c r="B602" s="218" t="s">
        <v>1245</v>
      </c>
      <c r="C602" s="137">
        <v>42731</v>
      </c>
      <c r="D602" s="137">
        <v>42782</v>
      </c>
      <c r="E602" s="25">
        <f t="shared" si="27"/>
        <v>51</v>
      </c>
      <c r="F602" s="121">
        <v>-1177.2657941461734</v>
      </c>
      <c r="G602" s="122">
        <f t="shared" si="29"/>
        <v>-60040.555501454844</v>
      </c>
    </row>
    <row r="603" spans="1:7">
      <c r="A603" s="23">
        <f t="shared" si="28"/>
        <v>591</v>
      </c>
      <c r="B603" s="218" t="s">
        <v>1245</v>
      </c>
      <c r="C603" s="137">
        <v>42732</v>
      </c>
      <c r="D603" s="137">
        <v>42782</v>
      </c>
      <c r="E603" s="25">
        <f t="shared" si="27"/>
        <v>50</v>
      </c>
      <c r="F603" s="121">
        <v>-1360.4627672148381</v>
      </c>
      <c r="G603" s="122">
        <f t="shared" si="29"/>
        <v>-68023.138360741897</v>
      </c>
    </row>
    <row r="604" spans="1:7">
      <c r="A604" s="23">
        <f t="shared" si="28"/>
        <v>592</v>
      </c>
      <c r="B604" s="218" t="s">
        <v>1245</v>
      </c>
      <c r="C604" s="137">
        <v>42733</v>
      </c>
      <c r="D604" s="137">
        <v>42782</v>
      </c>
      <c r="E604" s="25">
        <f t="shared" si="27"/>
        <v>49</v>
      </c>
      <c r="F604" s="121">
        <v>-1369.4724544149362</v>
      </c>
      <c r="G604" s="122">
        <f t="shared" si="29"/>
        <v>-67104.150266331882</v>
      </c>
    </row>
    <row r="605" spans="1:7">
      <c r="A605" s="23">
        <f t="shared" si="28"/>
        <v>593</v>
      </c>
      <c r="B605" s="218" t="s">
        <v>1245</v>
      </c>
      <c r="C605" s="137">
        <v>42734</v>
      </c>
      <c r="D605" s="137">
        <v>42782</v>
      </c>
      <c r="E605" s="25">
        <f t="shared" si="27"/>
        <v>48</v>
      </c>
      <c r="F605" s="121">
        <v>-1590.2097908173439</v>
      </c>
      <c r="G605" s="122">
        <f t="shared" si="29"/>
        <v>-76330.069959232511</v>
      </c>
    </row>
    <row r="606" spans="1:7">
      <c r="A606" s="23">
        <f t="shared" si="28"/>
        <v>594</v>
      </c>
      <c r="B606" s="218" t="s">
        <v>1245</v>
      </c>
      <c r="C606" s="137">
        <v>42735</v>
      </c>
      <c r="D606" s="137">
        <v>42782</v>
      </c>
      <c r="E606" s="25">
        <f t="shared" si="27"/>
        <v>47</v>
      </c>
      <c r="F606" s="121">
        <v>-1293.640920480776</v>
      </c>
      <c r="G606" s="122">
        <f t="shared" si="29"/>
        <v>-60801.123262596469</v>
      </c>
    </row>
    <row r="607" spans="1:7">
      <c r="A607" s="23">
        <f t="shared" si="28"/>
        <v>595</v>
      </c>
      <c r="B607" s="218" t="s">
        <v>1245</v>
      </c>
      <c r="C607" s="137">
        <v>42767</v>
      </c>
      <c r="D607" s="137">
        <v>42797</v>
      </c>
      <c r="E607" s="25">
        <f t="shared" si="27"/>
        <v>30</v>
      </c>
      <c r="F607" s="121">
        <v>32516.202224913828</v>
      </c>
      <c r="G607" s="122">
        <f t="shared" si="29"/>
        <v>975486.06674741488</v>
      </c>
    </row>
    <row r="608" spans="1:7">
      <c r="A608" s="23">
        <f t="shared" si="28"/>
        <v>596</v>
      </c>
      <c r="B608" s="218" t="s">
        <v>1245</v>
      </c>
      <c r="C608" s="137">
        <v>42768</v>
      </c>
      <c r="D608" s="137">
        <v>42797</v>
      </c>
      <c r="E608" s="25">
        <f t="shared" si="27"/>
        <v>29</v>
      </c>
      <c r="F608" s="121">
        <v>33386.92897905378</v>
      </c>
      <c r="G608" s="122">
        <f t="shared" si="29"/>
        <v>968220.94039255963</v>
      </c>
    </row>
    <row r="609" spans="1:7">
      <c r="A609" s="23">
        <f t="shared" si="28"/>
        <v>597</v>
      </c>
      <c r="B609" s="218" t="s">
        <v>1245</v>
      </c>
      <c r="C609" s="137">
        <v>42769</v>
      </c>
      <c r="D609" s="137">
        <v>42797</v>
      </c>
      <c r="E609" s="25">
        <f t="shared" si="27"/>
        <v>28</v>
      </c>
      <c r="F609" s="121">
        <v>37264.384056083254</v>
      </c>
      <c r="G609" s="122">
        <f t="shared" si="29"/>
        <v>1043402.7535703311</v>
      </c>
    </row>
    <row r="610" spans="1:7">
      <c r="A610" s="23">
        <f t="shared" si="28"/>
        <v>598</v>
      </c>
      <c r="B610" s="218" t="s">
        <v>1245</v>
      </c>
      <c r="C610" s="137">
        <v>42770</v>
      </c>
      <c r="D610" s="137">
        <v>42797</v>
      </c>
      <c r="E610" s="25">
        <f t="shared" si="27"/>
        <v>27</v>
      </c>
      <c r="F610" s="121">
        <v>35999.109241473634</v>
      </c>
      <c r="G610" s="122">
        <f t="shared" si="29"/>
        <v>971975.94951978815</v>
      </c>
    </row>
    <row r="611" spans="1:7">
      <c r="A611" s="23">
        <f t="shared" si="28"/>
        <v>599</v>
      </c>
      <c r="B611" s="218" t="s">
        <v>1245</v>
      </c>
      <c r="C611" s="137">
        <v>42771</v>
      </c>
      <c r="D611" s="137">
        <v>42797</v>
      </c>
      <c r="E611" s="25">
        <f t="shared" si="27"/>
        <v>26</v>
      </c>
      <c r="F611" s="121">
        <v>24543.61038231989</v>
      </c>
      <c r="G611" s="122">
        <f t="shared" si="29"/>
        <v>638133.86994031712</v>
      </c>
    </row>
    <row r="612" spans="1:7">
      <c r="A612" s="23">
        <f t="shared" si="28"/>
        <v>600</v>
      </c>
      <c r="B612" s="218" t="s">
        <v>1245</v>
      </c>
      <c r="C612" s="137">
        <v>42772</v>
      </c>
      <c r="D612" s="137">
        <v>42797</v>
      </c>
      <c r="E612" s="25">
        <f t="shared" si="27"/>
        <v>25</v>
      </c>
      <c r="F612" s="121">
        <v>18013.159726270253</v>
      </c>
      <c r="G612" s="122">
        <f t="shared" si="29"/>
        <v>450328.99315675633</v>
      </c>
    </row>
    <row r="613" spans="1:7">
      <c r="A613" s="23">
        <f t="shared" si="28"/>
        <v>601</v>
      </c>
      <c r="B613" s="218" t="s">
        <v>1245</v>
      </c>
      <c r="C613" s="137">
        <v>42773</v>
      </c>
      <c r="D613" s="137">
        <v>42797</v>
      </c>
      <c r="E613" s="25">
        <f t="shared" si="27"/>
        <v>24</v>
      </c>
      <c r="F613" s="121">
        <v>18285.261836938989</v>
      </c>
      <c r="G613" s="122">
        <f t="shared" si="29"/>
        <v>438846.28408653574</v>
      </c>
    </row>
    <row r="614" spans="1:7">
      <c r="A614" s="23">
        <f t="shared" si="28"/>
        <v>602</v>
      </c>
      <c r="B614" s="218" t="s">
        <v>1245</v>
      </c>
      <c r="C614" s="137">
        <v>42774</v>
      </c>
      <c r="D614" s="137">
        <v>42797</v>
      </c>
      <c r="E614" s="25">
        <f t="shared" si="27"/>
        <v>23</v>
      </c>
      <c r="F614" s="121">
        <v>18394.102681206485</v>
      </c>
      <c r="G614" s="122">
        <f t="shared" si="29"/>
        <v>423064.36166774912</v>
      </c>
    </row>
    <row r="615" spans="1:7">
      <c r="A615" s="23">
        <f t="shared" si="28"/>
        <v>603</v>
      </c>
      <c r="B615" s="218" t="s">
        <v>1245</v>
      </c>
      <c r="C615" s="137">
        <v>42775</v>
      </c>
      <c r="D615" s="137">
        <v>42797</v>
      </c>
      <c r="E615" s="25">
        <f t="shared" si="27"/>
        <v>22</v>
      </c>
      <c r="F615" s="121">
        <v>22625.290502105308</v>
      </c>
      <c r="G615" s="122">
        <f t="shared" si="29"/>
        <v>497756.39104631677</v>
      </c>
    </row>
    <row r="616" spans="1:7">
      <c r="A616" s="23">
        <f t="shared" si="28"/>
        <v>604</v>
      </c>
      <c r="B616" s="218" t="s">
        <v>1245</v>
      </c>
      <c r="C616" s="137">
        <v>42776</v>
      </c>
      <c r="D616" s="137">
        <v>42797</v>
      </c>
      <c r="E616" s="25">
        <f t="shared" si="27"/>
        <v>21</v>
      </c>
      <c r="F616" s="121">
        <v>19251.224329812998</v>
      </c>
      <c r="G616" s="122">
        <f t="shared" si="29"/>
        <v>404275.71092607296</v>
      </c>
    </row>
    <row r="617" spans="1:7">
      <c r="A617" s="23">
        <f t="shared" si="28"/>
        <v>605</v>
      </c>
      <c r="B617" s="218" t="s">
        <v>1245</v>
      </c>
      <c r="C617" s="137">
        <v>42777</v>
      </c>
      <c r="D617" s="137">
        <v>42797</v>
      </c>
      <c r="E617" s="25">
        <f t="shared" si="27"/>
        <v>20</v>
      </c>
      <c r="F617" s="121">
        <v>13060.901312099279</v>
      </c>
      <c r="G617" s="122">
        <f t="shared" si="29"/>
        <v>261218.02624198556</v>
      </c>
    </row>
    <row r="618" spans="1:7">
      <c r="A618" s="23">
        <f t="shared" si="28"/>
        <v>606</v>
      </c>
      <c r="B618" s="218" t="s">
        <v>1245</v>
      </c>
      <c r="C618" s="137">
        <v>42778</v>
      </c>
      <c r="D618" s="137">
        <v>42797</v>
      </c>
      <c r="E618" s="25">
        <f t="shared" si="27"/>
        <v>19</v>
      </c>
      <c r="F618" s="121">
        <v>13060.901312099279</v>
      </c>
      <c r="G618" s="122">
        <f t="shared" si="29"/>
        <v>248157.12492988628</v>
      </c>
    </row>
    <row r="619" spans="1:7">
      <c r="A619" s="23">
        <f t="shared" si="28"/>
        <v>607</v>
      </c>
      <c r="B619" s="218" t="s">
        <v>1245</v>
      </c>
      <c r="C619" s="137">
        <v>42779</v>
      </c>
      <c r="D619" s="137">
        <v>42797</v>
      </c>
      <c r="E619" s="25">
        <f t="shared" si="27"/>
        <v>18</v>
      </c>
      <c r="F619" s="121">
        <v>25904.12093566357</v>
      </c>
      <c r="G619" s="122">
        <f t="shared" si="29"/>
        <v>466274.17684194428</v>
      </c>
    </row>
    <row r="620" spans="1:7">
      <c r="A620" s="23">
        <f t="shared" si="28"/>
        <v>608</v>
      </c>
      <c r="B620" s="218" t="s">
        <v>1245</v>
      </c>
      <c r="C620" s="137">
        <v>42780</v>
      </c>
      <c r="D620" s="137">
        <v>42797</v>
      </c>
      <c r="E620" s="25">
        <f t="shared" si="27"/>
        <v>17</v>
      </c>
      <c r="F620" s="121">
        <v>33618.215773122203</v>
      </c>
      <c r="G620" s="122">
        <f t="shared" si="29"/>
        <v>571509.6681430774</v>
      </c>
    </row>
    <row r="621" spans="1:7">
      <c r="A621" s="23">
        <f t="shared" si="28"/>
        <v>609</v>
      </c>
      <c r="B621" s="218" t="s">
        <v>1245</v>
      </c>
      <c r="C621" s="137">
        <v>42781</v>
      </c>
      <c r="D621" s="137">
        <v>42797</v>
      </c>
      <c r="E621" s="25">
        <f t="shared" si="27"/>
        <v>16</v>
      </c>
      <c r="F621" s="121">
        <v>21604.907587097554</v>
      </c>
      <c r="G621" s="122">
        <f t="shared" si="29"/>
        <v>345678.52139356086</v>
      </c>
    </row>
    <row r="622" spans="1:7">
      <c r="A622" s="23">
        <f t="shared" si="28"/>
        <v>610</v>
      </c>
      <c r="B622" s="218" t="s">
        <v>1245</v>
      </c>
      <c r="C622" s="137">
        <v>42782</v>
      </c>
      <c r="D622" s="137">
        <v>42797</v>
      </c>
      <c r="E622" s="25">
        <f t="shared" si="27"/>
        <v>15</v>
      </c>
      <c r="F622" s="121">
        <v>30094.493439962083</v>
      </c>
      <c r="G622" s="122">
        <f t="shared" si="29"/>
        <v>451417.40159943124</v>
      </c>
    </row>
    <row r="623" spans="1:7">
      <c r="A623" s="23">
        <f t="shared" si="28"/>
        <v>611</v>
      </c>
      <c r="B623" s="218" t="s">
        <v>1245</v>
      </c>
      <c r="C623" s="137">
        <v>42783</v>
      </c>
      <c r="D623" s="137">
        <v>42797</v>
      </c>
      <c r="E623" s="25">
        <f t="shared" si="27"/>
        <v>14</v>
      </c>
      <c r="F623" s="121">
        <v>26747.637478736644</v>
      </c>
      <c r="G623" s="122">
        <f t="shared" si="29"/>
        <v>374466.92470231303</v>
      </c>
    </row>
    <row r="624" spans="1:7">
      <c r="A624" s="23">
        <f t="shared" si="28"/>
        <v>612</v>
      </c>
      <c r="B624" s="218" t="s">
        <v>1245</v>
      </c>
      <c r="C624" s="137">
        <v>42784</v>
      </c>
      <c r="D624" s="137">
        <v>42797</v>
      </c>
      <c r="E624" s="25">
        <f t="shared" si="27"/>
        <v>13</v>
      </c>
      <c r="F624" s="121">
        <v>16911.146178061877</v>
      </c>
      <c r="G624" s="122">
        <f t="shared" si="29"/>
        <v>219844.9003148044</v>
      </c>
    </row>
    <row r="625" spans="1:7">
      <c r="A625" s="23">
        <f t="shared" si="28"/>
        <v>613</v>
      </c>
      <c r="B625" s="218" t="s">
        <v>1245</v>
      </c>
      <c r="C625" s="137">
        <v>42785</v>
      </c>
      <c r="D625" s="137">
        <v>42797</v>
      </c>
      <c r="E625" s="25">
        <f t="shared" si="27"/>
        <v>12</v>
      </c>
      <c r="F625" s="121">
        <v>14625.488448444505</v>
      </c>
      <c r="G625" s="122">
        <f t="shared" si="29"/>
        <v>175505.86138133405</v>
      </c>
    </row>
    <row r="626" spans="1:7">
      <c r="A626" s="23">
        <f t="shared" si="28"/>
        <v>614</v>
      </c>
      <c r="B626" s="218" t="s">
        <v>1245</v>
      </c>
      <c r="C626" s="137">
        <v>42786</v>
      </c>
      <c r="D626" s="137">
        <v>42797</v>
      </c>
      <c r="E626" s="25">
        <f t="shared" si="27"/>
        <v>11</v>
      </c>
      <c r="F626" s="121">
        <v>15115.272247648227</v>
      </c>
      <c r="G626" s="122">
        <f t="shared" si="29"/>
        <v>166267.99472413049</v>
      </c>
    </row>
    <row r="627" spans="1:7">
      <c r="A627" s="23">
        <f t="shared" si="28"/>
        <v>615</v>
      </c>
      <c r="B627" s="218" t="s">
        <v>1245</v>
      </c>
      <c r="C627" s="137">
        <v>42787</v>
      </c>
      <c r="D627" s="137">
        <v>42797</v>
      </c>
      <c r="E627" s="25">
        <f t="shared" si="27"/>
        <v>10</v>
      </c>
      <c r="F627" s="121">
        <v>18652.599686341782</v>
      </c>
      <c r="G627" s="122">
        <f t="shared" si="29"/>
        <v>186525.99686341782</v>
      </c>
    </row>
    <row r="628" spans="1:7">
      <c r="A628" s="23">
        <f t="shared" si="28"/>
        <v>616</v>
      </c>
      <c r="B628" s="218" t="s">
        <v>1245</v>
      </c>
      <c r="C628" s="137">
        <v>42788</v>
      </c>
      <c r="D628" s="137">
        <v>42797</v>
      </c>
      <c r="E628" s="25">
        <f t="shared" si="27"/>
        <v>9</v>
      </c>
      <c r="F628" s="121">
        <v>28121.753137613759</v>
      </c>
      <c r="G628" s="122">
        <f t="shared" si="29"/>
        <v>253095.77823852384</v>
      </c>
    </row>
    <row r="629" spans="1:7">
      <c r="A629" s="23">
        <f t="shared" si="28"/>
        <v>617</v>
      </c>
      <c r="B629" s="218" t="s">
        <v>1245</v>
      </c>
      <c r="C629" s="137">
        <v>42789</v>
      </c>
      <c r="D629" s="137">
        <v>42797</v>
      </c>
      <c r="E629" s="25">
        <f t="shared" si="27"/>
        <v>8</v>
      </c>
      <c r="F629" s="121">
        <v>17196.85339426405</v>
      </c>
      <c r="G629" s="122">
        <f t="shared" si="29"/>
        <v>137574.8271541124</v>
      </c>
    </row>
    <row r="630" spans="1:7">
      <c r="A630" s="23">
        <f t="shared" si="28"/>
        <v>618</v>
      </c>
      <c r="B630" s="218" t="s">
        <v>1245</v>
      </c>
      <c r="C630" s="137">
        <v>42790</v>
      </c>
      <c r="D630" s="137">
        <v>42797</v>
      </c>
      <c r="E630" s="25">
        <f t="shared" si="27"/>
        <v>7</v>
      </c>
      <c r="F630" s="121">
        <v>19795.428551150468</v>
      </c>
      <c r="G630" s="122">
        <f t="shared" si="29"/>
        <v>138567.99985805328</v>
      </c>
    </row>
    <row r="631" spans="1:7">
      <c r="A631" s="23">
        <f t="shared" si="28"/>
        <v>619</v>
      </c>
      <c r="B631" s="218" t="s">
        <v>1245</v>
      </c>
      <c r="C631" s="137">
        <v>42791</v>
      </c>
      <c r="D631" s="137">
        <v>42797</v>
      </c>
      <c r="E631" s="25">
        <f t="shared" si="27"/>
        <v>6</v>
      </c>
      <c r="F631" s="121">
        <v>20489.288933355743</v>
      </c>
      <c r="G631" s="122">
        <f t="shared" si="29"/>
        <v>122935.73360013447</v>
      </c>
    </row>
    <row r="632" spans="1:7">
      <c r="A632" s="23">
        <f t="shared" si="28"/>
        <v>620</v>
      </c>
      <c r="B632" s="218" t="s">
        <v>1245</v>
      </c>
      <c r="C632" s="137">
        <v>42792</v>
      </c>
      <c r="D632" s="137">
        <v>42797</v>
      </c>
      <c r="E632" s="25">
        <f t="shared" si="27"/>
        <v>5</v>
      </c>
      <c r="F632" s="121">
        <v>33672.636195255953</v>
      </c>
      <c r="G632" s="122">
        <f t="shared" si="29"/>
        <v>168363.18097627978</v>
      </c>
    </row>
    <row r="633" spans="1:7">
      <c r="A633" s="23">
        <f t="shared" si="28"/>
        <v>621</v>
      </c>
      <c r="B633" s="218" t="s">
        <v>1245</v>
      </c>
      <c r="C633" s="137">
        <v>42793</v>
      </c>
      <c r="D633" s="137">
        <v>42797</v>
      </c>
      <c r="E633" s="25">
        <f t="shared" si="27"/>
        <v>4</v>
      </c>
      <c r="F633" s="121">
        <v>28434.670564882803</v>
      </c>
      <c r="G633" s="122">
        <f t="shared" si="29"/>
        <v>113738.68225953121</v>
      </c>
    </row>
    <row r="634" spans="1:7">
      <c r="A634" s="23">
        <f t="shared" si="28"/>
        <v>622</v>
      </c>
      <c r="B634" s="218" t="s">
        <v>1245</v>
      </c>
      <c r="C634" s="137">
        <v>42794</v>
      </c>
      <c r="D634" s="137">
        <v>42797</v>
      </c>
      <c r="E634" s="25">
        <f t="shared" si="27"/>
        <v>3</v>
      </c>
      <c r="F634" s="121">
        <v>32312.125641912276</v>
      </c>
      <c r="G634" s="122">
        <f t="shared" si="29"/>
        <v>96936.376925736826</v>
      </c>
    </row>
    <row r="635" spans="1:7">
      <c r="A635" s="23">
        <f t="shared" si="28"/>
        <v>623</v>
      </c>
      <c r="B635" s="218" t="s">
        <v>1245</v>
      </c>
      <c r="C635" s="137">
        <v>42794</v>
      </c>
      <c r="D635" s="137">
        <v>42797</v>
      </c>
      <c r="E635" s="25">
        <f t="shared" si="27"/>
        <v>3</v>
      </c>
      <c r="F635" s="121">
        <v>0.51</v>
      </c>
      <c r="G635" s="122">
        <f t="shared" si="29"/>
        <v>1.53</v>
      </c>
    </row>
    <row r="636" spans="1:7">
      <c r="A636" s="23">
        <f t="shared" si="28"/>
        <v>624</v>
      </c>
      <c r="B636" s="218" t="s">
        <v>1245</v>
      </c>
      <c r="C636" s="137">
        <v>42736</v>
      </c>
      <c r="D636" s="137">
        <v>42797</v>
      </c>
      <c r="E636" s="25">
        <f t="shared" si="27"/>
        <v>61</v>
      </c>
      <c r="F636" s="121">
        <v>-74.138965302389195</v>
      </c>
      <c r="G636" s="122">
        <f t="shared" si="29"/>
        <v>-4522.4768834457409</v>
      </c>
    </row>
    <row r="637" spans="1:7">
      <c r="A637" s="23">
        <f t="shared" si="28"/>
        <v>625</v>
      </c>
      <c r="B637" s="218" t="s">
        <v>1245</v>
      </c>
      <c r="C637" s="137">
        <v>42737</v>
      </c>
      <c r="D637" s="137">
        <v>42797</v>
      </c>
      <c r="E637" s="25">
        <f t="shared" si="27"/>
        <v>60</v>
      </c>
      <c r="F637" s="121">
        <v>-85.879467214256138</v>
      </c>
      <c r="G637" s="122">
        <f t="shared" si="29"/>
        <v>-5152.7680328553679</v>
      </c>
    </row>
    <row r="638" spans="1:7">
      <c r="A638" s="23">
        <f t="shared" si="28"/>
        <v>626</v>
      </c>
      <c r="B638" s="218" t="s">
        <v>1245</v>
      </c>
      <c r="C638" s="137">
        <v>42738</v>
      </c>
      <c r="D638" s="137">
        <v>42797</v>
      </c>
      <c r="E638" s="25">
        <f t="shared" si="27"/>
        <v>59</v>
      </c>
      <c r="F638" s="121">
        <v>-113.63629079489756</v>
      </c>
      <c r="G638" s="122">
        <f t="shared" si="29"/>
        <v>-6704.5411568989557</v>
      </c>
    </row>
    <row r="639" spans="1:7">
      <c r="A639" s="23">
        <f t="shared" si="28"/>
        <v>627</v>
      </c>
      <c r="B639" s="218" t="s">
        <v>1245</v>
      </c>
      <c r="C639" s="137">
        <v>42739</v>
      </c>
      <c r="D639" s="137">
        <v>42797</v>
      </c>
      <c r="E639" s="25">
        <f t="shared" si="27"/>
        <v>58</v>
      </c>
      <c r="F639" s="121">
        <v>-127.69588289579688</v>
      </c>
      <c r="G639" s="122">
        <f t="shared" si="29"/>
        <v>-7406.361207956219</v>
      </c>
    </row>
    <row r="640" spans="1:7">
      <c r="A640" s="23">
        <f t="shared" si="28"/>
        <v>628</v>
      </c>
      <c r="B640" s="218" t="s">
        <v>1245</v>
      </c>
      <c r="C640" s="137">
        <v>42740</v>
      </c>
      <c r="D640" s="137">
        <v>42797</v>
      </c>
      <c r="E640" s="25">
        <f t="shared" si="27"/>
        <v>57</v>
      </c>
      <c r="F640" s="121">
        <v>-151.32179539524626</v>
      </c>
      <c r="G640" s="122">
        <f t="shared" si="29"/>
        <v>-8625.3423375290367</v>
      </c>
    </row>
    <row r="641" spans="1:7">
      <c r="A641" s="23">
        <f t="shared" si="28"/>
        <v>629</v>
      </c>
      <c r="B641" s="218" t="s">
        <v>1245</v>
      </c>
      <c r="C641" s="137">
        <v>42741</v>
      </c>
      <c r="D641" s="137">
        <v>42797</v>
      </c>
      <c r="E641" s="25">
        <f t="shared" si="27"/>
        <v>56</v>
      </c>
      <c r="F641" s="121">
        <v>-151.32179539524626</v>
      </c>
      <c r="G641" s="122">
        <f t="shared" si="29"/>
        <v>-8474.0205421337905</v>
      </c>
    </row>
    <row r="642" spans="1:7">
      <c r="A642" s="23">
        <f t="shared" si="28"/>
        <v>630</v>
      </c>
      <c r="B642" s="218" t="s">
        <v>1245</v>
      </c>
      <c r="C642" s="137">
        <v>42742</v>
      </c>
      <c r="D642" s="137">
        <v>42797</v>
      </c>
      <c r="E642" s="25">
        <f t="shared" si="27"/>
        <v>55</v>
      </c>
      <c r="F642" s="121">
        <v>-148.78527104714587</v>
      </c>
      <c r="G642" s="122">
        <f t="shared" si="29"/>
        <v>-8183.1899075930232</v>
      </c>
    </row>
    <row r="643" spans="1:7">
      <c r="A643" s="23">
        <f t="shared" si="28"/>
        <v>631</v>
      </c>
      <c r="B643" s="218" t="s">
        <v>1245</v>
      </c>
      <c r="C643" s="137">
        <v>42743</v>
      </c>
      <c r="D643" s="137">
        <v>42797</v>
      </c>
      <c r="E643" s="25">
        <f t="shared" si="27"/>
        <v>54</v>
      </c>
      <c r="F643" s="121">
        <v>-153.7858476191152</v>
      </c>
      <c r="G643" s="122">
        <f t="shared" si="29"/>
        <v>-8304.4357714322214</v>
      </c>
    </row>
    <row r="644" spans="1:7">
      <c r="A644" s="23">
        <f t="shared" si="28"/>
        <v>632</v>
      </c>
      <c r="B644" s="218" t="s">
        <v>1245</v>
      </c>
      <c r="C644" s="137">
        <v>42744</v>
      </c>
      <c r="D644" s="137">
        <v>42797</v>
      </c>
      <c r="E644" s="25">
        <f t="shared" si="27"/>
        <v>53</v>
      </c>
      <c r="F644" s="121">
        <v>-154.80045735835537</v>
      </c>
      <c r="G644" s="122">
        <f t="shared" si="29"/>
        <v>-8204.4242399928353</v>
      </c>
    </row>
    <row r="645" spans="1:7">
      <c r="A645" s="23">
        <f t="shared" si="28"/>
        <v>633</v>
      </c>
      <c r="B645" s="218" t="s">
        <v>1245</v>
      </c>
      <c r="C645" s="137">
        <v>42745</v>
      </c>
      <c r="D645" s="137">
        <v>42797</v>
      </c>
      <c r="E645" s="25">
        <f t="shared" si="27"/>
        <v>52</v>
      </c>
      <c r="F645" s="121">
        <v>-154.80045735835537</v>
      </c>
      <c r="G645" s="122">
        <f t="shared" si="29"/>
        <v>-8049.6237826344795</v>
      </c>
    </row>
    <row r="646" spans="1:7">
      <c r="A646" s="23">
        <f t="shared" si="28"/>
        <v>634</v>
      </c>
      <c r="B646" s="218" t="s">
        <v>1245</v>
      </c>
      <c r="C646" s="137">
        <v>42746</v>
      </c>
      <c r="D646" s="137">
        <v>42797</v>
      </c>
      <c r="E646" s="25">
        <f t="shared" si="27"/>
        <v>51</v>
      </c>
      <c r="F646" s="121">
        <v>-121.75316870881883</v>
      </c>
      <c r="G646" s="122">
        <f t="shared" si="29"/>
        <v>-6209.4116041497609</v>
      </c>
    </row>
    <row r="647" spans="1:7">
      <c r="A647" s="23">
        <f t="shared" si="28"/>
        <v>635</v>
      </c>
      <c r="B647" s="218" t="s">
        <v>1245</v>
      </c>
      <c r="C647" s="137">
        <v>42747</v>
      </c>
      <c r="D647" s="137">
        <v>42797</v>
      </c>
      <c r="E647" s="25">
        <f t="shared" si="27"/>
        <v>50</v>
      </c>
      <c r="F647" s="121">
        <v>-160.52575517263912</v>
      </c>
      <c r="G647" s="122">
        <f t="shared" si="29"/>
        <v>-8026.2877586319564</v>
      </c>
    </row>
    <row r="648" spans="1:7">
      <c r="A648" s="23">
        <f t="shared" si="28"/>
        <v>636</v>
      </c>
      <c r="B648" s="218" t="s">
        <v>1245</v>
      </c>
      <c r="C648" s="137">
        <v>42748</v>
      </c>
      <c r="D648" s="137">
        <v>42797</v>
      </c>
      <c r="E648" s="25">
        <f t="shared" si="27"/>
        <v>49</v>
      </c>
      <c r="F648" s="121">
        <v>-172.84601629198386</v>
      </c>
      <c r="G648" s="122">
        <f t="shared" si="29"/>
        <v>-8469.4547983072098</v>
      </c>
    </row>
    <row r="649" spans="1:7">
      <c r="A649" s="23">
        <f t="shared" si="28"/>
        <v>637</v>
      </c>
      <c r="B649" s="218" t="s">
        <v>1245</v>
      </c>
      <c r="C649" s="137">
        <v>42749</v>
      </c>
      <c r="D649" s="137">
        <v>42797</v>
      </c>
      <c r="E649" s="25">
        <f t="shared" si="27"/>
        <v>48</v>
      </c>
      <c r="F649" s="121">
        <v>-165.96116448999709</v>
      </c>
      <c r="G649" s="122">
        <f t="shared" si="29"/>
        <v>-7966.1358955198602</v>
      </c>
    </row>
    <row r="650" spans="1:7">
      <c r="A650" s="23">
        <f t="shared" si="28"/>
        <v>638</v>
      </c>
      <c r="B650" s="218" t="s">
        <v>1245</v>
      </c>
      <c r="C650" s="137">
        <v>42750</v>
      </c>
      <c r="D650" s="137">
        <v>42797</v>
      </c>
      <c r="E650" s="25">
        <f t="shared" si="27"/>
        <v>47</v>
      </c>
      <c r="F650" s="121">
        <v>-106.09918987482783</v>
      </c>
      <c r="G650" s="122">
        <f t="shared" si="29"/>
        <v>-4986.6619241169083</v>
      </c>
    </row>
    <row r="651" spans="1:7">
      <c r="A651" s="23">
        <f t="shared" si="28"/>
        <v>639</v>
      </c>
      <c r="B651" s="218" t="s">
        <v>1245</v>
      </c>
      <c r="C651" s="137">
        <v>42751</v>
      </c>
      <c r="D651" s="137">
        <v>42797</v>
      </c>
      <c r="E651" s="25">
        <f t="shared" si="27"/>
        <v>46</v>
      </c>
      <c r="F651" s="121">
        <v>-111.31718281949149</v>
      </c>
      <c r="G651" s="122">
        <f t="shared" si="29"/>
        <v>-5120.5904096966087</v>
      </c>
    </row>
    <row r="652" spans="1:7">
      <c r="A652" s="23">
        <f t="shared" si="28"/>
        <v>640</v>
      </c>
      <c r="B652" s="218" t="s">
        <v>1245</v>
      </c>
      <c r="C652" s="137">
        <v>42752</v>
      </c>
      <c r="D652" s="137">
        <v>42797</v>
      </c>
      <c r="E652" s="25">
        <f t="shared" si="27"/>
        <v>45</v>
      </c>
      <c r="F652" s="121">
        <v>-138.6391736547443</v>
      </c>
      <c r="G652" s="122">
        <f t="shared" si="29"/>
        <v>-6238.7628144634937</v>
      </c>
    </row>
    <row r="653" spans="1:7">
      <c r="A653" s="23">
        <f t="shared" si="28"/>
        <v>641</v>
      </c>
      <c r="B653" s="218" t="s">
        <v>1245</v>
      </c>
      <c r="C653" s="137">
        <v>42753</v>
      </c>
      <c r="D653" s="137">
        <v>42797</v>
      </c>
      <c r="E653" s="25">
        <f t="shared" ref="E653:E716" si="30">D653-C653</f>
        <v>44</v>
      </c>
      <c r="F653" s="121">
        <v>-124.0722766842249</v>
      </c>
      <c r="G653" s="122">
        <f t="shared" si="29"/>
        <v>-5459.1801741058953</v>
      </c>
    </row>
    <row r="654" spans="1:7">
      <c r="A654" s="23">
        <f t="shared" ref="A654:A717" si="31">A653+1</f>
        <v>642</v>
      </c>
      <c r="B654" s="218" t="s">
        <v>1245</v>
      </c>
      <c r="C654" s="137">
        <v>42754</v>
      </c>
      <c r="D654" s="137">
        <v>42797</v>
      </c>
      <c r="E654" s="25">
        <f t="shared" si="30"/>
        <v>43</v>
      </c>
      <c r="F654" s="121">
        <v>-120.59361472111578</v>
      </c>
      <c r="G654" s="122">
        <f t="shared" ref="G654:G717" si="32">E654*F654</f>
        <v>-5185.5254330079788</v>
      </c>
    </row>
    <row r="655" spans="1:7">
      <c r="A655" s="23">
        <f t="shared" si="31"/>
        <v>643</v>
      </c>
      <c r="B655" s="218" t="s">
        <v>1245</v>
      </c>
      <c r="C655" s="137">
        <v>42755</v>
      </c>
      <c r="D655" s="137">
        <v>42797</v>
      </c>
      <c r="E655" s="25">
        <f t="shared" si="30"/>
        <v>42</v>
      </c>
      <c r="F655" s="121">
        <v>-118.0570903730154</v>
      </c>
      <c r="G655" s="122">
        <f t="shared" si="32"/>
        <v>-4958.3977956666467</v>
      </c>
    </row>
    <row r="656" spans="1:7">
      <c r="A656" s="23">
        <f t="shared" si="31"/>
        <v>644</v>
      </c>
      <c r="B656" s="218" t="s">
        <v>1245</v>
      </c>
      <c r="C656" s="137">
        <v>42756</v>
      </c>
      <c r="D656" s="137">
        <v>42797</v>
      </c>
      <c r="E656" s="25">
        <f t="shared" si="30"/>
        <v>41</v>
      </c>
      <c r="F656" s="121">
        <v>-104.93963588712479</v>
      </c>
      <c r="G656" s="122">
        <f t="shared" si="32"/>
        <v>-4302.5250713721161</v>
      </c>
    </row>
    <row r="657" spans="1:7">
      <c r="A657" s="23">
        <f t="shared" si="31"/>
        <v>645</v>
      </c>
      <c r="B657" s="218" t="s">
        <v>1245</v>
      </c>
      <c r="C657" s="137">
        <v>42757</v>
      </c>
      <c r="D657" s="137">
        <v>42797</v>
      </c>
      <c r="E657" s="25">
        <f t="shared" si="30"/>
        <v>40</v>
      </c>
      <c r="F657" s="121">
        <v>-124.0722766842249</v>
      </c>
      <c r="G657" s="122">
        <f t="shared" si="32"/>
        <v>-4962.8910673689961</v>
      </c>
    </row>
    <row r="658" spans="1:7">
      <c r="A658" s="23">
        <f t="shared" si="31"/>
        <v>646</v>
      </c>
      <c r="B658" s="218" t="s">
        <v>1245</v>
      </c>
      <c r="C658" s="137">
        <v>42758</v>
      </c>
      <c r="D658" s="137">
        <v>42797</v>
      </c>
      <c r="E658" s="25">
        <f t="shared" si="30"/>
        <v>39</v>
      </c>
      <c r="F658" s="121">
        <v>-109.65032396216839</v>
      </c>
      <c r="G658" s="122">
        <f t="shared" si="32"/>
        <v>-4276.3626345245666</v>
      </c>
    </row>
    <row r="659" spans="1:7">
      <c r="A659" s="23">
        <f t="shared" si="31"/>
        <v>647</v>
      </c>
      <c r="B659" s="218" t="s">
        <v>1245</v>
      </c>
      <c r="C659" s="137">
        <v>42759</v>
      </c>
      <c r="D659" s="137">
        <v>42797</v>
      </c>
      <c r="E659" s="25">
        <f t="shared" si="30"/>
        <v>38</v>
      </c>
      <c r="F659" s="121">
        <v>-146.39369094750836</v>
      </c>
      <c r="G659" s="122">
        <f t="shared" si="32"/>
        <v>-5562.9602560053181</v>
      </c>
    </row>
    <row r="660" spans="1:7">
      <c r="A660" s="23">
        <f t="shared" si="31"/>
        <v>648</v>
      </c>
      <c r="B660" s="218" t="s">
        <v>1245</v>
      </c>
      <c r="C660" s="137">
        <v>42760</v>
      </c>
      <c r="D660" s="137">
        <v>42797</v>
      </c>
      <c r="E660" s="25">
        <f t="shared" si="30"/>
        <v>37</v>
      </c>
      <c r="F660" s="121">
        <v>-169.36735432887474</v>
      </c>
      <c r="G660" s="122">
        <f t="shared" si="32"/>
        <v>-6266.5921101683653</v>
      </c>
    </row>
    <row r="661" spans="1:7">
      <c r="A661" s="23">
        <f t="shared" si="31"/>
        <v>649</v>
      </c>
      <c r="B661" s="218" t="s">
        <v>1245</v>
      </c>
      <c r="C661" s="137">
        <v>42761</v>
      </c>
      <c r="D661" s="137">
        <v>42797</v>
      </c>
      <c r="E661" s="25">
        <f t="shared" si="30"/>
        <v>36</v>
      </c>
      <c r="F661" s="121">
        <v>-196.76181728835897</v>
      </c>
      <c r="G661" s="122">
        <f t="shared" si="32"/>
        <v>-7083.425422380923</v>
      </c>
    </row>
    <row r="662" spans="1:7">
      <c r="A662" s="23">
        <f t="shared" si="31"/>
        <v>650</v>
      </c>
      <c r="B662" s="218" t="s">
        <v>1245</v>
      </c>
      <c r="C662" s="137">
        <v>42762</v>
      </c>
      <c r="D662" s="137">
        <v>42797</v>
      </c>
      <c r="E662" s="25">
        <f t="shared" si="30"/>
        <v>35</v>
      </c>
      <c r="F662" s="121">
        <v>-209.29949478039808</v>
      </c>
      <c r="G662" s="122">
        <f t="shared" si="32"/>
        <v>-7325.482317313933</v>
      </c>
    </row>
    <row r="663" spans="1:7">
      <c r="A663" s="23">
        <f t="shared" si="31"/>
        <v>651</v>
      </c>
      <c r="B663" s="218" t="s">
        <v>1245</v>
      </c>
      <c r="C663" s="137">
        <v>42763</v>
      </c>
      <c r="D663" s="137">
        <v>42797</v>
      </c>
      <c r="E663" s="25">
        <f t="shared" si="30"/>
        <v>34</v>
      </c>
      <c r="F663" s="121">
        <v>-189.58707698944647</v>
      </c>
      <c r="G663" s="122">
        <f t="shared" si="32"/>
        <v>-6445.9606176411799</v>
      </c>
    </row>
    <row r="664" spans="1:7">
      <c r="A664" s="23">
        <f t="shared" si="31"/>
        <v>652</v>
      </c>
      <c r="B664" s="218" t="s">
        <v>1245</v>
      </c>
      <c r="C664" s="137">
        <v>42764</v>
      </c>
      <c r="D664" s="137">
        <v>42797</v>
      </c>
      <c r="E664" s="25">
        <f t="shared" si="30"/>
        <v>33</v>
      </c>
      <c r="F664" s="121">
        <v>-190.23932610752942</v>
      </c>
      <c r="G664" s="122">
        <f t="shared" si="32"/>
        <v>-6277.897761548471</v>
      </c>
    </row>
    <row r="665" spans="1:7">
      <c r="A665" s="23">
        <f t="shared" si="31"/>
        <v>653</v>
      </c>
      <c r="B665" s="218" t="s">
        <v>1245</v>
      </c>
      <c r="C665" s="137">
        <v>42765</v>
      </c>
      <c r="D665" s="137">
        <v>42797</v>
      </c>
      <c r="E665" s="25">
        <f t="shared" si="30"/>
        <v>32</v>
      </c>
      <c r="F665" s="121">
        <v>-195.45731905219307</v>
      </c>
      <c r="G665" s="122">
        <f t="shared" si="32"/>
        <v>-6254.6342096701783</v>
      </c>
    </row>
    <row r="666" spans="1:7">
      <c r="A666" s="23">
        <f t="shared" si="31"/>
        <v>654</v>
      </c>
      <c r="B666" s="218" t="s">
        <v>1245</v>
      </c>
      <c r="C666" s="137">
        <v>42766</v>
      </c>
      <c r="D666" s="137">
        <v>42797</v>
      </c>
      <c r="E666" s="25">
        <f t="shared" si="30"/>
        <v>31</v>
      </c>
      <c r="F666" s="121">
        <v>-207.48769167461208</v>
      </c>
      <c r="G666" s="122">
        <f t="shared" si="32"/>
        <v>-6432.118441912974</v>
      </c>
    </row>
    <row r="667" spans="1:7">
      <c r="A667" s="23">
        <f t="shared" si="31"/>
        <v>655</v>
      </c>
      <c r="B667" s="218" t="s">
        <v>1245</v>
      </c>
      <c r="C667" s="137">
        <v>42767</v>
      </c>
      <c r="D667" s="137">
        <v>42810</v>
      </c>
      <c r="E667" s="25">
        <f t="shared" si="30"/>
        <v>43</v>
      </c>
      <c r="F667" s="121">
        <v>26390.453704892068</v>
      </c>
      <c r="G667" s="122">
        <f t="shared" si="32"/>
        <v>1134789.5093103589</v>
      </c>
    </row>
    <row r="668" spans="1:7">
      <c r="A668" s="23">
        <f t="shared" si="31"/>
        <v>656</v>
      </c>
      <c r="B668" s="218" t="s">
        <v>1245</v>
      </c>
      <c r="C668" s="137">
        <v>42768</v>
      </c>
      <c r="D668" s="137">
        <v>42810</v>
      </c>
      <c r="E668" s="25">
        <f t="shared" si="30"/>
        <v>42</v>
      </c>
      <c r="F668" s="121">
        <v>27097.143678579556</v>
      </c>
      <c r="G668" s="122">
        <f t="shared" si="32"/>
        <v>1138080.0345003414</v>
      </c>
    </row>
    <row r="669" spans="1:7">
      <c r="A669" s="23">
        <f t="shared" si="31"/>
        <v>657</v>
      </c>
      <c r="B669" s="218" t="s">
        <v>1245</v>
      </c>
      <c r="C669" s="137">
        <v>42769</v>
      </c>
      <c r="D669" s="137">
        <v>42810</v>
      </c>
      <c r="E669" s="25">
        <f t="shared" si="30"/>
        <v>41</v>
      </c>
      <c r="F669" s="121">
        <v>30244.122467656645</v>
      </c>
      <c r="G669" s="122">
        <f t="shared" si="32"/>
        <v>1240009.0211739223</v>
      </c>
    </row>
    <row r="670" spans="1:7">
      <c r="A670" s="23">
        <f t="shared" si="31"/>
        <v>658</v>
      </c>
      <c r="B670" s="218" t="s">
        <v>1245</v>
      </c>
      <c r="C670" s="137">
        <v>42770</v>
      </c>
      <c r="D670" s="137">
        <v>42810</v>
      </c>
      <c r="E670" s="25">
        <f t="shared" si="30"/>
        <v>40</v>
      </c>
      <c r="F670" s="121">
        <v>29217.213599642015</v>
      </c>
      <c r="G670" s="122">
        <f t="shared" si="32"/>
        <v>1168688.5439856807</v>
      </c>
    </row>
    <row r="671" spans="1:7">
      <c r="A671" s="23">
        <f t="shared" si="31"/>
        <v>659</v>
      </c>
      <c r="B671" s="218" t="s">
        <v>1245</v>
      </c>
      <c r="C671" s="137">
        <v>42771</v>
      </c>
      <c r="D671" s="137">
        <v>42810</v>
      </c>
      <c r="E671" s="25">
        <f t="shared" si="30"/>
        <v>39</v>
      </c>
      <c r="F671" s="121">
        <v>19919.823633316024</v>
      </c>
      <c r="G671" s="122">
        <f t="shared" si="32"/>
        <v>776873.12169932493</v>
      </c>
    </row>
    <row r="672" spans="1:7">
      <c r="A672" s="23">
        <f t="shared" si="31"/>
        <v>660</v>
      </c>
      <c r="B672" s="218" t="s">
        <v>1245</v>
      </c>
      <c r="C672" s="137">
        <v>42772</v>
      </c>
      <c r="D672" s="137">
        <v>42810</v>
      </c>
      <c r="E672" s="25">
        <f t="shared" si="30"/>
        <v>38</v>
      </c>
      <c r="F672" s="121">
        <v>14619.648830659875</v>
      </c>
      <c r="G672" s="122">
        <f t="shared" si="32"/>
        <v>555546.65556507523</v>
      </c>
    </row>
    <row r="673" spans="1:7">
      <c r="A673" s="23">
        <f t="shared" si="31"/>
        <v>661</v>
      </c>
      <c r="B673" s="218" t="s">
        <v>1245</v>
      </c>
      <c r="C673" s="137">
        <v>42773</v>
      </c>
      <c r="D673" s="137">
        <v>42810</v>
      </c>
      <c r="E673" s="25">
        <f t="shared" si="30"/>
        <v>37</v>
      </c>
      <c r="F673" s="121">
        <v>14840.489447437214</v>
      </c>
      <c r="G673" s="122">
        <f t="shared" si="32"/>
        <v>549098.10955517692</v>
      </c>
    </row>
    <row r="674" spans="1:7">
      <c r="A674" s="23">
        <f t="shared" si="31"/>
        <v>662</v>
      </c>
      <c r="B674" s="218" t="s">
        <v>1245</v>
      </c>
      <c r="C674" s="137">
        <v>42774</v>
      </c>
      <c r="D674" s="137">
        <v>42810</v>
      </c>
      <c r="E674" s="25">
        <f t="shared" si="30"/>
        <v>36</v>
      </c>
      <c r="F674" s="121">
        <v>14928.82569414815</v>
      </c>
      <c r="G674" s="122">
        <f t="shared" si="32"/>
        <v>537437.72498933342</v>
      </c>
    </row>
    <row r="675" spans="1:7">
      <c r="A675" s="23">
        <f t="shared" si="31"/>
        <v>663</v>
      </c>
      <c r="B675" s="218" t="s">
        <v>1245</v>
      </c>
      <c r="C675" s="137">
        <v>42775</v>
      </c>
      <c r="D675" s="137">
        <v>42810</v>
      </c>
      <c r="E675" s="25">
        <f t="shared" si="30"/>
        <v>35</v>
      </c>
      <c r="F675" s="121">
        <v>18362.897285035779</v>
      </c>
      <c r="G675" s="122">
        <f t="shared" si="32"/>
        <v>642701.40497625223</v>
      </c>
    </row>
    <row r="676" spans="1:7">
      <c r="A676" s="23">
        <f t="shared" si="31"/>
        <v>664</v>
      </c>
      <c r="B676" s="218" t="s">
        <v>1245</v>
      </c>
      <c r="C676" s="137">
        <v>42776</v>
      </c>
      <c r="D676" s="137">
        <v>42810</v>
      </c>
      <c r="E676" s="25">
        <f t="shared" si="30"/>
        <v>34</v>
      </c>
      <c r="F676" s="121">
        <v>15624.473636996769</v>
      </c>
      <c r="G676" s="122">
        <f t="shared" si="32"/>
        <v>531232.10365789011</v>
      </c>
    </row>
    <row r="677" spans="1:7">
      <c r="A677" s="23">
        <f t="shared" si="31"/>
        <v>665</v>
      </c>
      <c r="B677" s="218" t="s">
        <v>1245</v>
      </c>
      <c r="C677" s="137">
        <v>42777</v>
      </c>
      <c r="D677" s="137">
        <v>42810</v>
      </c>
      <c r="E677" s="25">
        <f t="shared" si="30"/>
        <v>33</v>
      </c>
      <c r="F677" s="121">
        <v>10600.349605312296</v>
      </c>
      <c r="G677" s="122">
        <f t="shared" si="32"/>
        <v>349811.53697530576</v>
      </c>
    </row>
    <row r="678" spans="1:7">
      <c r="A678" s="23">
        <f t="shared" si="31"/>
        <v>666</v>
      </c>
      <c r="B678" s="218" t="s">
        <v>1245</v>
      </c>
      <c r="C678" s="137">
        <v>42778</v>
      </c>
      <c r="D678" s="137">
        <v>42810</v>
      </c>
      <c r="E678" s="25">
        <f t="shared" si="30"/>
        <v>32</v>
      </c>
      <c r="F678" s="121">
        <v>10600.349605312296</v>
      </c>
      <c r="G678" s="122">
        <f t="shared" si="32"/>
        <v>339211.18736999348</v>
      </c>
    </row>
    <row r="679" spans="1:7">
      <c r="A679" s="23">
        <f t="shared" si="31"/>
        <v>667</v>
      </c>
      <c r="B679" s="218" t="s">
        <v>1245</v>
      </c>
      <c r="C679" s="137">
        <v>42779</v>
      </c>
      <c r="D679" s="137">
        <v>42810</v>
      </c>
      <c r="E679" s="25">
        <f t="shared" si="30"/>
        <v>31</v>
      </c>
      <c r="F679" s="121">
        <v>21024.02671720272</v>
      </c>
      <c r="G679" s="122">
        <f t="shared" si="32"/>
        <v>651744.82823328429</v>
      </c>
    </row>
    <row r="680" spans="1:7">
      <c r="A680" s="23">
        <f t="shared" si="31"/>
        <v>668</v>
      </c>
      <c r="B680" s="218" t="s">
        <v>1245</v>
      </c>
      <c r="C680" s="137">
        <v>42780</v>
      </c>
      <c r="D680" s="137">
        <v>42810</v>
      </c>
      <c r="E680" s="25">
        <f t="shared" si="30"/>
        <v>30</v>
      </c>
      <c r="F680" s="121">
        <v>27284.858202840296</v>
      </c>
      <c r="G680" s="122">
        <f t="shared" si="32"/>
        <v>818545.74608520884</v>
      </c>
    </row>
    <row r="681" spans="1:7">
      <c r="A681" s="23">
        <f t="shared" si="31"/>
        <v>669</v>
      </c>
      <c r="B681" s="218" t="s">
        <v>1245</v>
      </c>
      <c r="C681" s="137">
        <v>42781</v>
      </c>
      <c r="D681" s="137">
        <v>42810</v>
      </c>
      <c r="E681" s="25">
        <f t="shared" si="30"/>
        <v>29</v>
      </c>
      <c r="F681" s="121">
        <v>17534.744972120756</v>
      </c>
      <c r="G681" s="122">
        <f t="shared" si="32"/>
        <v>508507.60419150192</v>
      </c>
    </row>
    <row r="682" spans="1:7">
      <c r="A682" s="23">
        <f t="shared" si="31"/>
        <v>670</v>
      </c>
      <c r="B682" s="218" t="s">
        <v>1245</v>
      </c>
      <c r="C682" s="137">
        <v>42782</v>
      </c>
      <c r="D682" s="137">
        <v>42810</v>
      </c>
      <c r="E682" s="25">
        <f t="shared" si="30"/>
        <v>28</v>
      </c>
      <c r="F682" s="121">
        <v>24424.972215573747</v>
      </c>
      <c r="G682" s="122">
        <f t="shared" si="32"/>
        <v>683899.22203606495</v>
      </c>
    </row>
    <row r="683" spans="1:7">
      <c r="A683" s="23">
        <f t="shared" si="31"/>
        <v>671</v>
      </c>
      <c r="B683" s="218" t="s">
        <v>1245</v>
      </c>
      <c r="C683" s="137">
        <v>42783</v>
      </c>
      <c r="D683" s="137">
        <v>42810</v>
      </c>
      <c r="E683" s="25">
        <f t="shared" si="30"/>
        <v>27</v>
      </c>
      <c r="F683" s="121">
        <v>21708.632629212472</v>
      </c>
      <c r="G683" s="122">
        <f t="shared" si="32"/>
        <v>586133.08098873671</v>
      </c>
    </row>
    <row r="684" spans="1:7">
      <c r="A684" s="23">
        <f t="shared" si="31"/>
        <v>672</v>
      </c>
      <c r="B684" s="218" t="s">
        <v>1245</v>
      </c>
      <c r="C684" s="137">
        <v>42784</v>
      </c>
      <c r="D684" s="137">
        <v>42810</v>
      </c>
      <c r="E684" s="25">
        <f t="shared" si="30"/>
        <v>26</v>
      </c>
      <c r="F684" s="121">
        <v>13725.244332711651</v>
      </c>
      <c r="G684" s="122">
        <f t="shared" si="32"/>
        <v>356856.35265050293</v>
      </c>
    </row>
    <row r="685" spans="1:7">
      <c r="A685" s="23">
        <f t="shared" si="31"/>
        <v>673</v>
      </c>
      <c r="B685" s="218" t="s">
        <v>1245</v>
      </c>
      <c r="C685" s="137">
        <v>42785</v>
      </c>
      <c r="D685" s="137">
        <v>42810</v>
      </c>
      <c r="E685" s="25">
        <f t="shared" si="30"/>
        <v>25</v>
      </c>
      <c r="F685" s="121">
        <v>11870.183151781997</v>
      </c>
      <c r="G685" s="122">
        <f t="shared" si="32"/>
        <v>296754.57879454992</v>
      </c>
    </row>
    <row r="686" spans="1:7">
      <c r="A686" s="23">
        <f t="shared" si="31"/>
        <v>674</v>
      </c>
      <c r="B686" s="218" t="s">
        <v>1245</v>
      </c>
      <c r="C686" s="137">
        <v>42786</v>
      </c>
      <c r="D686" s="137">
        <v>42810</v>
      </c>
      <c r="E686" s="25">
        <f t="shared" si="30"/>
        <v>24</v>
      </c>
      <c r="F686" s="121">
        <v>12267.696261981209</v>
      </c>
      <c r="G686" s="122">
        <f t="shared" si="32"/>
        <v>294424.71028754901</v>
      </c>
    </row>
    <row r="687" spans="1:7">
      <c r="A687" s="23">
        <f t="shared" si="31"/>
        <v>675</v>
      </c>
      <c r="B687" s="218" t="s">
        <v>1245</v>
      </c>
      <c r="C687" s="137">
        <v>42787</v>
      </c>
      <c r="D687" s="137">
        <v>42810</v>
      </c>
      <c r="E687" s="25">
        <f t="shared" si="30"/>
        <v>23</v>
      </c>
      <c r="F687" s="121">
        <v>15138.624280086622</v>
      </c>
      <c r="G687" s="122">
        <f t="shared" si="32"/>
        <v>348188.35844199231</v>
      </c>
    </row>
    <row r="688" spans="1:7">
      <c r="A688" s="23">
        <f t="shared" si="31"/>
        <v>676</v>
      </c>
      <c r="B688" s="218" t="s">
        <v>1245</v>
      </c>
      <c r="C688" s="137">
        <v>42788</v>
      </c>
      <c r="D688" s="137">
        <v>42810</v>
      </c>
      <c r="E688" s="25">
        <f t="shared" si="30"/>
        <v>22</v>
      </c>
      <c r="F688" s="121">
        <v>22823.877743938039</v>
      </c>
      <c r="G688" s="122">
        <f t="shared" si="32"/>
        <v>502125.31036663684</v>
      </c>
    </row>
    <row r="689" spans="1:7">
      <c r="A689" s="23">
        <f t="shared" si="31"/>
        <v>677</v>
      </c>
      <c r="B689" s="218" t="s">
        <v>1245</v>
      </c>
      <c r="C689" s="137">
        <v>42789</v>
      </c>
      <c r="D689" s="137">
        <v>42810</v>
      </c>
      <c r="E689" s="25">
        <f t="shared" si="30"/>
        <v>21</v>
      </c>
      <c r="F689" s="121">
        <v>13957.126980327856</v>
      </c>
      <c r="G689" s="122">
        <f t="shared" si="32"/>
        <v>293099.666586885</v>
      </c>
    </row>
    <row r="690" spans="1:7">
      <c r="A690" s="23">
        <f t="shared" si="31"/>
        <v>678</v>
      </c>
      <c r="B690" s="218" t="s">
        <v>1245</v>
      </c>
      <c r="C690" s="137">
        <v>42790</v>
      </c>
      <c r="D690" s="137">
        <v>42810</v>
      </c>
      <c r="E690" s="25">
        <f t="shared" si="30"/>
        <v>20</v>
      </c>
      <c r="F690" s="121">
        <v>16066.154870551449</v>
      </c>
      <c r="G690" s="122">
        <f t="shared" si="32"/>
        <v>321323.09741102898</v>
      </c>
    </row>
    <row r="691" spans="1:7">
      <c r="A691" s="23">
        <f t="shared" si="31"/>
        <v>679</v>
      </c>
      <c r="B691" s="218" t="s">
        <v>1245</v>
      </c>
      <c r="C691" s="137">
        <v>42791</v>
      </c>
      <c r="D691" s="137">
        <v>42810</v>
      </c>
      <c r="E691" s="25">
        <f t="shared" si="30"/>
        <v>19</v>
      </c>
      <c r="F691" s="121">
        <v>16629.298443333664</v>
      </c>
      <c r="G691" s="122">
        <f t="shared" si="32"/>
        <v>315956.67042333964</v>
      </c>
    </row>
    <row r="692" spans="1:7">
      <c r="A692" s="23">
        <f t="shared" si="31"/>
        <v>680</v>
      </c>
      <c r="B692" s="218" t="s">
        <v>1245</v>
      </c>
      <c r="C692" s="137">
        <v>42792</v>
      </c>
      <c r="D692" s="137">
        <v>42810</v>
      </c>
      <c r="E692" s="25">
        <f t="shared" si="30"/>
        <v>18</v>
      </c>
      <c r="F692" s="121">
        <v>27329.026326195763</v>
      </c>
      <c r="G692" s="122">
        <f t="shared" si="32"/>
        <v>491922.47387152375</v>
      </c>
    </row>
    <row r="693" spans="1:7">
      <c r="A693" s="23">
        <f t="shared" si="31"/>
        <v>681</v>
      </c>
      <c r="B693" s="218" t="s">
        <v>1245</v>
      </c>
      <c r="C693" s="137">
        <v>42793</v>
      </c>
      <c r="D693" s="137">
        <v>42810</v>
      </c>
      <c r="E693" s="25">
        <f t="shared" si="30"/>
        <v>17</v>
      </c>
      <c r="F693" s="121">
        <v>23077.844453231974</v>
      </c>
      <c r="G693" s="122">
        <f t="shared" si="32"/>
        <v>392323.35570494353</v>
      </c>
    </row>
    <row r="694" spans="1:7">
      <c r="A694" s="23">
        <f t="shared" si="31"/>
        <v>682</v>
      </c>
      <c r="B694" s="218" t="s">
        <v>1245</v>
      </c>
      <c r="C694" s="137">
        <v>42794</v>
      </c>
      <c r="D694" s="137">
        <v>42810</v>
      </c>
      <c r="E694" s="25">
        <f t="shared" si="30"/>
        <v>16</v>
      </c>
      <c r="F694" s="121">
        <v>26224.823242309063</v>
      </c>
      <c r="G694" s="122">
        <f t="shared" si="32"/>
        <v>419597.17187694501</v>
      </c>
    </row>
    <row r="695" spans="1:7">
      <c r="A695" s="23">
        <f t="shared" si="31"/>
        <v>683</v>
      </c>
      <c r="B695" s="218" t="s">
        <v>1245</v>
      </c>
      <c r="C695" s="137">
        <v>42794</v>
      </c>
      <c r="D695" s="137">
        <v>42810</v>
      </c>
      <c r="E695" s="25">
        <f t="shared" si="30"/>
        <v>16</v>
      </c>
      <c r="F695" s="121">
        <v>0.42</v>
      </c>
      <c r="G695" s="122">
        <f t="shared" si="32"/>
        <v>6.72</v>
      </c>
    </row>
    <row r="696" spans="1:7">
      <c r="A696" s="23">
        <f t="shared" si="31"/>
        <v>684</v>
      </c>
      <c r="B696" s="218" t="s">
        <v>1245</v>
      </c>
      <c r="C696" s="137">
        <v>42767</v>
      </c>
      <c r="D696" s="137">
        <v>42825</v>
      </c>
      <c r="E696" s="25">
        <f t="shared" si="30"/>
        <v>58</v>
      </c>
      <c r="F696" s="121">
        <v>1381.6558704811471</v>
      </c>
      <c r="G696" s="122">
        <f t="shared" si="32"/>
        <v>80136.040487906532</v>
      </c>
    </row>
    <row r="697" spans="1:7">
      <c r="A697" s="23">
        <f t="shared" si="31"/>
        <v>685</v>
      </c>
      <c r="B697" s="218" t="s">
        <v>1245</v>
      </c>
      <c r="C697" s="137">
        <v>42768</v>
      </c>
      <c r="D697" s="137">
        <v>42825</v>
      </c>
      <c r="E697" s="25">
        <f t="shared" si="30"/>
        <v>57</v>
      </c>
      <c r="F697" s="121">
        <v>1418.654186678132</v>
      </c>
      <c r="G697" s="122">
        <f t="shared" si="32"/>
        <v>80863.288640653525</v>
      </c>
    </row>
    <row r="698" spans="1:7">
      <c r="A698" s="23">
        <f t="shared" si="31"/>
        <v>686</v>
      </c>
      <c r="B698" s="218" t="s">
        <v>1245</v>
      </c>
      <c r="C698" s="137">
        <v>42769</v>
      </c>
      <c r="D698" s="137">
        <v>42825</v>
      </c>
      <c r="E698" s="25">
        <f t="shared" si="30"/>
        <v>56</v>
      </c>
      <c r="F698" s="121">
        <v>1583.4123134928291</v>
      </c>
      <c r="G698" s="122">
        <f t="shared" si="32"/>
        <v>88671.089555598432</v>
      </c>
    </row>
    <row r="699" spans="1:7">
      <c r="A699" s="23">
        <f t="shared" si="31"/>
        <v>687</v>
      </c>
      <c r="B699" s="218" t="s">
        <v>1245</v>
      </c>
      <c r="C699" s="137">
        <v>42770</v>
      </c>
      <c r="D699" s="137">
        <v>42825</v>
      </c>
      <c r="E699" s="25">
        <f t="shared" si="30"/>
        <v>55</v>
      </c>
      <c r="F699" s="121">
        <v>1529.6491352690859</v>
      </c>
      <c r="G699" s="122">
        <f t="shared" si="32"/>
        <v>84130.70243979973</v>
      </c>
    </row>
    <row r="700" spans="1:7">
      <c r="A700" s="23">
        <f t="shared" si="31"/>
        <v>688</v>
      </c>
      <c r="B700" s="218" t="s">
        <v>1245</v>
      </c>
      <c r="C700" s="137">
        <v>42771</v>
      </c>
      <c r="D700" s="137">
        <v>42825</v>
      </c>
      <c r="E700" s="25">
        <f t="shared" si="30"/>
        <v>54</v>
      </c>
      <c r="F700" s="121">
        <v>1042.890037802506</v>
      </c>
      <c r="G700" s="122">
        <f t="shared" si="32"/>
        <v>56316.062041335324</v>
      </c>
    </row>
    <row r="701" spans="1:7">
      <c r="A701" s="23">
        <f t="shared" si="31"/>
        <v>689</v>
      </c>
      <c r="B701" s="218" t="s">
        <v>1245</v>
      </c>
      <c r="C701" s="137">
        <v>42772</v>
      </c>
      <c r="D701" s="137">
        <v>42825</v>
      </c>
      <c r="E701" s="25">
        <f t="shared" si="30"/>
        <v>53</v>
      </c>
      <c r="F701" s="121">
        <v>765.40266632512089</v>
      </c>
      <c r="G701" s="122">
        <f t="shared" si="32"/>
        <v>40566.34131523141</v>
      </c>
    </row>
    <row r="702" spans="1:7">
      <c r="A702" s="23">
        <f t="shared" si="31"/>
        <v>690</v>
      </c>
      <c r="B702" s="218" t="s">
        <v>1245</v>
      </c>
      <c r="C702" s="137">
        <v>42773</v>
      </c>
      <c r="D702" s="137">
        <v>42825</v>
      </c>
      <c r="E702" s="25">
        <f t="shared" si="30"/>
        <v>52</v>
      </c>
      <c r="F702" s="121">
        <v>776.96464013667855</v>
      </c>
      <c r="G702" s="122">
        <f t="shared" si="32"/>
        <v>40402.161287107287</v>
      </c>
    </row>
    <row r="703" spans="1:7">
      <c r="A703" s="23">
        <f t="shared" si="31"/>
        <v>691</v>
      </c>
      <c r="B703" s="218" t="s">
        <v>1245</v>
      </c>
      <c r="C703" s="137">
        <v>42774</v>
      </c>
      <c r="D703" s="137">
        <v>42825</v>
      </c>
      <c r="E703" s="25">
        <f t="shared" si="30"/>
        <v>51</v>
      </c>
      <c r="F703" s="121">
        <v>781.58942966130166</v>
      </c>
      <c r="G703" s="122">
        <f t="shared" si="32"/>
        <v>39861.060912726382</v>
      </c>
    </row>
    <row r="704" spans="1:7">
      <c r="A704" s="23">
        <f t="shared" si="31"/>
        <v>692</v>
      </c>
      <c r="B704" s="218" t="s">
        <v>1245</v>
      </c>
      <c r="C704" s="137">
        <v>42775</v>
      </c>
      <c r="D704" s="137">
        <v>42825</v>
      </c>
      <c r="E704" s="25">
        <f t="shared" si="30"/>
        <v>50</v>
      </c>
      <c r="F704" s="121">
        <v>961.37812243102417</v>
      </c>
      <c r="G704" s="122">
        <f t="shared" si="32"/>
        <v>48068.906121551205</v>
      </c>
    </row>
    <row r="705" spans="1:7">
      <c r="A705" s="23">
        <f t="shared" si="31"/>
        <v>693</v>
      </c>
      <c r="B705" s="218" t="s">
        <v>1245</v>
      </c>
      <c r="C705" s="137">
        <v>42776</v>
      </c>
      <c r="D705" s="137">
        <v>42825</v>
      </c>
      <c r="E705" s="25">
        <f t="shared" si="30"/>
        <v>49</v>
      </c>
      <c r="F705" s="121">
        <v>818.00964716770841</v>
      </c>
      <c r="G705" s="122">
        <f t="shared" si="32"/>
        <v>40082.472711217713</v>
      </c>
    </row>
    <row r="706" spans="1:7">
      <c r="A706" s="23">
        <f t="shared" si="31"/>
        <v>694</v>
      </c>
      <c r="B706" s="218" t="s">
        <v>1245</v>
      </c>
      <c r="C706" s="137">
        <v>42777</v>
      </c>
      <c r="D706" s="137">
        <v>42825</v>
      </c>
      <c r="E706" s="25">
        <f t="shared" si="30"/>
        <v>48</v>
      </c>
      <c r="F706" s="121">
        <v>554.97474295477036</v>
      </c>
      <c r="G706" s="122">
        <f t="shared" si="32"/>
        <v>26638.787661828977</v>
      </c>
    </row>
    <row r="707" spans="1:7">
      <c r="A707" s="23">
        <f t="shared" si="31"/>
        <v>695</v>
      </c>
      <c r="B707" s="218" t="s">
        <v>1245</v>
      </c>
      <c r="C707" s="137">
        <v>42778</v>
      </c>
      <c r="D707" s="137">
        <v>42825</v>
      </c>
      <c r="E707" s="25">
        <f t="shared" si="30"/>
        <v>47</v>
      </c>
      <c r="F707" s="121">
        <v>554.97474295477036</v>
      </c>
      <c r="G707" s="122">
        <f t="shared" si="32"/>
        <v>26083.812918874206</v>
      </c>
    </row>
    <row r="708" spans="1:7">
      <c r="A708" s="23">
        <f t="shared" si="31"/>
        <v>696</v>
      </c>
      <c r="B708" s="218" t="s">
        <v>1245</v>
      </c>
      <c r="C708" s="137">
        <v>42779</v>
      </c>
      <c r="D708" s="137">
        <v>42825</v>
      </c>
      <c r="E708" s="25">
        <f t="shared" si="30"/>
        <v>46</v>
      </c>
      <c r="F708" s="121">
        <v>1100.6999068602947</v>
      </c>
      <c r="G708" s="122">
        <f t="shared" si="32"/>
        <v>50632.195715573558</v>
      </c>
    </row>
    <row r="709" spans="1:7">
      <c r="A709" s="23">
        <f t="shared" si="31"/>
        <v>697</v>
      </c>
      <c r="B709" s="218" t="s">
        <v>1245</v>
      </c>
      <c r="C709" s="137">
        <v>42780</v>
      </c>
      <c r="D709" s="137">
        <v>42825</v>
      </c>
      <c r="E709" s="25">
        <f t="shared" si="30"/>
        <v>45</v>
      </c>
      <c r="F709" s="121">
        <v>1428.4818644179559</v>
      </c>
      <c r="G709" s="122">
        <f t="shared" si="32"/>
        <v>64281.683898808013</v>
      </c>
    </row>
    <row r="710" spans="1:7">
      <c r="A710" s="23">
        <f t="shared" si="31"/>
        <v>698</v>
      </c>
      <c r="B710" s="218" t="s">
        <v>1245</v>
      </c>
      <c r="C710" s="137">
        <v>42781</v>
      </c>
      <c r="D710" s="137">
        <v>42825</v>
      </c>
      <c r="E710" s="25">
        <f t="shared" si="30"/>
        <v>44</v>
      </c>
      <c r="F710" s="121">
        <v>918.02072063768264</v>
      </c>
      <c r="G710" s="122">
        <f t="shared" si="32"/>
        <v>40392.911708058033</v>
      </c>
    </row>
    <row r="711" spans="1:7">
      <c r="A711" s="23">
        <f t="shared" si="31"/>
        <v>699</v>
      </c>
      <c r="B711" s="218" t="s">
        <v>1245</v>
      </c>
      <c r="C711" s="137">
        <v>42782</v>
      </c>
      <c r="D711" s="137">
        <v>42825</v>
      </c>
      <c r="E711" s="25">
        <f t="shared" si="30"/>
        <v>43</v>
      </c>
      <c r="F711" s="121">
        <v>1278.7543035582835</v>
      </c>
      <c r="G711" s="122">
        <f t="shared" si="32"/>
        <v>54986.435053006193</v>
      </c>
    </row>
    <row r="712" spans="1:7">
      <c r="A712" s="23">
        <f t="shared" si="31"/>
        <v>700</v>
      </c>
      <c r="B712" s="218" t="s">
        <v>1245</v>
      </c>
      <c r="C712" s="137">
        <v>42783</v>
      </c>
      <c r="D712" s="137">
        <v>42825</v>
      </c>
      <c r="E712" s="25">
        <f t="shared" si="30"/>
        <v>42</v>
      </c>
      <c r="F712" s="121">
        <v>1136.5420256761236</v>
      </c>
      <c r="G712" s="122">
        <f t="shared" si="32"/>
        <v>47734.765078397191</v>
      </c>
    </row>
    <row r="713" spans="1:7">
      <c r="A713" s="23">
        <f t="shared" si="31"/>
        <v>701</v>
      </c>
      <c r="B713" s="218" t="s">
        <v>1245</v>
      </c>
      <c r="C713" s="137">
        <v>42784</v>
      </c>
      <c r="D713" s="137">
        <v>42825</v>
      </c>
      <c r="E713" s="25">
        <f t="shared" si="30"/>
        <v>41</v>
      </c>
      <c r="F713" s="121">
        <v>718.57667238831209</v>
      </c>
      <c r="G713" s="122">
        <f t="shared" si="32"/>
        <v>29461.643567920797</v>
      </c>
    </row>
    <row r="714" spans="1:7">
      <c r="A714" s="23">
        <f t="shared" si="31"/>
        <v>702</v>
      </c>
      <c r="B714" s="218" t="s">
        <v>1245</v>
      </c>
      <c r="C714" s="137">
        <v>42785</v>
      </c>
      <c r="D714" s="137">
        <v>42825</v>
      </c>
      <c r="E714" s="25">
        <f t="shared" si="30"/>
        <v>40</v>
      </c>
      <c r="F714" s="121">
        <v>621.45609237122721</v>
      </c>
      <c r="G714" s="122">
        <f t="shared" si="32"/>
        <v>24858.243694849087</v>
      </c>
    </row>
    <row r="715" spans="1:7">
      <c r="A715" s="23">
        <f t="shared" si="31"/>
        <v>703</v>
      </c>
      <c r="B715" s="218" t="s">
        <v>1245</v>
      </c>
      <c r="C715" s="137">
        <v>42786</v>
      </c>
      <c r="D715" s="137">
        <v>42825</v>
      </c>
      <c r="E715" s="25">
        <f t="shared" si="30"/>
        <v>39</v>
      </c>
      <c r="F715" s="121">
        <v>642.2676452320311</v>
      </c>
      <c r="G715" s="122">
        <f t="shared" si="32"/>
        <v>25048.438164049214</v>
      </c>
    </row>
    <row r="716" spans="1:7">
      <c r="A716" s="23">
        <f t="shared" si="31"/>
        <v>704</v>
      </c>
      <c r="B716" s="218" t="s">
        <v>1245</v>
      </c>
      <c r="C716" s="137">
        <v>42787</v>
      </c>
      <c r="D716" s="137">
        <v>42825</v>
      </c>
      <c r="E716" s="25">
        <f t="shared" si="30"/>
        <v>38</v>
      </c>
      <c r="F716" s="121">
        <v>792.57330478228141</v>
      </c>
      <c r="G716" s="122">
        <f t="shared" si="32"/>
        <v>30117.785581726694</v>
      </c>
    </row>
    <row r="717" spans="1:7">
      <c r="A717" s="23">
        <f t="shared" si="31"/>
        <v>705</v>
      </c>
      <c r="B717" s="218" t="s">
        <v>1245</v>
      </c>
      <c r="C717" s="137">
        <v>42788</v>
      </c>
      <c r="D717" s="137">
        <v>42825</v>
      </c>
      <c r="E717" s="25">
        <f t="shared" ref="E717:E780" si="33">D717-C717</f>
        <v>37</v>
      </c>
      <c r="F717" s="121">
        <v>1194.92999342449</v>
      </c>
      <c r="G717" s="122">
        <f t="shared" si="32"/>
        <v>44212.409756706133</v>
      </c>
    </row>
    <row r="718" spans="1:7">
      <c r="A718" s="23">
        <f t="shared" ref="A718:A781" si="34">A717+1</f>
        <v>706</v>
      </c>
      <c r="B718" s="218" t="s">
        <v>1245</v>
      </c>
      <c r="C718" s="137">
        <v>42789</v>
      </c>
      <c r="D718" s="137">
        <v>42825</v>
      </c>
      <c r="E718" s="25">
        <f t="shared" si="33"/>
        <v>36</v>
      </c>
      <c r="F718" s="121">
        <v>730.71674489044779</v>
      </c>
      <c r="G718" s="122">
        <f t="shared" ref="G718:G781" si="35">E718*F718</f>
        <v>26305.802816056119</v>
      </c>
    </row>
    <row r="719" spans="1:7">
      <c r="A719" s="23">
        <f t="shared" si="34"/>
        <v>707</v>
      </c>
      <c r="B719" s="218" t="s">
        <v>1245</v>
      </c>
      <c r="C719" s="137">
        <v>42790</v>
      </c>
      <c r="D719" s="137">
        <v>42825</v>
      </c>
      <c r="E719" s="25">
        <f t="shared" si="33"/>
        <v>35</v>
      </c>
      <c r="F719" s="121">
        <v>841.13359479082385</v>
      </c>
      <c r="G719" s="122">
        <f t="shared" si="35"/>
        <v>29439.675817678835</v>
      </c>
    </row>
    <row r="720" spans="1:7">
      <c r="A720" s="23">
        <f t="shared" si="34"/>
        <v>708</v>
      </c>
      <c r="B720" s="218" t="s">
        <v>1245</v>
      </c>
      <c r="C720" s="137">
        <v>42791</v>
      </c>
      <c r="D720" s="137">
        <v>42825</v>
      </c>
      <c r="E720" s="25">
        <f t="shared" si="33"/>
        <v>34</v>
      </c>
      <c r="F720" s="121">
        <v>870.61662801029604</v>
      </c>
      <c r="G720" s="122">
        <f t="shared" si="35"/>
        <v>29600.965352350064</v>
      </c>
    </row>
    <row r="721" spans="1:7">
      <c r="A721" s="23">
        <f t="shared" si="34"/>
        <v>709</v>
      </c>
      <c r="B721" s="218" t="s">
        <v>1245</v>
      </c>
      <c r="C721" s="137">
        <v>42792</v>
      </c>
      <c r="D721" s="137">
        <v>42825</v>
      </c>
      <c r="E721" s="25">
        <f t="shared" si="33"/>
        <v>33</v>
      </c>
      <c r="F721" s="121">
        <v>1430.7942591802675</v>
      </c>
      <c r="G721" s="122">
        <f t="shared" si="35"/>
        <v>47216.210552948833</v>
      </c>
    </row>
    <row r="722" spans="1:7">
      <c r="A722" s="23">
        <f t="shared" si="34"/>
        <v>710</v>
      </c>
      <c r="B722" s="218" t="s">
        <v>1245</v>
      </c>
      <c r="C722" s="137">
        <v>42793</v>
      </c>
      <c r="D722" s="137">
        <v>42825</v>
      </c>
      <c r="E722" s="25">
        <f t="shared" si="33"/>
        <v>32</v>
      </c>
      <c r="F722" s="121">
        <v>1208.2262633077814</v>
      </c>
      <c r="G722" s="122">
        <f t="shared" si="35"/>
        <v>38663.240425849006</v>
      </c>
    </row>
    <row r="723" spans="1:7">
      <c r="A723" s="23">
        <f t="shared" si="34"/>
        <v>711</v>
      </c>
      <c r="B723" s="218" t="s">
        <v>1245</v>
      </c>
      <c r="C723" s="137">
        <v>42794</v>
      </c>
      <c r="D723" s="137">
        <v>42825</v>
      </c>
      <c r="E723" s="25">
        <f t="shared" si="33"/>
        <v>31</v>
      </c>
      <c r="F723" s="121">
        <v>1372.9843901224788</v>
      </c>
      <c r="G723" s="122">
        <f t="shared" si="35"/>
        <v>42562.516093796839</v>
      </c>
    </row>
    <row r="724" spans="1:7">
      <c r="A724" s="23">
        <f t="shared" si="34"/>
        <v>712</v>
      </c>
      <c r="B724" s="218" t="s">
        <v>1245</v>
      </c>
      <c r="C724" s="137">
        <v>42794</v>
      </c>
      <c r="D724" s="137">
        <v>42825</v>
      </c>
      <c r="E724" s="25">
        <f t="shared" si="33"/>
        <v>31</v>
      </c>
      <c r="F724" s="121">
        <v>0.02</v>
      </c>
      <c r="G724" s="122">
        <f t="shared" si="35"/>
        <v>0.62</v>
      </c>
    </row>
    <row r="725" spans="1:7">
      <c r="A725" s="23">
        <f t="shared" si="34"/>
        <v>713</v>
      </c>
      <c r="B725" s="218" t="s">
        <v>1245</v>
      </c>
      <c r="C725" s="137">
        <v>42795</v>
      </c>
      <c r="D725" s="137">
        <v>42825</v>
      </c>
      <c r="E725" s="25">
        <f t="shared" si="33"/>
        <v>30</v>
      </c>
      <c r="F725" s="121">
        <v>12732.011754291265</v>
      </c>
      <c r="G725" s="122">
        <f t="shared" si="35"/>
        <v>381960.35262873792</v>
      </c>
    </row>
    <row r="726" spans="1:7">
      <c r="A726" s="23">
        <f t="shared" si="34"/>
        <v>714</v>
      </c>
      <c r="B726" s="218" t="s">
        <v>1245</v>
      </c>
      <c r="C726" s="137">
        <v>42796</v>
      </c>
      <c r="D726" s="137">
        <v>42825</v>
      </c>
      <c r="E726" s="25">
        <f t="shared" si="33"/>
        <v>29</v>
      </c>
      <c r="F726" s="121">
        <v>19723.511321845144</v>
      </c>
      <c r="G726" s="122">
        <f t="shared" si="35"/>
        <v>571981.82833350915</v>
      </c>
    </row>
    <row r="727" spans="1:7">
      <c r="A727" s="23">
        <f t="shared" si="34"/>
        <v>715</v>
      </c>
      <c r="B727" s="218" t="s">
        <v>1245</v>
      </c>
      <c r="C727" s="137">
        <v>42797</v>
      </c>
      <c r="D727" s="137">
        <v>42825</v>
      </c>
      <c r="E727" s="25">
        <f t="shared" si="33"/>
        <v>28</v>
      </c>
      <c r="F727" s="121">
        <v>18811.576595642466</v>
      </c>
      <c r="G727" s="122">
        <f t="shared" si="35"/>
        <v>526724.14467798907</v>
      </c>
    </row>
    <row r="728" spans="1:7">
      <c r="A728" s="23">
        <f t="shared" si="34"/>
        <v>716</v>
      </c>
      <c r="B728" s="218" t="s">
        <v>1245</v>
      </c>
      <c r="C728" s="137">
        <v>42798</v>
      </c>
      <c r="D728" s="137">
        <v>42825</v>
      </c>
      <c r="E728" s="25">
        <f t="shared" si="33"/>
        <v>27</v>
      </c>
      <c r="F728" s="121">
        <v>18612.821591213677</v>
      </c>
      <c r="G728" s="122">
        <f t="shared" si="35"/>
        <v>502546.18296276929</v>
      </c>
    </row>
    <row r="729" spans="1:7">
      <c r="A729" s="23">
        <f t="shared" si="34"/>
        <v>717</v>
      </c>
      <c r="B729" s="218" t="s">
        <v>1245</v>
      </c>
      <c r="C729" s="137">
        <v>42799</v>
      </c>
      <c r="D729" s="137">
        <v>42825</v>
      </c>
      <c r="E729" s="25">
        <f t="shared" si="33"/>
        <v>26</v>
      </c>
      <c r="F729" s="121">
        <v>15479.507403748057</v>
      </c>
      <c r="G729" s="122">
        <f t="shared" si="35"/>
        <v>402467.19249744946</v>
      </c>
    </row>
    <row r="730" spans="1:7">
      <c r="A730" s="23">
        <f t="shared" si="34"/>
        <v>718</v>
      </c>
      <c r="B730" s="218" t="s">
        <v>1245</v>
      </c>
      <c r="C730" s="137">
        <v>42800</v>
      </c>
      <c r="D730" s="137">
        <v>42825</v>
      </c>
      <c r="E730" s="25">
        <f t="shared" si="33"/>
        <v>25</v>
      </c>
      <c r="F730" s="121">
        <v>16812.335080505818</v>
      </c>
      <c r="G730" s="122">
        <f t="shared" si="35"/>
        <v>420308.37701264548</v>
      </c>
    </row>
    <row r="731" spans="1:7">
      <c r="A731" s="23">
        <f t="shared" si="34"/>
        <v>719</v>
      </c>
      <c r="B731" s="218" t="s">
        <v>1245</v>
      </c>
      <c r="C731" s="137">
        <v>42801</v>
      </c>
      <c r="D731" s="137">
        <v>42825</v>
      </c>
      <c r="E731" s="25">
        <f t="shared" si="33"/>
        <v>24</v>
      </c>
      <c r="F731" s="121">
        <v>13223.053529938861</v>
      </c>
      <c r="G731" s="122">
        <f t="shared" si="35"/>
        <v>317353.2847185327</v>
      </c>
    </row>
    <row r="732" spans="1:7">
      <c r="A732" s="23">
        <f t="shared" si="34"/>
        <v>720</v>
      </c>
      <c r="B732" s="218" t="s">
        <v>1245</v>
      </c>
      <c r="C732" s="137">
        <v>42802</v>
      </c>
      <c r="D732" s="137">
        <v>42825</v>
      </c>
      <c r="E732" s="25">
        <f t="shared" si="33"/>
        <v>23</v>
      </c>
      <c r="F732" s="121">
        <v>12930.766758720054</v>
      </c>
      <c r="G732" s="122">
        <f t="shared" si="35"/>
        <v>297407.63545056124</v>
      </c>
    </row>
    <row r="733" spans="1:7">
      <c r="A733" s="23">
        <f t="shared" si="34"/>
        <v>721</v>
      </c>
      <c r="B733" s="218" t="s">
        <v>1245</v>
      </c>
      <c r="C733" s="137">
        <v>42803</v>
      </c>
      <c r="D733" s="137">
        <v>42825</v>
      </c>
      <c r="E733" s="25">
        <f t="shared" si="33"/>
        <v>22</v>
      </c>
      <c r="F733" s="121">
        <v>12346.193216282438</v>
      </c>
      <c r="G733" s="122">
        <f t="shared" si="35"/>
        <v>271616.25075821363</v>
      </c>
    </row>
    <row r="734" spans="1:7">
      <c r="A734" s="23">
        <f t="shared" si="34"/>
        <v>722</v>
      </c>
      <c r="B734" s="218" t="s">
        <v>1245</v>
      </c>
      <c r="C734" s="137">
        <v>42804</v>
      </c>
      <c r="D734" s="137">
        <v>42825</v>
      </c>
      <c r="E734" s="25">
        <f t="shared" si="33"/>
        <v>21</v>
      </c>
      <c r="F734" s="121">
        <v>13082.755879753835</v>
      </c>
      <c r="G734" s="122">
        <f t="shared" si="35"/>
        <v>274737.87347483053</v>
      </c>
    </row>
    <row r="735" spans="1:7">
      <c r="A735" s="23">
        <f t="shared" si="34"/>
        <v>723</v>
      </c>
      <c r="B735" s="218" t="s">
        <v>1245</v>
      </c>
      <c r="C735" s="137">
        <v>42805</v>
      </c>
      <c r="D735" s="137">
        <v>42825</v>
      </c>
      <c r="E735" s="25">
        <f t="shared" si="33"/>
        <v>20</v>
      </c>
      <c r="F735" s="121">
        <v>18706.353358003693</v>
      </c>
      <c r="G735" s="122">
        <f t="shared" si="35"/>
        <v>374127.06716007384</v>
      </c>
    </row>
    <row r="736" spans="1:7">
      <c r="A736" s="23">
        <f t="shared" si="34"/>
        <v>724</v>
      </c>
      <c r="B736" s="218" t="s">
        <v>1245</v>
      </c>
      <c r="C736" s="137">
        <v>42806</v>
      </c>
      <c r="D736" s="137">
        <v>42825</v>
      </c>
      <c r="E736" s="25">
        <f t="shared" si="33"/>
        <v>19</v>
      </c>
      <c r="F736" s="121">
        <v>17163.079205968388</v>
      </c>
      <c r="G736" s="122">
        <f t="shared" si="35"/>
        <v>326098.50491339935</v>
      </c>
    </row>
    <row r="737" spans="1:7">
      <c r="A737" s="23">
        <f t="shared" si="34"/>
        <v>725</v>
      </c>
      <c r="B737" s="218" t="s">
        <v>1245</v>
      </c>
      <c r="C737" s="137">
        <v>42807</v>
      </c>
      <c r="D737" s="137">
        <v>42825</v>
      </c>
      <c r="E737" s="25">
        <f t="shared" si="33"/>
        <v>18</v>
      </c>
      <c r="F737" s="121">
        <v>25943.373813381371</v>
      </c>
      <c r="G737" s="122">
        <f t="shared" si="35"/>
        <v>466980.72864086466</v>
      </c>
    </row>
    <row r="738" spans="1:7">
      <c r="A738" s="23">
        <f t="shared" si="34"/>
        <v>726</v>
      </c>
      <c r="B738" s="218" t="s">
        <v>1245</v>
      </c>
      <c r="C738" s="137">
        <v>42808</v>
      </c>
      <c r="D738" s="137">
        <v>42825</v>
      </c>
      <c r="E738" s="25">
        <f t="shared" si="33"/>
        <v>17</v>
      </c>
      <c r="F738" s="121">
        <v>34443.073120424306</v>
      </c>
      <c r="G738" s="122">
        <f t="shared" si="35"/>
        <v>585532.24304721318</v>
      </c>
    </row>
    <row r="739" spans="1:7">
      <c r="A739" s="23">
        <f t="shared" si="34"/>
        <v>727</v>
      </c>
      <c r="B739" s="218" t="s">
        <v>1245</v>
      </c>
      <c r="C739" s="137">
        <v>42809</v>
      </c>
      <c r="D739" s="137">
        <v>42825</v>
      </c>
      <c r="E739" s="25">
        <f t="shared" si="33"/>
        <v>16</v>
      </c>
      <c r="F739" s="121">
        <v>33145.319856212795</v>
      </c>
      <c r="G739" s="122">
        <f t="shared" si="35"/>
        <v>530325.11769940471</v>
      </c>
    </row>
    <row r="740" spans="1:7">
      <c r="A740" s="23">
        <f t="shared" si="34"/>
        <v>728</v>
      </c>
      <c r="B740" s="218" t="s">
        <v>1245</v>
      </c>
      <c r="C740" s="137">
        <v>42810</v>
      </c>
      <c r="D740" s="137">
        <v>42825</v>
      </c>
      <c r="E740" s="25">
        <f t="shared" si="33"/>
        <v>15</v>
      </c>
      <c r="F740" s="121">
        <v>29088.379471695742</v>
      </c>
      <c r="G740" s="122">
        <f t="shared" si="35"/>
        <v>436325.69207543612</v>
      </c>
    </row>
    <row r="741" spans="1:7">
      <c r="A741" s="23">
        <f t="shared" si="34"/>
        <v>729</v>
      </c>
      <c r="B741" s="218" t="s">
        <v>1245</v>
      </c>
      <c r="C741" s="137">
        <v>42811</v>
      </c>
      <c r="D741" s="137">
        <v>42825</v>
      </c>
      <c r="E741" s="25">
        <f t="shared" si="33"/>
        <v>14</v>
      </c>
      <c r="F741" s="121">
        <v>25347.108800095008</v>
      </c>
      <c r="G741" s="122">
        <f t="shared" si="35"/>
        <v>354859.5232013301</v>
      </c>
    </row>
    <row r="742" spans="1:7">
      <c r="A742" s="23">
        <f t="shared" si="34"/>
        <v>730</v>
      </c>
      <c r="B742" s="218" t="s">
        <v>1245</v>
      </c>
      <c r="C742" s="137">
        <v>42812</v>
      </c>
      <c r="D742" s="137">
        <v>42825</v>
      </c>
      <c r="E742" s="25">
        <f t="shared" si="33"/>
        <v>13</v>
      </c>
      <c r="F742" s="121">
        <v>13749.169718132716</v>
      </c>
      <c r="G742" s="122">
        <f t="shared" si="35"/>
        <v>178739.20633572532</v>
      </c>
    </row>
    <row r="743" spans="1:7">
      <c r="A743" s="23">
        <f t="shared" si="34"/>
        <v>731</v>
      </c>
      <c r="B743" s="218" t="s">
        <v>1245</v>
      </c>
      <c r="C743" s="137">
        <v>42813</v>
      </c>
      <c r="D743" s="137">
        <v>42825</v>
      </c>
      <c r="E743" s="25">
        <f t="shared" si="33"/>
        <v>12</v>
      </c>
      <c r="F743" s="121">
        <v>20541.914281257807</v>
      </c>
      <c r="G743" s="122">
        <f t="shared" si="35"/>
        <v>246502.97137509368</v>
      </c>
    </row>
    <row r="744" spans="1:7">
      <c r="A744" s="23">
        <f t="shared" si="34"/>
        <v>732</v>
      </c>
      <c r="B744" s="218" t="s">
        <v>1245</v>
      </c>
      <c r="C744" s="137">
        <v>42814</v>
      </c>
      <c r="D744" s="137">
        <v>42825</v>
      </c>
      <c r="E744" s="25">
        <f t="shared" si="33"/>
        <v>11</v>
      </c>
      <c r="F744" s="121">
        <v>22658.070504881973</v>
      </c>
      <c r="G744" s="122">
        <f t="shared" si="35"/>
        <v>249238.77555370171</v>
      </c>
    </row>
    <row r="745" spans="1:7">
      <c r="A745" s="23">
        <f t="shared" si="34"/>
        <v>733</v>
      </c>
      <c r="B745" s="218" t="s">
        <v>1245</v>
      </c>
      <c r="C745" s="137">
        <v>42815</v>
      </c>
      <c r="D745" s="137">
        <v>42825</v>
      </c>
      <c r="E745" s="25">
        <f t="shared" si="33"/>
        <v>10</v>
      </c>
      <c r="F745" s="121">
        <v>15409.358578655541</v>
      </c>
      <c r="G745" s="122">
        <f t="shared" si="35"/>
        <v>154093.58578655543</v>
      </c>
    </row>
    <row r="746" spans="1:7">
      <c r="A746" s="23">
        <f t="shared" si="34"/>
        <v>734</v>
      </c>
      <c r="B746" s="218" t="s">
        <v>1245</v>
      </c>
      <c r="C746" s="137">
        <v>42816</v>
      </c>
      <c r="D746" s="137">
        <v>42825</v>
      </c>
      <c r="E746" s="25">
        <f t="shared" si="33"/>
        <v>9</v>
      </c>
      <c r="F746" s="121">
        <v>28316.742395678091</v>
      </c>
      <c r="G746" s="122">
        <f t="shared" si="35"/>
        <v>254850.68156110283</v>
      </c>
    </row>
    <row r="747" spans="1:7">
      <c r="A747" s="23">
        <f t="shared" si="34"/>
        <v>735</v>
      </c>
      <c r="B747" s="218" t="s">
        <v>1245</v>
      </c>
      <c r="C747" s="137">
        <v>42817</v>
      </c>
      <c r="D747" s="137">
        <v>42825</v>
      </c>
      <c r="E747" s="25">
        <f t="shared" si="33"/>
        <v>8</v>
      </c>
      <c r="F747" s="121">
        <v>18811.576595642466</v>
      </c>
      <c r="G747" s="122">
        <f t="shared" si="35"/>
        <v>150492.61276513973</v>
      </c>
    </row>
    <row r="748" spans="1:7">
      <c r="A748" s="23">
        <f t="shared" si="34"/>
        <v>736</v>
      </c>
      <c r="B748" s="218" t="s">
        <v>1245</v>
      </c>
      <c r="C748" s="137">
        <v>42818</v>
      </c>
      <c r="D748" s="137">
        <v>42825</v>
      </c>
      <c r="E748" s="25">
        <f t="shared" si="33"/>
        <v>7</v>
      </c>
      <c r="F748" s="121">
        <v>17607.355098220978</v>
      </c>
      <c r="G748" s="122">
        <f t="shared" si="35"/>
        <v>123251.48568754684</v>
      </c>
    </row>
    <row r="749" spans="1:7">
      <c r="A749" s="23">
        <f t="shared" si="34"/>
        <v>737</v>
      </c>
      <c r="B749" s="218" t="s">
        <v>1245</v>
      </c>
      <c r="C749" s="137">
        <v>42819</v>
      </c>
      <c r="D749" s="137">
        <v>42825</v>
      </c>
      <c r="E749" s="25">
        <f t="shared" si="33"/>
        <v>6</v>
      </c>
      <c r="F749" s="121">
        <v>11223.812014802215</v>
      </c>
      <c r="G749" s="122">
        <f t="shared" si="35"/>
        <v>67342.872088813296</v>
      </c>
    </row>
    <row r="750" spans="1:7">
      <c r="A750" s="23">
        <f t="shared" si="34"/>
        <v>738</v>
      </c>
      <c r="B750" s="218" t="s">
        <v>1245</v>
      </c>
      <c r="C750" s="137">
        <v>42820</v>
      </c>
      <c r="D750" s="137">
        <v>42825</v>
      </c>
      <c r="E750" s="25">
        <f t="shared" si="33"/>
        <v>5</v>
      </c>
      <c r="F750" s="121">
        <v>11223.812014802215</v>
      </c>
      <c r="G750" s="122">
        <f t="shared" si="35"/>
        <v>56119.060074011075</v>
      </c>
    </row>
    <row r="751" spans="1:7">
      <c r="A751" s="23">
        <f t="shared" si="34"/>
        <v>739</v>
      </c>
      <c r="B751" s="218" t="s">
        <v>1245</v>
      </c>
      <c r="C751" s="137">
        <v>42821</v>
      </c>
      <c r="D751" s="137">
        <v>42825</v>
      </c>
      <c r="E751" s="25">
        <f t="shared" si="33"/>
        <v>4</v>
      </c>
      <c r="F751" s="121">
        <v>24341.642307102309</v>
      </c>
      <c r="G751" s="122">
        <f t="shared" si="35"/>
        <v>97366.569228409237</v>
      </c>
    </row>
    <row r="752" spans="1:7">
      <c r="A752" s="23">
        <f t="shared" si="34"/>
        <v>740</v>
      </c>
      <c r="B752" s="218" t="s">
        <v>1245</v>
      </c>
      <c r="C752" s="137">
        <v>42822</v>
      </c>
      <c r="D752" s="137">
        <v>42825</v>
      </c>
      <c r="E752" s="25">
        <f t="shared" si="33"/>
        <v>3</v>
      </c>
      <c r="F752" s="121">
        <v>21430.466065762983</v>
      </c>
      <c r="G752" s="122">
        <f t="shared" si="35"/>
        <v>64291.398197288945</v>
      </c>
    </row>
    <row r="753" spans="1:7">
      <c r="A753" s="23">
        <f t="shared" si="34"/>
        <v>741</v>
      </c>
      <c r="B753" s="218" t="s">
        <v>1245</v>
      </c>
      <c r="C753" s="137">
        <v>42823</v>
      </c>
      <c r="D753" s="137">
        <v>42825</v>
      </c>
      <c r="E753" s="25">
        <f t="shared" si="33"/>
        <v>2</v>
      </c>
      <c r="F753" s="121">
        <v>14509.115323301616</v>
      </c>
      <c r="G753" s="122">
        <f t="shared" si="35"/>
        <v>29018.230646603231</v>
      </c>
    </row>
    <row r="754" spans="1:7">
      <c r="A754" s="23">
        <f t="shared" si="34"/>
        <v>742</v>
      </c>
      <c r="B754" s="218" t="s">
        <v>1245</v>
      </c>
      <c r="C754" s="137">
        <v>42824</v>
      </c>
      <c r="D754" s="137">
        <v>42825</v>
      </c>
      <c r="E754" s="25">
        <f t="shared" si="33"/>
        <v>1</v>
      </c>
      <c r="F754" s="121">
        <v>15596.422112235581</v>
      </c>
      <c r="G754" s="122">
        <f t="shared" si="35"/>
        <v>15596.422112235581</v>
      </c>
    </row>
    <row r="755" spans="1:7">
      <c r="A755" s="23">
        <f t="shared" si="34"/>
        <v>743</v>
      </c>
      <c r="B755" s="218" t="s">
        <v>1245</v>
      </c>
      <c r="C755" s="137">
        <v>42825</v>
      </c>
      <c r="D755" s="137">
        <v>42825</v>
      </c>
      <c r="E755" s="25">
        <f t="shared" si="33"/>
        <v>0</v>
      </c>
      <c r="F755" s="121">
        <v>23464.781993445886</v>
      </c>
      <c r="G755" s="122">
        <f t="shared" si="35"/>
        <v>0</v>
      </c>
    </row>
    <row r="756" spans="1:7">
      <c r="A756" s="23">
        <f t="shared" si="34"/>
        <v>744</v>
      </c>
      <c r="B756" s="218" t="s">
        <v>1245</v>
      </c>
      <c r="C756" s="137">
        <v>42825</v>
      </c>
      <c r="D756" s="137">
        <v>42825</v>
      </c>
      <c r="E756" s="25">
        <f t="shared" si="33"/>
        <v>0</v>
      </c>
      <c r="F756" s="121">
        <v>-0.04</v>
      </c>
      <c r="G756" s="122">
        <f t="shared" si="35"/>
        <v>0</v>
      </c>
    </row>
    <row r="757" spans="1:7">
      <c r="A757" s="23">
        <f t="shared" si="34"/>
        <v>745</v>
      </c>
      <c r="B757" s="218" t="s">
        <v>1245</v>
      </c>
      <c r="C757" s="137">
        <v>42795</v>
      </c>
      <c r="D757" s="137">
        <v>42838</v>
      </c>
      <c r="E757" s="25">
        <f t="shared" si="33"/>
        <v>43</v>
      </c>
      <c r="F757" s="121">
        <v>10393.890037907149</v>
      </c>
      <c r="G757" s="122">
        <f t="shared" si="35"/>
        <v>446937.27163000742</v>
      </c>
    </row>
    <row r="758" spans="1:7">
      <c r="A758" s="23">
        <f t="shared" si="34"/>
        <v>746</v>
      </c>
      <c r="B758" s="218" t="s">
        <v>1245</v>
      </c>
      <c r="C758" s="137">
        <v>42796</v>
      </c>
      <c r="D758" s="137">
        <v>42838</v>
      </c>
      <c r="E758" s="25">
        <f t="shared" si="33"/>
        <v>42</v>
      </c>
      <c r="F758" s="121">
        <v>16101.462345224389</v>
      </c>
      <c r="G758" s="122">
        <f t="shared" si="35"/>
        <v>676261.41849942436</v>
      </c>
    </row>
    <row r="759" spans="1:7">
      <c r="A759" s="23">
        <f t="shared" si="34"/>
        <v>747</v>
      </c>
      <c r="B759" s="218" t="s">
        <v>1245</v>
      </c>
      <c r="C759" s="137">
        <v>42797</v>
      </c>
      <c r="D759" s="137">
        <v>42838</v>
      </c>
      <c r="E759" s="25">
        <f t="shared" si="33"/>
        <v>41</v>
      </c>
      <c r="F759" s="121">
        <v>15356.996392096054</v>
      </c>
      <c r="G759" s="122">
        <f t="shared" si="35"/>
        <v>629636.85207593825</v>
      </c>
    </row>
    <row r="760" spans="1:7">
      <c r="A760" s="23">
        <f t="shared" si="34"/>
        <v>748</v>
      </c>
      <c r="B760" s="218" t="s">
        <v>1245</v>
      </c>
      <c r="C760" s="137">
        <v>42798</v>
      </c>
      <c r="D760" s="137">
        <v>42838</v>
      </c>
      <c r="E760" s="25">
        <f t="shared" si="33"/>
        <v>40</v>
      </c>
      <c r="F760" s="121">
        <v>15194.740992055262</v>
      </c>
      <c r="G760" s="122">
        <f t="shared" si="35"/>
        <v>607789.63968221052</v>
      </c>
    </row>
    <row r="761" spans="1:7">
      <c r="A761" s="23">
        <f t="shared" si="34"/>
        <v>749</v>
      </c>
      <c r="B761" s="218" t="s">
        <v>1245</v>
      </c>
      <c r="C761" s="137">
        <v>42799</v>
      </c>
      <c r="D761" s="137">
        <v>42838</v>
      </c>
      <c r="E761" s="25">
        <f t="shared" si="33"/>
        <v>39</v>
      </c>
      <c r="F761" s="121">
        <v>12636.832332588674</v>
      </c>
      <c r="G761" s="122">
        <f t="shared" si="35"/>
        <v>492836.46097095829</v>
      </c>
    </row>
    <row r="762" spans="1:7">
      <c r="A762" s="23">
        <f t="shared" si="34"/>
        <v>750</v>
      </c>
      <c r="B762" s="218" t="s">
        <v>1245</v>
      </c>
      <c r="C762" s="137">
        <v>42800</v>
      </c>
      <c r="D762" s="137">
        <v>42838</v>
      </c>
      <c r="E762" s="25">
        <f t="shared" si="33"/>
        <v>38</v>
      </c>
      <c r="F762" s="121">
        <v>13724.897956391627</v>
      </c>
      <c r="G762" s="122">
        <f t="shared" si="35"/>
        <v>521546.12234288186</v>
      </c>
    </row>
    <row r="763" spans="1:7">
      <c r="A763" s="23">
        <f t="shared" si="34"/>
        <v>751</v>
      </c>
      <c r="B763" s="218" t="s">
        <v>1245</v>
      </c>
      <c r="C763" s="137">
        <v>42801</v>
      </c>
      <c r="D763" s="137">
        <v>42838</v>
      </c>
      <c r="E763" s="25">
        <f t="shared" si="33"/>
        <v>37</v>
      </c>
      <c r="F763" s="121">
        <v>10794.756320360868</v>
      </c>
      <c r="G763" s="122">
        <f t="shared" si="35"/>
        <v>399405.98385335214</v>
      </c>
    </row>
    <row r="764" spans="1:7">
      <c r="A764" s="23">
        <f t="shared" si="34"/>
        <v>752</v>
      </c>
      <c r="B764" s="218" t="s">
        <v>1245</v>
      </c>
      <c r="C764" s="137">
        <v>42802</v>
      </c>
      <c r="D764" s="137">
        <v>42838</v>
      </c>
      <c r="E764" s="25">
        <f t="shared" si="33"/>
        <v>36</v>
      </c>
      <c r="F764" s="121">
        <v>10556.14543794794</v>
      </c>
      <c r="G764" s="122">
        <f t="shared" si="35"/>
        <v>380021.23576612584</v>
      </c>
    </row>
    <row r="765" spans="1:7">
      <c r="A765" s="23">
        <f t="shared" si="34"/>
        <v>753</v>
      </c>
      <c r="B765" s="218" t="s">
        <v>1245</v>
      </c>
      <c r="C765" s="137">
        <v>42803</v>
      </c>
      <c r="D765" s="137">
        <v>42838</v>
      </c>
      <c r="E765" s="25">
        <f t="shared" si="33"/>
        <v>35</v>
      </c>
      <c r="F765" s="121">
        <v>10078.923673122084</v>
      </c>
      <c r="G765" s="122">
        <f t="shared" si="35"/>
        <v>352762.32855927298</v>
      </c>
    </row>
    <row r="766" spans="1:7">
      <c r="A766" s="23">
        <f t="shared" si="34"/>
        <v>754</v>
      </c>
      <c r="B766" s="218" t="s">
        <v>1245</v>
      </c>
      <c r="C766" s="137">
        <v>42804</v>
      </c>
      <c r="D766" s="137">
        <v>42838</v>
      </c>
      <c r="E766" s="25">
        <f t="shared" si="33"/>
        <v>34</v>
      </c>
      <c r="F766" s="121">
        <v>10680.223096802662</v>
      </c>
      <c r="G766" s="122">
        <f t="shared" si="35"/>
        <v>363127.58529129048</v>
      </c>
    </row>
    <row r="767" spans="1:7">
      <c r="A767" s="23">
        <f t="shared" si="34"/>
        <v>755</v>
      </c>
      <c r="B767" s="218" t="s">
        <v>1245</v>
      </c>
      <c r="C767" s="137">
        <v>42805</v>
      </c>
      <c r="D767" s="137">
        <v>42838</v>
      </c>
      <c r="E767" s="25">
        <f t="shared" si="33"/>
        <v>33</v>
      </c>
      <c r="F767" s="121">
        <v>15271.096474427399</v>
      </c>
      <c r="G767" s="122">
        <f t="shared" si="35"/>
        <v>503946.18365610414</v>
      </c>
    </row>
    <row r="768" spans="1:7">
      <c r="A768" s="23">
        <f t="shared" si="34"/>
        <v>756</v>
      </c>
      <c r="B768" s="218" t="s">
        <v>1245</v>
      </c>
      <c r="C768" s="137">
        <v>42806</v>
      </c>
      <c r="D768" s="137">
        <v>42838</v>
      </c>
      <c r="E768" s="25">
        <f t="shared" si="33"/>
        <v>32</v>
      </c>
      <c r="F768" s="121">
        <v>14011.23101528714</v>
      </c>
      <c r="G768" s="122">
        <f t="shared" si="35"/>
        <v>448359.39248918847</v>
      </c>
    </row>
    <row r="769" spans="1:7">
      <c r="A769" s="23">
        <f t="shared" si="34"/>
        <v>757</v>
      </c>
      <c r="B769" s="218" t="s">
        <v>1245</v>
      </c>
      <c r="C769" s="137">
        <v>42807</v>
      </c>
      <c r="D769" s="137">
        <v>42838</v>
      </c>
      <c r="E769" s="25">
        <f t="shared" si="33"/>
        <v>31</v>
      </c>
      <c r="F769" s="121">
        <v>21179.101922971498</v>
      </c>
      <c r="G769" s="122">
        <f t="shared" si="35"/>
        <v>656552.1596121164</v>
      </c>
    </row>
    <row r="770" spans="1:7">
      <c r="A770" s="23">
        <f t="shared" si="34"/>
        <v>758</v>
      </c>
      <c r="B770" s="218" t="s">
        <v>1245</v>
      </c>
      <c r="C770" s="137">
        <v>42808</v>
      </c>
      <c r="D770" s="137">
        <v>42838</v>
      </c>
      <c r="E770" s="25">
        <f t="shared" si="33"/>
        <v>30</v>
      </c>
      <c r="F770" s="121">
        <v>28117.906383539448</v>
      </c>
      <c r="G770" s="122">
        <f t="shared" si="35"/>
        <v>843537.19150618347</v>
      </c>
    </row>
    <row r="771" spans="1:7">
      <c r="A771" s="23">
        <f t="shared" si="34"/>
        <v>759</v>
      </c>
      <c r="B771" s="218" t="s">
        <v>1245</v>
      </c>
      <c r="C771" s="137">
        <v>42809</v>
      </c>
      <c r="D771" s="137">
        <v>42838</v>
      </c>
      <c r="E771" s="25">
        <f t="shared" si="33"/>
        <v>29</v>
      </c>
      <c r="F771" s="121">
        <v>27058.474065626051</v>
      </c>
      <c r="G771" s="122">
        <f t="shared" si="35"/>
        <v>784695.74790315551</v>
      </c>
    </row>
    <row r="772" spans="1:7">
      <c r="A772" s="23">
        <f t="shared" si="34"/>
        <v>760</v>
      </c>
      <c r="B772" s="218" t="s">
        <v>1245</v>
      </c>
      <c r="C772" s="137">
        <v>42810</v>
      </c>
      <c r="D772" s="137">
        <v>42838</v>
      </c>
      <c r="E772" s="25">
        <f t="shared" si="33"/>
        <v>28</v>
      </c>
      <c r="F772" s="121">
        <v>23746.555017734609</v>
      </c>
      <c r="G772" s="122">
        <f t="shared" si="35"/>
        <v>664903.54049656901</v>
      </c>
    </row>
    <row r="773" spans="1:7">
      <c r="A773" s="23">
        <f t="shared" si="34"/>
        <v>761</v>
      </c>
      <c r="B773" s="218" t="s">
        <v>1245</v>
      </c>
      <c r="C773" s="137">
        <v>42811</v>
      </c>
      <c r="D773" s="137">
        <v>42838</v>
      </c>
      <c r="E773" s="25">
        <f t="shared" si="33"/>
        <v>27</v>
      </c>
      <c r="F773" s="121">
        <v>20692.335722849126</v>
      </c>
      <c r="G773" s="122">
        <f t="shared" si="35"/>
        <v>558693.06451692642</v>
      </c>
    </row>
    <row r="774" spans="1:7">
      <c r="A774" s="23">
        <f t="shared" si="34"/>
        <v>762</v>
      </c>
      <c r="B774" s="218" t="s">
        <v>1245</v>
      </c>
      <c r="C774" s="137">
        <v>42812</v>
      </c>
      <c r="D774" s="137">
        <v>42838</v>
      </c>
      <c r="E774" s="25">
        <f t="shared" si="33"/>
        <v>26</v>
      </c>
      <c r="F774" s="121">
        <v>11224.255908704139</v>
      </c>
      <c r="G774" s="122">
        <f t="shared" si="35"/>
        <v>291830.65362630761</v>
      </c>
    </row>
    <row r="775" spans="1:7">
      <c r="A775" s="23">
        <f t="shared" si="34"/>
        <v>763</v>
      </c>
      <c r="B775" s="218" t="s">
        <v>1245</v>
      </c>
      <c r="C775" s="137">
        <v>42813</v>
      </c>
      <c r="D775" s="137">
        <v>42838</v>
      </c>
      <c r="E775" s="25">
        <f t="shared" si="33"/>
        <v>25</v>
      </c>
      <c r="F775" s="121">
        <v>16769.572815980588</v>
      </c>
      <c r="G775" s="122">
        <f t="shared" si="35"/>
        <v>419239.32039951469</v>
      </c>
    </row>
    <row r="776" spans="1:7">
      <c r="A776" s="23">
        <f t="shared" si="34"/>
        <v>764</v>
      </c>
      <c r="B776" s="218" t="s">
        <v>1245</v>
      </c>
      <c r="C776" s="137">
        <v>42814</v>
      </c>
      <c r="D776" s="137">
        <v>42838</v>
      </c>
      <c r="E776" s="25">
        <f t="shared" si="33"/>
        <v>24</v>
      </c>
      <c r="F776" s="121">
        <v>18497.115604650186</v>
      </c>
      <c r="G776" s="122">
        <f t="shared" si="35"/>
        <v>443930.77451160445</v>
      </c>
    </row>
    <row r="777" spans="1:7">
      <c r="A777" s="23">
        <f t="shared" si="34"/>
        <v>765</v>
      </c>
      <c r="B777" s="218" t="s">
        <v>1245</v>
      </c>
      <c r="C777" s="137">
        <v>42815</v>
      </c>
      <c r="D777" s="137">
        <v>42838</v>
      </c>
      <c r="E777" s="25">
        <f t="shared" si="33"/>
        <v>23</v>
      </c>
      <c r="F777" s="121">
        <v>12579.565720809569</v>
      </c>
      <c r="G777" s="122">
        <f t="shared" si="35"/>
        <v>289330.01157862006</v>
      </c>
    </row>
    <row r="778" spans="1:7">
      <c r="A778" s="23">
        <f t="shared" si="34"/>
        <v>766</v>
      </c>
      <c r="B778" s="218" t="s">
        <v>1245</v>
      </c>
      <c r="C778" s="137">
        <v>42816</v>
      </c>
      <c r="D778" s="137">
        <v>42838</v>
      </c>
      <c r="E778" s="25">
        <f t="shared" si="33"/>
        <v>22</v>
      </c>
      <c r="F778" s="121">
        <v>23116.622288164479</v>
      </c>
      <c r="G778" s="122">
        <f t="shared" si="35"/>
        <v>508565.69033961854</v>
      </c>
    </row>
    <row r="779" spans="1:7">
      <c r="A779" s="23">
        <f t="shared" si="34"/>
        <v>767</v>
      </c>
      <c r="B779" s="218" t="s">
        <v>1245</v>
      </c>
      <c r="C779" s="137">
        <v>42817</v>
      </c>
      <c r="D779" s="137">
        <v>42838</v>
      </c>
      <c r="E779" s="25">
        <f t="shared" si="33"/>
        <v>21</v>
      </c>
      <c r="F779" s="121">
        <v>15356.996392096054</v>
      </c>
      <c r="G779" s="122">
        <f t="shared" si="35"/>
        <v>322496.92423401715</v>
      </c>
    </row>
    <row r="780" spans="1:7">
      <c r="A780" s="23">
        <f t="shared" si="34"/>
        <v>768</v>
      </c>
      <c r="B780" s="218" t="s">
        <v>1245</v>
      </c>
      <c r="C780" s="137">
        <v>42818</v>
      </c>
      <c r="D780" s="137">
        <v>42838</v>
      </c>
      <c r="E780" s="25">
        <f t="shared" si="33"/>
        <v>20</v>
      </c>
      <c r="F780" s="121">
        <v>14373.919556554791</v>
      </c>
      <c r="G780" s="122">
        <f t="shared" si="35"/>
        <v>287478.39113109582</v>
      </c>
    </row>
    <row r="781" spans="1:7">
      <c r="A781" s="23">
        <f t="shared" si="34"/>
        <v>769</v>
      </c>
      <c r="B781" s="218" t="s">
        <v>1245</v>
      </c>
      <c r="C781" s="137">
        <v>42819</v>
      </c>
      <c r="D781" s="137">
        <v>42838</v>
      </c>
      <c r="E781" s="25">
        <f t="shared" ref="E781:E844" si="36">D781-C781</f>
        <v>19</v>
      </c>
      <c r="F781" s="121">
        <v>9162.6578846564407</v>
      </c>
      <c r="G781" s="122">
        <f t="shared" si="35"/>
        <v>174090.49980847238</v>
      </c>
    </row>
    <row r="782" spans="1:7">
      <c r="A782" s="23">
        <f t="shared" ref="A782:A845" si="37">A781+1</f>
        <v>770</v>
      </c>
      <c r="B782" s="218" t="s">
        <v>1245</v>
      </c>
      <c r="C782" s="137">
        <v>42820</v>
      </c>
      <c r="D782" s="137">
        <v>42838</v>
      </c>
      <c r="E782" s="25">
        <f t="shared" si="36"/>
        <v>18</v>
      </c>
      <c r="F782" s="121">
        <v>9162.6578846564407</v>
      </c>
      <c r="G782" s="122">
        <f t="shared" ref="G782:G845" si="38">E782*F782</f>
        <v>164927.84192381593</v>
      </c>
    </row>
    <row r="783" spans="1:7">
      <c r="A783" s="23">
        <f t="shared" si="37"/>
        <v>771</v>
      </c>
      <c r="B783" s="218" t="s">
        <v>1245</v>
      </c>
      <c r="C783" s="137">
        <v>42821</v>
      </c>
      <c r="D783" s="137">
        <v>42838</v>
      </c>
      <c r="E783" s="25">
        <f t="shared" si="36"/>
        <v>17</v>
      </c>
      <c r="F783" s="121">
        <v>19871.514287348655</v>
      </c>
      <c r="G783" s="122">
        <f t="shared" si="38"/>
        <v>337815.74288492714</v>
      </c>
    </row>
    <row r="784" spans="1:7">
      <c r="A784" s="23">
        <f t="shared" si="37"/>
        <v>772</v>
      </c>
      <c r="B784" s="218" t="s">
        <v>1245</v>
      </c>
      <c r="C784" s="137">
        <v>42822</v>
      </c>
      <c r="D784" s="137">
        <v>42838</v>
      </c>
      <c r="E784" s="25">
        <f t="shared" si="36"/>
        <v>16</v>
      </c>
      <c r="F784" s="121">
        <v>17494.94989851589</v>
      </c>
      <c r="G784" s="122">
        <f t="shared" si="38"/>
        <v>279919.19837625424</v>
      </c>
    </row>
    <row r="785" spans="1:7">
      <c r="A785" s="23">
        <f t="shared" si="37"/>
        <v>773</v>
      </c>
      <c r="B785" s="218" t="s">
        <v>1245</v>
      </c>
      <c r="C785" s="137">
        <v>42823</v>
      </c>
      <c r="D785" s="137">
        <v>42838</v>
      </c>
      <c r="E785" s="25">
        <f t="shared" si="36"/>
        <v>15</v>
      </c>
      <c r="F785" s="121">
        <v>11844.644202977752</v>
      </c>
      <c r="G785" s="122">
        <f t="shared" si="38"/>
        <v>177669.66304466629</v>
      </c>
    </row>
    <row r="786" spans="1:7">
      <c r="A786" s="23">
        <f t="shared" si="37"/>
        <v>774</v>
      </c>
      <c r="B786" s="218" t="s">
        <v>1245</v>
      </c>
      <c r="C786" s="137">
        <v>42824</v>
      </c>
      <c r="D786" s="137">
        <v>42838</v>
      </c>
      <c r="E786" s="25">
        <f t="shared" si="36"/>
        <v>14</v>
      </c>
      <c r="F786" s="121">
        <v>12732.276685553843</v>
      </c>
      <c r="G786" s="122">
        <f t="shared" si="38"/>
        <v>178251.87359775382</v>
      </c>
    </row>
    <row r="787" spans="1:7">
      <c r="A787" s="23">
        <f t="shared" si="37"/>
        <v>775</v>
      </c>
      <c r="B787" s="218" t="s">
        <v>1245</v>
      </c>
      <c r="C787" s="137">
        <v>42825</v>
      </c>
      <c r="D787" s="137">
        <v>42838</v>
      </c>
      <c r="E787" s="25">
        <f t="shared" si="36"/>
        <v>13</v>
      </c>
      <c r="F787" s="121">
        <v>19155.681640109869</v>
      </c>
      <c r="G787" s="122">
        <f t="shared" si="38"/>
        <v>249023.8613214283</v>
      </c>
    </row>
    <row r="788" spans="1:7">
      <c r="A788" s="23">
        <f t="shared" si="37"/>
        <v>776</v>
      </c>
      <c r="B788" s="218" t="s">
        <v>1245</v>
      </c>
      <c r="C788" s="137">
        <v>42825</v>
      </c>
      <c r="D788" s="137">
        <v>42838</v>
      </c>
      <c r="E788" s="25">
        <f t="shared" si="36"/>
        <v>13</v>
      </c>
      <c r="F788" s="121">
        <v>-0.03</v>
      </c>
      <c r="G788" s="122">
        <f t="shared" si="38"/>
        <v>-0.39</v>
      </c>
    </row>
    <row r="789" spans="1:7">
      <c r="A789" s="23">
        <f t="shared" si="37"/>
        <v>777</v>
      </c>
      <c r="B789" s="218" t="s">
        <v>1245</v>
      </c>
      <c r="C789" s="137">
        <v>42826</v>
      </c>
      <c r="D789" s="137">
        <v>42853</v>
      </c>
      <c r="E789" s="25">
        <f t="shared" si="36"/>
        <v>27</v>
      </c>
      <c r="F789" s="121">
        <v>30060.283556990449</v>
      </c>
      <c r="G789" s="122">
        <f t="shared" si="38"/>
        <v>811627.65603874216</v>
      </c>
    </row>
    <row r="790" spans="1:7">
      <c r="A790" s="23">
        <f t="shared" si="37"/>
        <v>778</v>
      </c>
      <c r="B790" s="218" t="s">
        <v>1245</v>
      </c>
      <c r="C790" s="137">
        <v>42827</v>
      </c>
      <c r="D790" s="137">
        <v>42853</v>
      </c>
      <c r="E790" s="25">
        <f t="shared" si="36"/>
        <v>26</v>
      </c>
      <c r="F790" s="121">
        <v>26605.078550439823</v>
      </c>
      <c r="G790" s="122">
        <f t="shared" si="38"/>
        <v>691732.04231143533</v>
      </c>
    </row>
    <row r="791" spans="1:7">
      <c r="A791" s="23">
        <f t="shared" si="37"/>
        <v>779</v>
      </c>
      <c r="B791" s="218" t="s">
        <v>1245</v>
      </c>
      <c r="C791" s="137">
        <v>42828</v>
      </c>
      <c r="D791" s="137">
        <v>42853</v>
      </c>
      <c r="E791" s="25">
        <f t="shared" si="36"/>
        <v>25</v>
      </c>
      <c r="F791" s="121">
        <v>12488.098095104408</v>
      </c>
      <c r="G791" s="122">
        <f t="shared" si="38"/>
        <v>312202.4523776102</v>
      </c>
    </row>
    <row r="792" spans="1:7">
      <c r="A792" s="23">
        <f t="shared" si="37"/>
        <v>780</v>
      </c>
      <c r="B792" s="218" t="s">
        <v>1245</v>
      </c>
      <c r="C792" s="137">
        <v>42829</v>
      </c>
      <c r="D792" s="137">
        <v>42853</v>
      </c>
      <c r="E792" s="25">
        <f t="shared" si="36"/>
        <v>24</v>
      </c>
      <c r="F792" s="121">
        <v>14116.980455335413</v>
      </c>
      <c r="G792" s="122">
        <f t="shared" si="38"/>
        <v>338807.53092804994</v>
      </c>
    </row>
    <row r="793" spans="1:7">
      <c r="A793" s="23">
        <f t="shared" si="37"/>
        <v>781</v>
      </c>
      <c r="B793" s="218" t="s">
        <v>1245</v>
      </c>
      <c r="C793" s="137">
        <v>42830</v>
      </c>
      <c r="D793" s="137">
        <v>42853</v>
      </c>
      <c r="E793" s="25">
        <f t="shared" si="36"/>
        <v>23</v>
      </c>
      <c r="F793" s="121">
        <v>11747.697022272128</v>
      </c>
      <c r="G793" s="122">
        <f t="shared" si="38"/>
        <v>270197.03151225892</v>
      </c>
    </row>
    <row r="794" spans="1:7">
      <c r="A794" s="23">
        <f t="shared" si="37"/>
        <v>782</v>
      </c>
      <c r="B794" s="218" t="s">
        <v>1245</v>
      </c>
      <c r="C794" s="137">
        <v>42831</v>
      </c>
      <c r="D794" s="137">
        <v>42853</v>
      </c>
      <c r="E794" s="25">
        <f t="shared" si="36"/>
        <v>22</v>
      </c>
      <c r="F794" s="121">
        <v>10744.042234655042</v>
      </c>
      <c r="G794" s="122">
        <f t="shared" si="38"/>
        <v>236368.92916241093</v>
      </c>
    </row>
    <row r="795" spans="1:7">
      <c r="A795" s="23">
        <f t="shared" si="37"/>
        <v>783</v>
      </c>
      <c r="B795" s="218" t="s">
        <v>1245</v>
      </c>
      <c r="C795" s="137">
        <v>42832</v>
      </c>
      <c r="D795" s="137">
        <v>42853</v>
      </c>
      <c r="E795" s="25">
        <f t="shared" si="36"/>
        <v>21</v>
      </c>
      <c r="F795" s="121">
        <v>25552.063691300584</v>
      </c>
      <c r="G795" s="122">
        <f t="shared" si="38"/>
        <v>536593.33751731226</v>
      </c>
    </row>
    <row r="796" spans="1:7">
      <c r="A796" s="23">
        <f t="shared" si="37"/>
        <v>784</v>
      </c>
      <c r="B796" s="218" t="s">
        <v>1245</v>
      </c>
      <c r="C796" s="137">
        <v>42833</v>
      </c>
      <c r="D796" s="137">
        <v>42853</v>
      </c>
      <c r="E796" s="25">
        <f t="shared" si="36"/>
        <v>20</v>
      </c>
      <c r="F796" s="121">
        <v>31524.63234548095</v>
      </c>
      <c r="G796" s="122">
        <f t="shared" si="38"/>
        <v>630492.64690961898</v>
      </c>
    </row>
    <row r="797" spans="1:7">
      <c r="A797" s="23">
        <f t="shared" si="37"/>
        <v>785</v>
      </c>
      <c r="B797" s="218" t="s">
        <v>1245</v>
      </c>
      <c r="C797" s="137">
        <v>42834</v>
      </c>
      <c r="D797" s="137">
        <v>42853</v>
      </c>
      <c r="E797" s="25">
        <f t="shared" si="36"/>
        <v>19</v>
      </c>
      <c r="F797" s="121">
        <v>33350.954991800572</v>
      </c>
      <c r="G797" s="122">
        <f t="shared" si="38"/>
        <v>633668.14484421082</v>
      </c>
    </row>
    <row r="798" spans="1:7">
      <c r="A798" s="23">
        <f t="shared" si="37"/>
        <v>786</v>
      </c>
      <c r="B798" s="218" t="s">
        <v>1245</v>
      </c>
      <c r="C798" s="137">
        <v>42835</v>
      </c>
      <c r="D798" s="137">
        <v>42853</v>
      </c>
      <c r="E798" s="25">
        <f t="shared" si="36"/>
        <v>18</v>
      </c>
      <c r="F798" s="121">
        <v>39224.803502936629</v>
      </c>
      <c r="G798" s="122">
        <f t="shared" si="38"/>
        <v>706046.4630528593</v>
      </c>
    </row>
    <row r="799" spans="1:7">
      <c r="A799" s="23">
        <f t="shared" si="37"/>
        <v>787</v>
      </c>
      <c r="B799" s="218" t="s">
        <v>1245</v>
      </c>
      <c r="C799" s="137">
        <v>42836</v>
      </c>
      <c r="D799" s="137">
        <v>42853</v>
      </c>
      <c r="E799" s="25">
        <f t="shared" si="36"/>
        <v>17</v>
      </c>
      <c r="F799" s="121">
        <v>35012.744066379681</v>
      </c>
      <c r="G799" s="122">
        <f t="shared" si="38"/>
        <v>595216.64912845462</v>
      </c>
    </row>
    <row r="800" spans="1:7">
      <c r="A800" s="23">
        <f t="shared" si="37"/>
        <v>788</v>
      </c>
      <c r="B800" s="218" t="s">
        <v>1245</v>
      </c>
      <c r="C800" s="137">
        <v>42837</v>
      </c>
      <c r="D800" s="137">
        <v>42853</v>
      </c>
      <c r="E800" s="25">
        <f t="shared" si="36"/>
        <v>16</v>
      </c>
      <c r="F800" s="121">
        <v>34338.156422243599</v>
      </c>
      <c r="G800" s="122">
        <f t="shared" si="38"/>
        <v>549410.50275589759</v>
      </c>
    </row>
    <row r="801" spans="1:7">
      <c r="A801" s="23">
        <f t="shared" si="37"/>
        <v>789</v>
      </c>
      <c r="B801" s="218" t="s">
        <v>1245</v>
      </c>
      <c r="C801" s="137">
        <v>42838</v>
      </c>
      <c r="D801" s="137">
        <v>42853</v>
      </c>
      <c r="E801" s="25">
        <f t="shared" si="36"/>
        <v>15</v>
      </c>
      <c r="F801" s="121">
        <v>31722.072631569557</v>
      </c>
      <c r="G801" s="122">
        <f t="shared" si="38"/>
        <v>475831.08947354334</v>
      </c>
    </row>
    <row r="802" spans="1:7">
      <c r="A802" s="23">
        <f t="shared" si="37"/>
        <v>790</v>
      </c>
      <c r="B802" s="218" t="s">
        <v>1245</v>
      </c>
      <c r="C802" s="137">
        <v>42839</v>
      </c>
      <c r="D802" s="137">
        <v>42853</v>
      </c>
      <c r="E802" s="25">
        <f t="shared" si="36"/>
        <v>14</v>
      </c>
      <c r="F802" s="121">
        <v>32380.206918531581</v>
      </c>
      <c r="G802" s="122">
        <f t="shared" si="38"/>
        <v>453322.89685944212</v>
      </c>
    </row>
    <row r="803" spans="1:7">
      <c r="A803" s="23">
        <f t="shared" si="37"/>
        <v>791</v>
      </c>
      <c r="B803" s="218" t="s">
        <v>1245</v>
      </c>
      <c r="C803" s="137">
        <v>42840</v>
      </c>
      <c r="D803" s="137">
        <v>42853</v>
      </c>
      <c r="E803" s="25">
        <f t="shared" si="36"/>
        <v>13</v>
      </c>
      <c r="F803" s="121">
        <v>29056.628769373361</v>
      </c>
      <c r="G803" s="122">
        <f t="shared" si="38"/>
        <v>377736.17400185368</v>
      </c>
    </row>
    <row r="804" spans="1:7">
      <c r="A804" s="23">
        <f t="shared" si="37"/>
        <v>792</v>
      </c>
      <c r="B804" s="218" t="s">
        <v>1245</v>
      </c>
      <c r="C804" s="137">
        <v>42841</v>
      </c>
      <c r="D804" s="137">
        <v>42853</v>
      </c>
      <c r="E804" s="25">
        <f t="shared" si="36"/>
        <v>12</v>
      </c>
      <c r="F804" s="121">
        <v>29303.429126984123</v>
      </c>
      <c r="G804" s="122">
        <f t="shared" si="38"/>
        <v>351641.14952380949</v>
      </c>
    </row>
    <row r="805" spans="1:7">
      <c r="A805" s="23">
        <f t="shared" si="37"/>
        <v>793</v>
      </c>
      <c r="B805" s="218" t="s">
        <v>1245</v>
      </c>
      <c r="C805" s="137">
        <v>42842</v>
      </c>
      <c r="D805" s="137">
        <v>42853</v>
      </c>
      <c r="E805" s="25">
        <f t="shared" si="36"/>
        <v>11</v>
      </c>
      <c r="F805" s="121">
        <v>27427.746409142354</v>
      </c>
      <c r="G805" s="122">
        <f t="shared" si="38"/>
        <v>301705.21050056588</v>
      </c>
    </row>
    <row r="806" spans="1:7">
      <c r="A806" s="23">
        <f t="shared" si="37"/>
        <v>794</v>
      </c>
      <c r="B806" s="218" t="s">
        <v>1245</v>
      </c>
      <c r="C806" s="137">
        <v>42843</v>
      </c>
      <c r="D806" s="137">
        <v>42853</v>
      </c>
      <c r="E806" s="25">
        <f t="shared" si="36"/>
        <v>10</v>
      </c>
      <c r="F806" s="121">
        <v>29616.042913291079</v>
      </c>
      <c r="G806" s="122">
        <f t="shared" si="38"/>
        <v>296160.42913291079</v>
      </c>
    </row>
    <row r="807" spans="1:7">
      <c r="A807" s="23">
        <f t="shared" si="37"/>
        <v>795</v>
      </c>
      <c r="B807" s="218" t="s">
        <v>1245</v>
      </c>
      <c r="C807" s="137">
        <v>42844</v>
      </c>
      <c r="D807" s="137">
        <v>42853</v>
      </c>
      <c r="E807" s="25">
        <f t="shared" si="36"/>
        <v>9</v>
      </c>
      <c r="F807" s="121">
        <v>28579.481411325894</v>
      </c>
      <c r="G807" s="122">
        <f t="shared" si="38"/>
        <v>257215.33270193305</v>
      </c>
    </row>
    <row r="808" spans="1:7">
      <c r="A808" s="23">
        <f t="shared" si="37"/>
        <v>796</v>
      </c>
      <c r="B808" s="218" t="s">
        <v>1245</v>
      </c>
      <c r="C808" s="137">
        <v>42845</v>
      </c>
      <c r="D808" s="137">
        <v>42853</v>
      </c>
      <c r="E808" s="25">
        <f t="shared" si="36"/>
        <v>8</v>
      </c>
      <c r="F808" s="121">
        <v>26210.197978262608</v>
      </c>
      <c r="G808" s="122">
        <f t="shared" si="38"/>
        <v>209681.58382610086</v>
      </c>
    </row>
    <row r="809" spans="1:7">
      <c r="A809" s="23">
        <f t="shared" si="37"/>
        <v>797</v>
      </c>
      <c r="B809" s="218" t="s">
        <v>1245</v>
      </c>
      <c r="C809" s="137">
        <v>42846</v>
      </c>
      <c r="D809" s="137">
        <v>42853</v>
      </c>
      <c r="E809" s="25">
        <f t="shared" si="36"/>
        <v>7</v>
      </c>
      <c r="F809" s="121">
        <v>18789.733892765787</v>
      </c>
      <c r="G809" s="122">
        <f t="shared" si="38"/>
        <v>131528.1372493605</v>
      </c>
    </row>
    <row r="810" spans="1:7">
      <c r="A810" s="23">
        <f t="shared" si="37"/>
        <v>798</v>
      </c>
      <c r="B810" s="218" t="s">
        <v>1245</v>
      </c>
      <c r="C810" s="137">
        <v>42847</v>
      </c>
      <c r="D810" s="137">
        <v>42853</v>
      </c>
      <c r="E810" s="25">
        <f t="shared" si="36"/>
        <v>6</v>
      </c>
      <c r="F810" s="121">
        <v>14577.674456208832</v>
      </c>
      <c r="G810" s="122">
        <f t="shared" si="38"/>
        <v>87466.046737252997</v>
      </c>
    </row>
    <row r="811" spans="1:7">
      <c r="A811" s="23">
        <f t="shared" si="37"/>
        <v>799</v>
      </c>
      <c r="B811" s="218" t="s">
        <v>1245</v>
      </c>
      <c r="C811" s="137">
        <v>42848</v>
      </c>
      <c r="D811" s="137">
        <v>42853</v>
      </c>
      <c r="E811" s="25">
        <f t="shared" si="36"/>
        <v>5</v>
      </c>
      <c r="F811" s="121">
        <v>11056.656020962004</v>
      </c>
      <c r="G811" s="122">
        <f t="shared" si="38"/>
        <v>55283.280104810023</v>
      </c>
    </row>
    <row r="812" spans="1:7">
      <c r="A812" s="23">
        <f t="shared" si="37"/>
        <v>800</v>
      </c>
      <c r="B812" s="218" t="s">
        <v>1245</v>
      </c>
      <c r="C812" s="137">
        <v>42849</v>
      </c>
      <c r="D812" s="137">
        <v>42853</v>
      </c>
      <c r="E812" s="25">
        <f t="shared" si="36"/>
        <v>4</v>
      </c>
      <c r="F812" s="121">
        <v>17917.705962541102</v>
      </c>
      <c r="G812" s="122">
        <f t="shared" si="38"/>
        <v>71670.823850164408</v>
      </c>
    </row>
    <row r="813" spans="1:7">
      <c r="A813" s="23">
        <f t="shared" si="37"/>
        <v>801</v>
      </c>
      <c r="B813" s="218" t="s">
        <v>1245</v>
      </c>
      <c r="C813" s="137">
        <v>42850</v>
      </c>
      <c r="D813" s="137">
        <v>42853</v>
      </c>
      <c r="E813" s="25">
        <f t="shared" si="36"/>
        <v>3</v>
      </c>
      <c r="F813" s="121">
        <v>10546.601948566435</v>
      </c>
      <c r="G813" s="122">
        <f t="shared" si="38"/>
        <v>31639.805845699302</v>
      </c>
    </row>
    <row r="814" spans="1:7">
      <c r="A814" s="23">
        <f t="shared" si="37"/>
        <v>802</v>
      </c>
      <c r="B814" s="218" t="s">
        <v>1245</v>
      </c>
      <c r="C814" s="137">
        <v>42851</v>
      </c>
      <c r="D814" s="137">
        <v>42853</v>
      </c>
      <c r="E814" s="25">
        <f t="shared" si="36"/>
        <v>2</v>
      </c>
      <c r="F814" s="121">
        <v>17144.398175360726</v>
      </c>
      <c r="G814" s="122">
        <f t="shared" si="38"/>
        <v>34288.796350721452</v>
      </c>
    </row>
    <row r="815" spans="1:7">
      <c r="A815" s="23">
        <f t="shared" si="37"/>
        <v>803</v>
      </c>
      <c r="B815" s="218" t="s">
        <v>1245</v>
      </c>
      <c r="C815" s="137">
        <v>42852</v>
      </c>
      <c r="D815" s="137">
        <v>42853</v>
      </c>
      <c r="E815" s="25">
        <f t="shared" si="36"/>
        <v>1</v>
      </c>
      <c r="F815" s="121">
        <v>26095.024478044252</v>
      </c>
      <c r="G815" s="122">
        <f t="shared" si="38"/>
        <v>26095.024478044252</v>
      </c>
    </row>
    <row r="816" spans="1:7">
      <c r="A816" s="23">
        <f t="shared" si="37"/>
        <v>804</v>
      </c>
      <c r="B816" s="218" t="s">
        <v>1245</v>
      </c>
      <c r="C816" s="137">
        <v>42853</v>
      </c>
      <c r="D816" s="137">
        <v>42853</v>
      </c>
      <c r="E816" s="25">
        <f t="shared" si="36"/>
        <v>0</v>
      </c>
      <c r="F816" s="121">
        <v>22294.298970838561</v>
      </c>
      <c r="G816" s="122">
        <f t="shared" si="38"/>
        <v>0</v>
      </c>
    </row>
    <row r="817" spans="1:7">
      <c r="A817" s="23">
        <f t="shared" si="37"/>
        <v>805</v>
      </c>
      <c r="B817" s="218" t="s">
        <v>1245</v>
      </c>
      <c r="C817" s="137">
        <v>42854</v>
      </c>
      <c r="D817" s="137">
        <v>42853</v>
      </c>
      <c r="E817" s="25">
        <f t="shared" si="36"/>
        <v>-1</v>
      </c>
      <c r="F817" s="121">
        <v>23001.79332932274</v>
      </c>
      <c r="G817" s="122">
        <f t="shared" si="38"/>
        <v>-23001.79332932274</v>
      </c>
    </row>
    <row r="818" spans="1:7">
      <c r="A818" s="23">
        <f t="shared" si="37"/>
        <v>806</v>
      </c>
      <c r="B818" s="218" t="s">
        <v>1245</v>
      </c>
      <c r="C818" s="137">
        <v>42855</v>
      </c>
      <c r="D818" s="137">
        <v>42853</v>
      </c>
      <c r="E818" s="25">
        <f t="shared" si="36"/>
        <v>-2</v>
      </c>
      <c r="F818" s="121">
        <v>19365.601393857556</v>
      </c>
      <c r="G818" s="122">
        <f t="shared" si="38"/>
        <v>-38731.202787715112</v>
      </c>
    </row>
    <row r="819" spans="1:7">
      <c r="A819" s="23">
        <f t="shared" si="37"/>
        <v>807</v>
      </c>
      <c r="B819" s="218" t="s">
        <v>1245</v>
      </c>
      <c r="C819" s="137">
        <v>42826</v>
      </c>
      <c r="D819" s="137">
        <v>42870</v>
      </c>
      <c r="E819" s="25">
        <f t="shared" si="36"/>
        <v>44</v>
      </c>
      <c r="F819" s="121">
        <v>23891.711297082551</v>
      </c>
      <c r="G819" s="122">
        <f t="shared" si="38"/>
        <v>1051235.2970716322</v>
      </c>
    </row>
    <row r="820" spans="1:7">
      <c r="A820" s="23">
        <f t="shared" si="37"/>
        <v>808</v>
      </c>
      <c r="B820" s="218" t="s">
        <v>1245</v>
      </c>
      <c r="C820" s="137">
        <v>42827</v>
      </c>
      <c r="D820" s="137">
        <v>42870</v>
      </c>
      <c r="E820" s="25">
        <f t="shared" si="36"/>
        <v>43</v>
      </c>
      <c r="F820" s="121">
        <v>21145.537584774211</v>
      </c>
      <c r="G820" s="122">
        <f t="shared" si="38"/>
        <v>909258.11614529102</v>
      </c>
    </row>
    <row r="821" spans="1:7">
      <c r="A821" s="23">
        <f t="shared" si="37"/>
        <v>809</v>
      </c>
      <c r="B821" s="218" t="s">
        <v>1245</v>
      </c>
      <c r="C821" s="137">
        <v>42828</v>
      </c>
      <c r="D821" s="137">
        <v>42870</v>
      </c>
      <c r="E821" s="25">
        <f t="shared" si="36"/>
        <v>42</v>
      </c>
      <c r="F821" s="121">
        <v>9925.4564173429972</v>
      </c>
      <c r="G821" s="122">
        <f t="shared" si="38"/>
        <v>416869.16952840588</v>
      </c>
    </row>
    <row r="822" spans="1:7">
      <c r="A822" s="23">
        <f t="shared" si="37"/>
        <v>810</v>
      </c>
      <c r="B822" s="218" t="s">
        <v>1245</v>
      </c>
      <c r="C822" s="137">
        <v>42829</v>
      </c>
      <c r="D822" s="137">
        <v>42870</v>
      </c>
      <c r="E822" s="25">
        <f t="shared" si="36"/>
        <v>41</v>
      </c>
      <c r="F822" s="121">
        <v>11220.081167431214</v>
      </c>
      <c r="G822" s="122">
        <f t="shared" si="38"/>
        <v>460023.32786467974</v>
      </c>
    </row>
    <row r="823" spans="1:7">
      <c r="A823" s="23">
        <f t="shared" si="37"/>
        <v>811</v>
      </c>
      <c r="B823" s="218" t="s">
        <v>1245</v>
      </c>
      <c r="C823" s="137">
        <v>42830</v>
      </c>
      <c r="D823" s="137">
        <v>42870</v>
      </c>
      <c r="E823" s="25">
        <f t="shared" si="36"/>
        <v>40</v>
      </c>
      <c r="F823" s="121">
        <v>9336.9906218483538</v>
      </c>
      <c r="G823" s="122">
        <f t="shared" si="38"/>
        <v>373479.62487393414</v>
      </c>
    </row>
    <row r="824" spans="1:7">
      <c r="A824" s="23">
        <f t="shared" si="37"/>
        <v>812</v>
      </c>
      <c r="B824" s="218" t="s">
        <v>1245</v>
      </c>
      <c r="C824" s="137">
        <v>42831</v>
      </c>
      <c r="D824" s="137">
        <v>42870</v>
      </c>
      <c r="E824" s="25">
        <f t="shared" si="36"/>
        <v>39</v>
      </c>
      <c r="F824" s="121">
        <v>8539.2925435111683</v>
      </c>
      <c r="G824" s="122">
        <f t="shared" si="38"/>
        <v>333032.40919693559</v>
      </c>
    </row>
    <row r="825" spans="1:7">
      <c r="A825" s="23">
        <f t="shared" si="37"/>
        <v>813</v>
      </c>
      <c r="B825" s="218" t="s">
        <v>1245</v>
      </c>
      <c r="C825" s="137">
        <v>42832</v>
      </c>
      <c r="D825" s="137">
        <v>42870</v>
      </c>
      <c r="E825" s="25">
        <f t="shared" si="36"/>
        <v>38</v>
      </c>
      <c r="F825" s="121">
        <v>20308.608453404049</v>
      </c>
      <c r="G825" s="122">
        <f t="shared" si="38"/>
        <v>771727.12122935383</v>
      </c>
    </row>
    <row r="826" spans="1:7">
      <c r="A826" s="23">
        <f t="shared" si="37"/>
        <v>814</v>
      </c>
      <c r="B826" s="218" t="s">
        <v>1245</v>
      </c>
      <c r="C826" s="137">
        <v>42833</v>
      </c>
      <c r="D826" s="137">
        <v>42870</v>
      </c>
      <c r="E826" s="25">
        <f t="shared" si="36"/>
        <v>37</v>
      </c>
      <c r="F826" s="121">
        <v>25055.565870394181</v>
      </c>
      <c r="G826" s="122">
        <f t="shared" si="38"/>
        <v>927055.93720458471</v>
      </c>
    </row>
    <row r="827" spans="1:7">
      <c r="A827" s="23">
        <f t="shared" si="37"/>
        <v>815</v>
      </c>
      <c r="B827" s="218" t="s">
        <v>1245</v>
      </c>
      <c r="C827" s="137">
        <v>42834</v>
      </c>
      <c r="D827" s="137">
        <v>42870</v>
      </c>
      <c r="E827" s="25">
        <f t="shared" si="36"/>
        <v>36</v>
      </c>
      <c r="F827" s="121">
        <v>26507.114832614301</v>
      </c>
      <c r="G827" s="122">
        <f t="shared" si="38"/>
        <v>954256.1339741149</v>
      </c>
    </row>
    <row r="828" spans="1:7">
      <c r="A828" s="23">
        <f t="shared" si="37"/>
        <v>816</v>
      </c>
      <c r="B828" s="218" t="s">
        <v>1245</v>
      </c>
      <c r="C828" s="137">
        <v>42835</v>
      </c>
      <c r="D828" s="137">
        <v>42870</v>
      </c>
      <c r="E828" s="25">
        <f t="shared" si="36"/>
        <v>35</v>
      </c>
      <c r="F828" s="121">
        <v>31175.610143538477</v>
      </c>
      <c r="G828" s="122">
        <f t="shared" si="38"/>
        <v>1091146.3550238467</v>
      </c>
    </row>
    <row r="829" spans="1:7">
      <c r="A829" s="23">
        <f t="shared" si="37"/>
        <v>817</v>
      </c>
      <c r="B829" s="218" t="s">
        <v>1245</v>
      </c>
      <c r="C829" s="137">
        <v>42836</v>
      </c>
      <c r="D829" s="137">
        <v>42870</v>
      </c>
      <c r="E829" s="25">
        <f t="shared" si="36"/>
        <v>34</v>
      </c>
      <c r="F829" s="121">
        <v>27827.893618057835</v>
      </c>
      <c r="G829" s="122">
        <f t="shared" si="38"/>
        <v>946148.38301396638</v>
      </c>
    </row>
    <row r="830" spans="1:7">
      <c r="A830" s="23">
        <f t="shared" si="37"/>
        <v>818</v>
      </c>
      <c r="B830" s="218" t="s">
        <v>1245</v>
      </c>
      <c r="C830" s="137">
        <v>42837</v>
      </c>
      <c r="D830" s="137">
        <v>42870</v>
      </c>
      <c r="E830" s="25">
        <f t="shared" si="36"/>
        <v>33</v>
      </c>
      <c r="F830" s="121">
        <v>27291.735893273828</v>
      </c>
      <c r="G830" s="122">
        <f t="shared" si="38"/>
        <v>900627.28447803634</v>
      </c>
    </row>
    <row r="831" spans="1:7">
      <c r="A831" s="23">
        <f t="shared" si="37"/>
        <v>819</v>
      </c>
      <c r="B831" s="218" t="s">
        <v>1245</v>
      </c>
      <c r="C831" s="137">
        <v>42838</v>
      </c>
      <c r="D831" s="137">
        <v>42870</v>
      </c>
      <c r="E831" s="25">
        <f t="shared" si="36"/>
        <v>32</v>
      </c>
      <c r="F831" s="121">
        <v>25212.490082526085</v>
      </c>
      <c r="G831" s="122">
        <f t="shared" si="38"/>
        <v>806799.68264083471</v>
      </c>
    </row>
    <row r="832" spans="1:7">
      <c r="A832" s="23">
        <f t="shared" si="37"/>
        <v>820</v>
      </c>
      <c r="B832" s="218" t="s">
        <v>1245</v>
      </c>
      <c r="C832" s="137">
        <v>42839</v>
      </c>
      <c r="D832" s="137">
        <v>42870</v>
      </c>
      <c r="E832" s="25">
        <f t="shared" si="36"/>
        <v>31</v>
      </c>
      <c r="F832" s="121">
        <v>25735.570789632435</v>
      </c>
      <c r="G832" s="122">
        <f t="shared" si="38"/>
        <v>797802.69447860552</v>
      </c>
    </row>
    <row r="833" spans="1:7">
      <c r="A833" s="23">
        <f t="shared" si="37"/>
        <v>821</v>
      </c>
      <c r="B833" s="218" t="s">
        <v>1245</v>
      </c>
      <c r="C833" s="137">
        <v>42840</v>
      </c>
      <c r="D833" s="137">
        <v>42870</v>
      </c>
      <c r="E833" s="25">
        <f t="shared" si="36"/>
        <v>30</v>
      </c>
      <c r="F833" s="121">
        <v>23094.013218745364</v>
      </c>
      <c r="G833" s="122">
        <f t="shared" si="38"/>
        <v>692820.39656236093</v>
      </c>
    </row>
    <row r="834" spans="1:7">
      <c r="A834" s="23">
        <f t="shared" si="37"/>
        <v>822</v>
      </c>
      <c r="B834" s="218" t="s">
        <v>1245</v>
      </c>
      <c r="C834" s="137">
        <v>42841</v>
      </c>
      <c r="D834" s="137">
        <v>42870</v>
      </c>
      <c r="E834" s="25">
        <f t="shared" si="36"/>
        <v>29</v>
      </c>
      <c r="F834" s="121">
        <v>23290.168483910249</v>
      </c>
      <c r="G834" s="122">
        <f t="shared" si="38"/>
        <v>675414.88603339717</v>
      </c>
    </row>
    <row r="835" spans="1:7">
      <c r="A835" s="23">
        <f t="shared" si="37"/>
        <v>823</v>
      </c>
      <c r="B835" s="218" t="s">
        <v>1245</v>
      </c>
      <c r="C835" s="137">
        <v>42842</v>
      </c>
      <c r="D835" s="137">
        <v>42870</v>
      </c>
      <c r="E835" s="25">
        <f t="shared" si="36"/>
        <v>28</v>
      </c>
      <c r="F835" s="121">
        <v>21799.388468657151</v>
      </c>
      <c r="G835" s="122">
        <f t="shared" si="38"/>
        <v>610382.87712240021</v>
      </c>
    </row>
    <row r="836" spans="1:7">
      <c r="A836" s="23">
        <f t="shared" si="37"/>
        <v>824</v>
      </c>
      <c r="B836" s="218" t="s">
        <v>1245</v>
      </c>
      <c r="C836" s="137">
        <v>42843</v>
      </c>
      <c r="D836" s="137">
        <v>42870</v>
      </c>
      <c r="E836" s="25">
        <f t="shared" si="36"/>
        <v>27</v>
      </c>
      <c r="F836" s="121">
        <v>23538.631819785762</v>
      </c>
      <c r="G836" s="122">
        <f t="shared" si="38"/>
        <v>635543.05913421558</v>
      </c>
    </row>
    <row r="837" spans="1:7">
      <c r="A837" s="23">
        <f t="shared" si="37"/>
        <v>825</v>
      </c>
      <c r="B837" s="218" t="s">
        <v>1245</v>
      </c>
      <c r="C837" s="137">
        <v>42844</v>
      </c>
      <c r="D837" s="137">
        <v>42870</v>
      </c>
      <c r="E837" s="25">
        <f t="shared" si="36"/>
        <v>26</v>
      </c>
      <c r="F837" s="121">
        <v>22714.779706093264</v>
      </c>
      <c r="G837" s="122">
        <f t="shared" si="38"/>
        <v>590584.27235842485</v>
      </c>
    </row>
    <row r="838" spans="1:7">
      <c r="A838" s="23">
        <f t="shared" si="37"/>
        <v>826</v>
      </c>
      <c r="B838" s="218" t="s">
        <v>1245</v>
      </c>
      <c r="C838" s="137">
        <v>42845</v>
      </c>
      <c r="D838" s="137">
        <v>42870</v>
      </c>
      <c r="E838" s="25">
        <f t="shared" si="36"/>
        <v>25</v>
      </c>
      <c r="F838" s="121">
        <v>20831.689160510399</v>
      </c>
      <c r="G838" s="122">
        <f t="shared" si="38"/>
        <v>520792.22901275998</v>
      </c>
    </row>
    <row r="839" spans="1:7">
      <c r="A839" s="23">
        <f t="shared" si="37"/>
        <v>827</v>
      </c>
      <c r="B839" s="218" t="s">
        <v>1245</v>
      </c>
      <c r="C839" s="137">
        <v>42846</v>
      </c>
      <c r="D839" s="137">
        <v>42870</v>
      </c>
      <c r="E839" s="25">
        <f t="shared" si="36"/>
        <v>24</v>
      </c>
      <c r="F839" s="121">
        <v>14933.9541878863</v>
      </c>
      <c r="G839" s="122">
        <f t="shared" si="38"/>
        <v>358414.90050927119</v>
      </c>
    </row>
    <row r="840" spans="1:7">
      <c r="A840" s="23">
        <f t="shared" si="37"/>
        <v>828</v>
      </c>
      <c r="B840" s="218" t="s">
        <v>1245</v>
      </c>
      <c r="C840" s="137">
        <v>42847</v>
      </c>
      <c r="D840" s="137">
        <v>42870</v>
      </c>
      <c r="E840" s="25">
        <f t="shared" si="36"/>
        <v>23</v>
      </c>
      <c r="F840" s="121">
        <v>11586.23766240566</v>
      </c>
      <c r="G840" s="122">
        <f t="shared" si="38"/>
        <v>266483.46623533015</v>
      </c>
    </row>
    <row r="841" spans="1:7">
      <c r="A841" s="23">
        <f t="shared" si="37"/>
        <v>829</v>
      </c>
      <c r="B841" s="218" t="s">
        <v>1245</v>
      </c>
      <c r="C841" s="137">
        <v>42848</v>
      </c>
      <c r="D841" s="137">
        <v>42870</v>
      </c>
      <c r="E841" s="25">
        <f t="shared" si="36"/>
        <v>22</v>
      </c>
      <c r="F841" s="121">
        <v>8787.7558793866847</v>
      </c>
      <c r="G841" s="122">
        <f t="shared" si="38"/>
        <v>193330.62934650708</v>
      </c>
    </row>
    <row r="842" spans="1:7">
      <c r="A842" s="23">
        <f t="shared" si="37"/>
        <v>830</v>
      </c>
      <c r="B842" s="218" t="s">
        <v>1245</v>
      </c>
      <c r="C842" s="137">
        <v>42849</v>
      </c>
      <c r="D842" s="137">
        <v>42870</v>
      </c>
      <c r="E842" s="25">
        <f t="shared" si="36"/>
        <v>21</v>
      </c>
      <c r="F842" s="121">
        <v>14240.872250970388</v>
      </c>
      <c r="G842" s="122">
        <f t="shared" si="38"/>
        <v>299058.31727037812</v>
      </c>
    </row>
    <row r="843" spans="1:7">
      <c r="A843" s="23">
        <f t="shared" si="37"/>
        <v>831</v>
      </c>
      <c r="B843" s="218" t="s">
        <v>1245</v>
      </c>
      <c r="C843" s="137">
        <v>42850</v>
      </c>
      <c r="D843" s="137">
        <v>42870</v>
      </c>
      <c r="E843" s="25">
        <f t="shared" si="36"/>
        <v>20</v>
      </c>
      <c r="F843" s="121">
        <v>8382.3683313792644</v>
      </c>
      <c r="G843" s="122">
        <f t="shared" si="38"/>
        <v>167647.36662758529</v>
      </c>
    </row>
    <row r="844" spans="1:7">
      <c r="A844" s="23">
        <f t="shared" si="37"/>
        <v>832</v>
      </c>
      <c r="B844" s="218" t="s">
        <v>1245</v>
      </c>
      <c r="C844" s="137">
        <v>42851</v>
      </c>
      <c r="D844" s="137">
        <v>42870</v>
      </c>
      <c r="E844" s="25">
        <f t="shared" si="36"/>
        <v>19</v>
      </c>
      <c r="F844" s="121">
        <v>13626.252420120427</v>
      </c>
      <c r="G844" s="122">
        <f t="shared" si="38"/>
        <v>258898.79598228811</v>
      </c>
    </row>
    <row r="845" spans="1:7">
      <c r="A845" s="23">
        <f t="shared" si="37"/>
        <v>833</v>
      </c>
      <c r="B845" s="218" t="s">
        <v>1245</v>
      </c>
      <c r="C845" s="137">
        <v>42852</v>
      </c>
      <c r="D845" s="137">
        <v>42870</v>
      </c>
      <c r="E845" s="25">
        <f t="shared" ref="E845:E908" si="39">D845-C845</f>
        <v>18</v>
      </c>
      <c r="F845" s="121">
        <v>20740.15003676679</v>
      </c>
      <c r="G845" s="122">
        <f t="shared" si="38"/>
        <v>373322.7006618022</v>
      </c>
    </row>
    <row r="846" spans="1:7">
      <c r="A846" s="23">
        <f t="shared" ref="A846:A909" si="40">A845+1</f>
        <v>834</v>
      </c>
      <c r="B846" s="218" t="s">
        <v>1245</v>
      </c>
      <c r="C846" s="137">
        <v>42853</v>
      </c>
      <c r="D846" s="137">
        <v>42870</v>
      </c>
      <c r="E846" s="25">
        <f t="shared" si="39"/>
        <v>17</v>
      </c>
      <c r="F846" s="121">
        <v>17719.358953227616</v>
      </c>
      <c r="G846" s="122">
        <f t="shared" ref="G846:G909" si="41">E846*F846</f>
        <v>301229.1022048695</v>
      </c>
    </row>
    <row r="847" spans="1:7">
      <c r="A847" s="23">
        <f t="shared" si="40"/>
        <v>835</v>
      </c>
      <c r="B847" s="218" t="s">
        <v>1245</v>
      </c>
      <c r="C847" s="137">
        <v>42854</v>
      </c>
      <c r="D847" s="137">
        <v>42870</v>
      </c>
      <c r="E847" s="25">
        <f t="shared" si="39"/>
        <v>16</v>
      </c>
      <c r="F847" s="121">
        <v>18281.670713366944</v>
      </c>
      <c r="G847" s="122">
        <f t="shared" si="41"/>
        <v>292506.73141387111</v>
      </c>
    </row>
    <row r="848" spans="1:7">
      <c r="A848" s="23">
        <f t="shared" si="40"/>
        <v>836</v>
      </c>
      <c r="B848" s="218" t="s">
        <v>1245</v>
      </c>
      <c r="C848" s="137">
        <v>42855</v>
      </c>
      <c r="D848" s="137">
        <v>42870</v>
      </c>
      <c r="E848" s="25">
        <f t="shared" si="39"/>
        <v>15</v>
      </c>
      <c r="F848" s="121">
        <v>15391.649806604359</v>
      </c>
      <c r="G848" s="122">
        <f t="shared" si="41"/>
        <v>230874.74709906537</v>
      </c>
    </row>
    <row r="849" spans="1:7">
      <c r="A849" s="23">
        <f t="shared" si="40"/>
        <v>837</v>
      </c>
      <c r="B849" s="218" t="s">
        <v>1245</v>
      </c>
      <c r="C849" s="137">
        <v>42826</v>
      </c>
      <c r="D849" s="137">
        <v>42886</v>
      </c>
      <c r="E849" s="25">
        <f t="shared" si="39"/>
        <v>60</v>
      </c>
      <c r="F849" s="121">
        <v>-133.30834811904293</v>
      </c>
      <c r="G849" s="122">
        <f t="shared" si="41"/>
        <v>-7998.5008871425762</v>
      </c>
    </row>
    <row r="850" spans="1:7">
      <c r="A850" s="23">
        <f t="shared" si="40"/>
        <v>838</v>
      </c>
      <c r="B850" s="218" t="s">
        <v>1245</v>
      </c>
      <c r="C850" s="137">
        <v>42827</v>
      </c>
      <c r="D850" s="137">
        <v>42886</v>
      </c>
      <c r="E850" s="25">
        <f t="shared" si="39"/>
        <v>59</v>
      </c>
      <c r="F850" s="121">
        <v>-117.98554948467017</v>
      </c>
      <c r="G850" s="122">
        <f t="shared" si="41"/>
        <v>-6961.1474195955398</v>
      </c>
    </row>
    <row r="851" spans="1:7">
      <c r="A851" s="23">
        <f t="shared" si="40"/>
        <v>839</v>
      </c>
      <c r="B851" s="218" t="s">
        <v>1245</v>
      </c>
      <c r="C851" s="137">
        <v>42828</v>
      </c>
      <c r="D851" s="137">
        <v>42886</v>
      </c>
      <c r="E851" s="25">
        <f t="shared" si="39"/>
        <v>58</v>
      </c>
      <c r="F851" s="121">
        <v>-55.380972207090089</v>
      </c>
      <c r="G851" s="122">
        <f t="shared" si="41"/>
        <v>-3212.0963880112254</v>
      </c>
    </row>
    <row r="852" spans="1:7">
      <c r="A852" s="23">
        <f t="shared" si="40"/>
        <v>840</v>
      </c>
      <c r="B852" s="218" t="s">
        <v>1245</v>
      </c>
      <c r="C852" s="137">
        <v>42829</v>
      </c>
      <c r="D852" s="137">
        <v>42886</v>
      </c>
      <c r="E852" s="25">
        <f t="shared" si="39"/>
        <v>57</v>
      </c>
      <c r="F852" s="121">
        <v>-62.604577277580098</v>
      </c>
      <c r="G852" s="122">
        <f t="shared" si="41"/>
        <v>-3568.4609048220655</v>
      </c>
    </row>
    <row r="853" spans="1:7">
      <c r="A853" s="23">
        <f t="shared" si="40"/>
        <v>841</v>
      </c>
      <c r="B853" s="218" t="s">
        <v>1245</v>
      </c>
      <c r="C853" s="137">
        <v>42830</v>
      </c>
      <c r="D853" s="137">
        <v>42886</v>
      </c>
      <c r="E853" s="25">
        <f t="shared" si="39"/>
        <v>56</v>
      </c>
      <c r="F853" s="121">
        <v>-52.097515356867355</v>
      </c>
      <c r="G853" s="122">
        <f t="shared" si="41"/>
        <v>-2917.4608599845719</v>
      </c>
    </row>
    <row r="854" spans="1:7">
      <c r="A854" s="23">
        <f t="shared" si="40"/>
        <v>842</v>
      </c>
      <c r="B854" s="218" t="s">
        <v>1245</v>
      </c>
      <c r="C854" s="137">
        <v>42831</v>
      </c>
      <c r="D854" s="137">
        <v>42886</v>
      </c>
      <c r="E854" s="25">
        <f t="shared" si="39"/>
        <v>55</v>
      </c>
      <c r="F854" s="121">
        <v>-47.646607182120981</v>
      </c>
      <c r="G854" s="122">
        <f t="shared" si="41"/>
        <v>-2620.5633950166539</v>
      </c>
    </row>
    <row r="855" spans="1:7">
      <c r="A855" s="23">
        <f t="shared" si="40"/>
        <v>843</v>
      </c>
      <c r="B855" s="218" t="s">
        <v>1245</v>
      </c>
      <c r="C855" s="137">
        <v>42832</v>
      </c>
      <c r="D855" s="137">
        <v>42886</v>
      </c>
      <c r="E855" s="25">
        <f t="shared" si="39"/>
        <v>54</v>
      </c>
      <c r="F855" s="121">
        <v>-113.31574418657563</v>
      </c>
      <c r="G855" s="122">
        <f t="shared" si="41"/>
        <v>-6119.0501860750837</v>
      </c>
    </row>
    <row r="856" spans="1:7">
      <c r="A856" s="23">
        <f t="shared" si="40"/>
        <v>844</v>
      </c>
      <c r="B856" s="218" t="s">
        <v>1245</v>
      </c>
      <c r="C856" s="137">
        <v>42833</v>
      </c>
      <c r="D856" s="137">
        <v>42886</v>
      </c>
      <c r="E856" s="25">
        <f t="shared" si="39"/>
        <v>53</v>
      </c>
      <c r="F856" s="121">
        <v>-139.80229611170566</v>
      </c>
      <c r="G856" s="122">
        <f t="shared" si="41"/>
        <v>-7409.5216939204001</v>
      </c>
    </row>
    <row r="857" spans="1:7">
      <c r="A857" s="23">
        <f t="shared" si="40"/>
        <v>845</v>
      </c>
      <c r="B857" s="218" t="s">
        <v>1245</v>
      </c>
      <c r="C857" s="137">
        <v>42834</v>
      </c>
      <c r="D857" s="137">
        <v>42886</v>
      </c>
      <c r="E857" s="25">
        <f t="shared" si="39"/>
        <v>52</v>
      </c>
      <c r="F857" s="121">
        <v>-147.90148967558841</v>
      </c>
      <c r="G857" s="122">
        <f t="shared" si="41"/>
        <v>-7690.8774631305969</v>
      </c>
    </row>
    <row r="858" spans="1:7">
      <c r="A858" s="23">
        <f t="shared" si="40"/>
        <v>846</v>
      </c>
      <c r="B858" s="218" t="s">
        <v>1245</v>
      </c>
      <c r="C858" s="137">
        <v>42835</v>
      </c>
      <c r="D858" s="137">
        <v>42886</v>
      </c>
      <c r="E858" s="25">
        <f t="shared" si="39"/>
        <v>51</v>
      </c>
      <c r="F858" s="121">
        <v>-173.95024735402208</v>
      </c>
      <c r="G858" s="122">
        <f t="shared" si="41"/>
        <v>-8871.4626150551267</v>
      </c>
    </row>
    <row r="859" spans="1:7">
      <c r="A859" s="23">
        <f t="shared" si="40"/>
        <v>847</v>
      </c>
      <c r="B859" s="218" t="s">
        <v>1245</v>
      </c>
      <c r="C859" s="137">
        <v>42836</v>
      </c>
      <c r="D859" s="137">
        <v>42886</v>
      </c>
      <c r="E859" s="25">
        <f t="shared" si="39"/>
        <v>50</v>
      </c>
      <c r="F859" s="121">
        <v>-155.27102616164387</v>
      </c>
      <c r="G859" s="122">
        <f t="shared" si="41"/>
        <v>-7763.5513080821938</v>
      </c>
    </row>
    <row r="860" spans="1:7">
      <c r="A860" s="23">
        <f t="shared" si="40"/>
        <v>848</v>
      </c>
      <c r="B860" s="218" t="s">
        <v>1245</v>
      </c>
      <c r="C860" s="137">
        <v>42837</v>
      </c>
      <c r="D860" s="137">
        <v>42886</v>
      </c>
      <c r="E860" s="25">
        <f t="shared" si="39"/>
        <v>49</v>
      </c>
      <c r="F860" s="121">
        <v>-152.27943214255205</v>
      </c>
      <c r="G860" s="122">
        <f t="shared" si="41"/>
        <v>-7461.6921749850508</v>
      </c>
    </row>
    <row r="861" spans="1:7">
      <c r="A861" s="23">
        <f t="shared" si="40"/>
        <v>849</v>
      </c>
      <c r="B861" s="218" t="s">
        <v>1245</v>
      </c>
      <c r="C861" s="137">
        <v>42838</v>
      </c>
      <c r="D861" s="137">
        <v>42886</v>
      </c>
      <c r="E861" s="25">
        <f t="shared" si="39"/>
        <v>48</v>
      </c>
      <c r="F861" s="121">
        <v>-140.6778846050984</v>
      </c>
      <c r="G861" s="122">
        <f t="shared" si="41"/>
        <v>-6752.5384610447236</v>
      </c>
    </row>
    <row r="862" spans="1:7">
      <c r="A862" s="23">
        <f t="shared" si="40"/>
        <v>850</v>
      </c>
      <c r="B862" s="218" t="s">
        <v>1245</v>
      </c>
      <c r="C862" s="137">
        <v>42839</v>
      </c>
      <c r="D862" s="137">
        <v>42886</v>
      </c>
      <c r="E862" s="25">
        <f t="shared" si="39"/>
        <v>47</v>
      </c>
      <c r="F862" s="121">
        <v>-143.59651291640748</v>
      </c>
      <c r="G862" s="122">
        <f t="shared" si="41"/>
        <v>-6749.0361070711515</v>
      </c>
    </row>
    <row r="863" spans="1:7">
      <c r="A863" s="23">
        <f t="shared" si="40"/>
        <v>851</v>
      </c>
      <c r="B863" s="218" t="s">
        <v>1245</v>
      </c>
      <c r="C863" s="137">
        <v>42840</v>
      </c>
      <c r="D863" s="137">
        <v>42886</v>
      </c>
      <c r="E863" s="25">
        <f t="shared" si="39"/>
        <v>46</v>
      </c>
      <c r="F863" s="121">
        <v>-128.85743994429654</v>
      </c>
      <c r="G863" s="122">
        <f t="shared" si="41"/>
        <v>-5927.4422374376409</v>
      </c>
    </row>
    <row r="864" spans="1:7">
      <c r="A864" s="23">
        <f t="shared" si="40"/>
        <v>852</v>
      </c>
      <c r="B864" s="218" t="s">
        <v>1245</v>
      </c>
      <c r="C864" s="137">
        <v>42841</v>
      </c>
      <c r="D864" s="137">
        <v>42886</v>
      </c>
      <c r="E864" s="25">
        <f t="shared" si="39"/>
        <v>45</v>
      </c>
      <c r="F864" s="121">
        <v>-129.95192556103746</v>
      </c>
      <c r="G864" s="122">
        <f t="shared" si="41"/>
        <v>-5847.8366502466852</v>
      </c>
    </row>
    <row r="865" spans="1:7">
      <c r="A865" s="23">
        <f t="shared" si="40"/>
        <v>853</v>
      </c>
      <c r="B865" s="218" t="s">
        <v>1245</v>
      </c>
      <c r="C865" s="137">
        <v>42842</v>
      </c>
      <c r="D865" s="137">
        <v>42886</v>
      </c>
      <c r="E865" s="25">
        <f t="shared" si="39"/>
        <v>44</v>
      </c>
      <c r="F865" s="121">
        <v>-121.63383487380655</v>
      </c>
      <c r="G865" s="122">
        <f t="shared" si="41"/>
        <v>-5351.8887344474879</v>
      </c>
    </row>
    <row r="866" spans="1:7">
      <c r="A866" s="23">
        <f t="shared" si="40"/>
        <v>854</v>
      </c>
      <c r="B866" s="218" t="s">
        <v>1245</v>
      </c>
      <c r="C866" s="137">
        <v>42843</v>
      </c>
      <c r="D866" s="137">
        <v>42886</v>
      </c>
      <c r="E866" s="25">
        <f t="shared" si="39"/>
        <v>43</v>
      </c>
      <c r="F866" s="121">
        <v>-131.33827400890928</v>
      </c>
      <c r="G866" s="122">
        <f t="shared" si="41"/>
        <v>-5647.5457823830993</v>
      </c>
    </row>
    <row r="867" spans="1:7">
      <c r="A867" s="23">
        <f t="shared" si="40"/>
        <v>855</v>
      </c>
      <c r="B867" s="218" t="s">
        <v>1245</v>
      </c>
      <c r="C867" s="137">
        <v>42844</v>
      </c>
      <c r="D867" s="137">
        <v>42886</v>
      </c>
      <c r="E867" s="25">
        <f t="shared" si="39"/>
        <v>42</v>
      </c>
      <c r="F867" s="121">
        <v>-126.74143441859745</v>
      </c>
      <c r="G867" s="122">
        <f t="shared" si="41"/>
        <v>-5323.140245581093</v>
      </c>
    </row>
    <row r="868" spans="1:7">
      <c r="A868" s="23">
        <f t="shared" si="40"/>
        <v>856</v>
      </c>
      <c r="B868" s="218" t="s">
        <v>1245</v>
      </c>
      <c r="C868" s="137">
        <v>42845</v>
      </c>
      <c r="D868" s="137">
        <v>42886</v>
      </c>
      <c r="E868" s="25">
        <f t="shared" si="39"/>
        <v>41</v>
      </c>
      <c r="F868" s="121">
        <v>-116.23437249788473</v>
      </c>
      <c r="G868" s="122">
        <f t="shared" si="41"/>
        <v>-4765.6092724132741</v>
      </c>
    </row>
    <row r="869" spans="1:7">
      <c r="A869" s="23">
        <f t="shared" si="40"/>
        <v>857</v>
      </c>
      <c r="B869" s="218" t="s">
        <v>1245</v>
      </c>
      <c r="C869" s="137">
        <v>42846</v>
      </c>
      <c r="D869" s="137">
        <v>42886</v>
      </c>
      <c r="E869" s="25">
        <f t="shared" si="39"/>
        <v>40</v>
      </c>
      <c r="F869" s="121">
        <v>-83.326838287874679</v>
      </c>
      <c r="G869" s="122">
        <f t="shared" si="41"/>
        <v>-3333.0735315149873</v>
      </c>
    </row>
    <row r="870" spans="1:7">
      <c r="A870" s="23">
        <f t="shared" si="40"/>
        <v>858</v>
      </c>
      <c r="B870" s="218" t="s">
        <v>1245</v>
      </c>
      <c r="C870" s="137">
        <v>42847</v>
      </c>
      <c r="D870" s="137">
        <v>42886</v>
      </c>
      <c r="E870" s="25">
        <f t="shared" si="39"/>
        <v>39</v>
      </c>
      <c r="F870" s="121">
        <v>-64.647617095496472</v>
      </c>
      <c r="G870" s="122">
        <f t="shared" si="41"/>
        <v>-2521.2570667243622</v>
      </c>
    </row>
    <row r="871" spans="1:7">
      <c r="A871" s="23">
        <f t="shared" si="40"/>
        <v>859</v>
      </c>
      <c r="B871" s="218" t="s">
        <v>1245</v>
      </c>
      <c r="C871" s="137">
        <v>42848</v>
      </c>
      <c r="D871" s="137">
        <v>42886</v>
      </c>
      <c r="E871" s="25">
        <f t="shared" si="39"/>
        <v>38</v>
      </c>
      <c r="F871" s="121">
        <v>-49.032955629992799</v>
      </c>
      <c r="G871" s="122">
        <f t="shared" si="41"/>
        <v>-1863.2523139397263</v>
      </c>
    </row>
    <row r="872" spans="1:7">
      <c r="A872" s="23">
        <f t="shared" si="40"/>
        <v>860</v>
      </c>
      <c r="B872" s="218" t="s">
        <v>1245</v>
      </c>
      <c r="C872" s="137">
        <v>42849</v>
      </c>
      <c r="D872" s="137">
        <v>42886</v>
      </c>
      <c r="E872" s="25">
        <f t="shared" si="39"/>
        <v>37</v>
      </c>
      <c r="F872" s="121">
        <v>-79.459655775390132</v>
      </c>
      <c r="G872" s="122">
        <f t="shared" si="41"/>
        <v>-2940.0072636894347</v>
      </c>
    </row>
    <row r="873" spans="1:7">
      <c r="A873" s="23">
        <f t="shared" si="40"/>
        <v>861</v>
      </c>
      <c r="B873" s="218" t="s">
        <v>1245</v>
      </c>
      <c r="C873" s="137">
        <v>42850</v>
      </c>
      <c r="D873" s="137">
        <v>42886</v>
      </c>
      <c r="E873" s="25">
        <f t="shared" si="39"/>
        <v>36</v>
      </c>
      <c r="F873" s="121">
        <v>-46.771018688728255</v>
      </c>
      <c r="G873" s="122">
        <f t="shared" si="41"/>
        <v>-1683.7566727942171</v>
      </c>
    </row>
    <row r="874" spans="1:7">
      <c r="A874" s="23">
        <f t="shared" si="40"/>
        <v>862</v>
      </c>
      <c r="B874" s="218" t="s">
        <v>1245</v>
      </c>
      <c r="C874" s="137">
        <v>42851</v>
      </c>
      <c r="D874" s="137">
        <v>42886</v>
      </c>
      <c r="E874" s="25">
        <f t="shared" si="39"/>
        <v>35</v>
      </c>
      <c r="F874" s="121">
        <v>-76.030267509601941</v>
      </c>
      <c r="G874" s="122">
        <f t="shared" si="41"/>
        <v>-2661.059362836068</v>
      </c>
    </row>
    <row r="875" spans="1:7">
      <c r="A875" s="23">
        <f t="shared" si="40"/>
        <v>863</v>
      </c>
      <c r="B875" s="218" t="s">
        <v>1245</v>
      </c>
      <c r="C875" s="137">
        <v>42852</v>
      </c>
      <c r="D875" s="137">
        <v>42886</v>
      </c>
      <c r="E875" s="25">
        <f t="shared" si="39"/>
        <v>34</v>
      </c>
      <c r="F875" s="121">
        <v>-115.72361254340564</v>
      </c>
      <c r="G875" s="122">
        <f t="shared" si="41"/>
        <v>-3934.6028264757915</v>
      </c>
    </row>
    <row r="876" spans="1:7">
      <c r="A876" s="23">
        <f t="shared" si="40"/>
        <v>864</v>
      </c>
      <c r="B876" s="218" t="s">
        <v>1245</v>
      </c>
      <c r="C876" s="137">
        <v>42853</v>
      </c>
      <c r="D876" s="137">
        <v>42886</v>
      </c>
      <c r="E876" s="25">
        <f t="shared" si="39"/>
        <v>33</v>
      </c>
      <c r="F876" s="121">
        <v>-98.868534045595609</v>
      </c>
      <c r="G876" s="122">
        <f t="shared" si="41"/>
        <v>-3262.6616235046549</v>
      </c>
    </row>
    <row r="877" spans="1:7">
      <c r="A877" s="23">
        <f t="shared" si="40"/>
        <v>865</v>
      </c>
      <c r="B877" s="218" t="s">
        <v>1245</v>
      </c>
      <c r="C877" s="137">
        <v>42854</v>
      </c>
      <c r="D877" s="137">
        <v>42886</v>
      </c>
      <c r="E877" s="25">
        <f t="shared" si="39"/>
        <v>32</v>
      </c>
      <c r="F877" s="121">
        <v>-102.00605948025287</v>
      </c>
      <c r="G877" s="122">
        <f t="shared" si="41"/>
        <v>-3264.1939033680919</v>
      </c>
    </row>
    <row r="878" spans="1:7">
      <c r="A878" s="23">
        <f t="shared" si="40"/>
        <v>866</v>
      </c>
      <c r="B878" s="218" t="s">
        <v>1245</v>
      </c>
      <c r="C878" s="137">
        <v>42855</v>
      </c>
      <c r="D878" s="137">
        <v>42886</v>
      </c>
      <c r="E878" s="25">
        <f t="shared" si="39"/>
        <v>31</v>
      </c>
      <c r="F878" s="121">
        <v>-85.88063806027013</v>
      </c>
      <c r="G878" s="122">
        <f t="shared" si="41"/>
        <v>-2662.2997798683741</v>
      </c>
    </row>
    <row r="879" spans="1:7">
      <c r="A879" s="23">
        <f t="shared" si="40"/>
        <v>867</v>
      </c>
      <c r="B879" s="218" t="s">
        <v>1245</v>
      </c>
      <c r="C879" s="137">
        <v>42856</v>
      </c>
      <c r="D879" s="137">
        <v>42886</v>
      </c>
      <c r="E879" s="25">
        <f t="shared" si="39"/>
        <v>30</v>
      </c>
      <c r="F879" s="121">
        <v>7992.5219840522323</v>
      </c>
      <c r="G879" s="122">
        <f t="shared" si="41"/>
        <v>239775.65952156697</v>
      </c>
    </row>
    <row r="880" spans="1:7">
      <c r="A880" s="23">
        <f t="shared" si="40"/>
        <v>868</v>
      </c>
      <c r="B880" s="218" t="s">
        <v>1245</v>
      </c>
      <c r="C880" s="137">
        <v>42857</v>
      </c>
      <c r="D880" s="137">
        <v>42886</v>
      </c>
      <c r="E880" s="25">
        <f t="shared" si="39"/>
        <v>29</v>
      </c>
      <c r="F880" s="121">
        <v>6263.1458822397608</v>
      </c>
      <c r="G880" s="122">
        <f t="shared" si="41"/>
        <v>181631.23058495307</v>
      </c>
    </row>
    <row r="881" spans="1:7">
      <c r="A881" s="23">
        <f t="shared" si="40"/>
        <v>869</v>
      </c>
      <c r="B881" s="218" t="s">
        <v>1245</v>
      </c>
      <c r="C881" s="137">
        <v>42858</v>
      </c>
      <c r="D881" s="137">
        <v>42886</v>
      </c>
      <c r="E881" s="25">
        <f t="shared" si="39"/>
        <v>28</v>
      </c>
      <c r="F881" s="121">
        <v>8974.0597715674194</v>
      </c>
      <c r="G881" s="122">
        <f t="shared" si="41"/>
        <v>251273.67360388773</v>
      </c>
    </row>
    <row r="882" spans="1:7">
      <c r="A882" s="23">
        <f t="shared" si="40"/>
        <v>870</v>
      </c>
      <c r="B882" s="218" t="s">
        <v>1245</v>
      </c>
      <c r="C882" s="137">
        <v>42859</v>
      </c>
      <c r="D882" s="137">
        <v>42886</v>
      </c>
      <c r="E882" s="25">
        <f t="shared" si="39"/>
        <v>27</v>
      </c>
      <c r="F882" s="121">
        <v>7104.4639858242062</v>
      </c>
      <c r="G882" s="122">
        <f t="shared" si="41"/>
        <v>191820.52761725357</v>
      </c>
    </row>
    <row r="883" spans="1:7">
      <c r="A883" s="23">
        <f t="shared" si="40"/>
        <v>871</v>
      </c>
      <c r="B883" s="218" t="s">
        <v>1245</v>
      </c>
      <c r="C883" s="137">
        <v>42860</v>
      </c>
      <c r="D883" s="137">
        <v>42886</v>
      </c>
      <c r="E883" s="25">
        <f t="shared" si="39"/>
        <v>26</v>
      </c>
      <c r="F883" s="121">
        <v>7571.8629322600091</v>
      </c>
      <c r="G883" s="122">
        <f t="shared" si="41"/>
        <v>196868.43623876025</v>
      </c>
    </row>
    <row r="884" spans="1:7">
      <c r="A884" s="23">
        <f t="shared" si="40"/>
        <v>872</v>
      </c>
      <c r="B884" s="218" t="s">
        <v>1245</v>
      </c>
      <c r="C884" s="137">
        <v>42861</v>
      </c>
      <c r="D884" s="137">
        <v>42886</v>
      </c>
      <c r="E884" s="25">
        <f t="shared" si="39"/>
        <v>25</v>
      </c>
      <c r="F884" s="121">
        <v>7571.8629322600091</v>
      </c>
      <c r="G884" s="122">
        <f t="shared" si="41"/>
        <v>189296.57330650021</v>
      </c>
    </row>
    <row r="885" spans="1:7">
      <c r="A885" s="23">
        <f t="shared" si="40"/>
        <v>873</v>
      </c>
      <c r="B885" s="218" t="s">
        <v>1245</v>
      </c>
      <c r="C885" s="137">
        <v>42862</v>
      </c>
      <c r="D885" s="137">
        <v>42886</v>
      </c>
      <c r="E885" s="25">
        <f t="shared" si="39"/>
        <v>24</v>
      </c>
      <c r="F885" s="121">
        <v>8798.7851666539937</v>
      </c>
      <c r="G885" s="122">
        <f t="shared" si="41"/>
        <v>211170.84399969585</v>
      </c>
    </row>
    <row r="886" spans="1:7">
      <c r="A886" s="23">
        <f t="shared" si="40"/>
        <v>874</v>
      </c>
      <c r="B886" s="218" t="s">
        <v>1245</v>
      </c>
      <c r="C886" s="137">
        <v>42863</v>
      </c>
      <c r="D886" s="137">
        <v>42886</v>
      </c>
      <c r="E886" s="25">
        <f t="shared" si="39"/>
        <v>23</v>
      </c>
      <c r="F886" s="121">
        <v>8939.0048505847335</v>
      </c>
      <c r="G886" s="122">
        <f t="shared" si="41"/>
        <v>205597.11156344888</v>
      </c>
    </row>
    <row r="887" spans="1:7">
      <c r="A887" s="23">
        <f t="shared" si="40"/>
        <v>875</v>
      </c>
      <c r="B887" s="218" t="s">
        <v>1245</v>
      </c>
      <c r="C887" s="137">
        <v>42864</v>
      </c>
      <c r="D887" s="137">
        <v>42886</v>
      </c>
      <c r="E887" s="25">
        <f t="shared" si="39"/>
        <v>22</v>
      </c>
      <c r="F887" s="121">
        <v>8553.4007197751962</v>
      </c>
      <c r="G887" s="122">
        <f t="shared" si="41"/>
        <v>188174.81583505432</v>
      </c>
    </row>
    <row r="888" spans="1:7">
      <c r="A888" s="23">
        <f t="shared" si="40"/>
        <v>876</v>
      </c>
      <c r="B888" s="218" t="s">
        <v>1245</v>
      </c>
      <c r="C888" s="137">
        <v>42865</v>
      </c>
      <c r="D888" s="137">
        <v>42886</v>
      </c>
      <c r="E888" s="25">
        <f t="shared" si="39"/>
        <v>21</v>
      </c>
      <c r="F888" s="121">
        <v>10598.271110431835</v>
      </c>
      <c r="G888" s="122">
        <f t="shared" si="41"/>
        <v>222563.69331906852</v>
      </c>
    </row>
    <row r="889" spans="1:7">
      <c r="A889" s="23">
        <f t="shared" si="40"/>
        <v>877</v>
      </c>
      <c r="B889" s="218" t="s">
        <v>1245</v>
      </c>
      <c r="C889" s="137">
        <v>42866</v>
      </c>
      <c r="D889" s="137">
        <v>42886</v>
      </c>
      <c r="E889" s="25">
        <f t="shared" si="39"/>
        <v>20</v>
      </c>
      <c r="F889" s="121">
        <v>8226.2214572701341</v>
      </c>
      <c r="G889" s="122">
        <f t="shared" si="41"/>
        <v>164524.42914540268</v>
      </c>
    </row>
    <row r="890" spans="1:7">
      <c r="A890" s="23">
        <f t="shared" si="40"/>
        <v>878</v>
      </c>
      <c r="B890" s="218" t="s">
        <v>1245</v>
      </c>
      <c r="C890" s="137">
        <v>42867</v>
      </c>
      <c r="D890" s="137">
        <v>42886</v>
      </c>
      <c r="E890" s="25">
        <f t="shared" si="39"/>
        <v>19</v>
      </c>
      <c r="F890" s="121">
        <v>7525.1230376164294</v>
      </c>
      <c r="G890" s="122">
        <f t="shared" si="41"/>
        <v>142977.33771471216</v>
      </c>
    </row>
    <row r="891" spans="1:7">
      <c r="A891" s="23">
        <f t="shared" si="40"/>
        <v>879</v>
      </c>
      <c r="B891" s="218" t="s">
        <v>1245</v>
      </c>
      <c r="C891" s="137">
        <v>42868</v>
      </c>
      <c r="D891" s="137">
        <v>42886</v>
      </c>
      <c r="E891" s="25">
        <f t="shared" si="39"/>
        <v>18</v>
      </c>
      <c r="F891" s="121">
        <v>6438.4204871531874</v>
      </c>
      <c r="G891" s="122">
        <f t="shared" si="41"/>
        <v>115891.56876875737</v>
      </c>
    </row>
    <row r="892" spans="1:7">
      <c r="A892" s="23">
        <f t="shared" si="40"/>
        <v>880</v>
      </c>
      <c r="B892" s="218" t="s">
        <v>1245</v>
      </c>
      <c r="C892" s="137">
        <v>42869</v>
      </c>
      <c r="D892" s="137">
        <v>42886</v>
      </c>
      <c r="E892" s="25">
        <f t="shared" si="39"/>
        <v>17</v>
      </c>
      <c r="F892" s="121">
        <v>6169.6660929526006</v>
      </c>
      <c r="G892" s="122">
        <f t="shared" si="41"/>
        <v>104884.32358019421</v>
      </c>
    </row>
    <row r="893" spans="1:7">
      <c r="A893" s="23">
        <f t="shared" si="40"/>
        <v>881</v>
      </c>
      <c r="B893" s="218" t="s">
        <v>1245</v>
      </c>
      <c r="C893" s="137">
        <v>42870</v>
      </c>
      <c r="D893" s="137">
        <v>42886</v>
      </c>
      <c r="E893" s="25">
        <f t="shared" si="39"/>
        <v>16</v>
      </c>
      <c r="F893" s="121">
        <v>11124.094925172112</v>
      </c>
      <c r="G893" s="122">
        <f t="shared" si="41"/>
        <v>177985.5188027538</v>
      </c>
    </row>
    <row r="894" spans="1:7">
      <c r="A894" s="23">
        <f t="shared" si="40"/>
        <v>882</v>
      </c>
      <c r="B894" s="218" t="s">
        <v>1245</v>
      </c>
      <c r="C894" s="137">
        <v>42871</v>
      </c>
      <c r="D894" s="137">
        <v>42886</v>
      </c>
      <c r="E894" s="25">
        <f t="shared" si="39"/>
        <v>15</v>
      </c>
      <c r="F894" s="121">
        <v>11439.589214016281</v>
      </c>
      <c r="G894" s="122">
        <f t="shared" si="41"/>
        <v>171593.83821024423</v>
      </c>
    </row>
    <row r="895" spans="1:7">
      <c r="A895" s="23">
        <f t="shared" si="40"/>
        <v>883</v>
      </c>
      <c r="B895" s="218" t="s">
        <v>1245</v>
      </c>
      <c r="C895" s="137">
        <v>42872</v>
      </c>
      <c r="D895" s="137">
        <v>42886</v>
      </c>
      <c r="E895" s="25">
        <f t="shared" si="39"/>
        <v>14</v>
      </c>
      <c r="F895" s="121">
        <v>11486.32910865986</v>
      </c>
      <c r="G895" s="122">
        <f t="shared" si="41"/>
        <v>160808.60752123804</v>
      </c>
    </row>
    <row r="896" spans="1:7">
      <c r="A896" s="23">
        <f t="shared" si="40"/>
        <v>884</v>
      </c>
      <c r="B896" s="218" t="s">
        <v>1245</v>
      </c>
      <c r="C896" s="137">
        <v>42873</v>
      </c>
      <c r="D896" s="137">
        <v>42886</v>
      </c>
      <c r="E896" s="25">
        <f t="shared" si="39"/>
        <v>13</v>
      </c>
      <c r="F896" s="121">
        <v>7980.8370103913367</v>
      </c>
      <c r="G896" s="122">
        <f t="shared" si="41"/>
        <v>103750.88113508737</v>
      </c>
    </row>
    <row r="897" spans="1:7">
      <c r="A897" s="23">
        <f t="shared" si="40"/>
        <v>885</v>
      </c>
      <c r="B897" s="218" t="s">
        <v>1245</v>
      </c>
      <c r="C897" s="137">
        <v>42874</v>
      </c>
      <c r="D897" s="137">
        <v>42886</v>
      </c>
      <c r="E897" s="25">
        <f t="shared" si="39"/>
        <v>12</v>
      </c>
      <c r="F897" s="121">
        <v>9324.6089813942708</v>
      </c>
      <c r="G897" s="122">
        <f t="shared" si="41"/>
        <v>111895.30777673125</v>
      </c>
    </row>
    <row r="898" spans="1:7">
      <c r="A898" s="23">
        <f t="shared" si="40"/>
        <v>886</v>
      </c>
      <c r="B898" s="218" t="s">
        <v>1245</v>
      </c>
      <c r="C898" s="137">
        <v>42875</v>
      </c>
      <c r="D898" s="137">
        <v>42886</v>
      </c>
      <c r="E898" s="25">
        <f t="shared" si="39"/>
        <v>11</v>
      </c>
      <c r="F898" s="121">
        <v>8553.4007197751962</v>
      </c>
      <c r="G898" s="122">
        <f t="shared" si="41"/>
        <v>94087.407917527162</v>
      </c>
    </row>
    <row r="899" spans="1:7">
      <c r="A899" s="23">
        <f t="shared" si="40"/>
        <v>887</v>
      </c>
      <c r="B899" s="218" t="s">
        <v>1245</v>
      </c>
      <c r="C899" s="137">
        <v>42876</v>
      </c>
      <c r="D899" s="137">
        <v>42886</v>
      </c>
      <c r="E899" s="25">
        <f t="shared" si="39"/>
        <v>10</v>
      </c>
      <c r="F899" s="121">
        <v>8997.4297188892087</v>
      </c>
      <c r="G899" s="122">
        <f t="shared" si="41"/>
        <v>89974.297188892087</v>
      </c>
    </row>
    <row r="900" spans="1:7">
      <c r="A900" s="23">
        <f t="shared" si="40"/>
        <v>888</v>
      </c>
      <c r="B900" s="218" t="s">
        <v>1245</v>
      </c>
      <c r="C900" s="137">
        <v>42877</v>
      </c>
      <c r="D900" s="137">
        <v>42886</v>
      </c>
      <c r="E900" s="25">
        <f t="shared" si="39"/>
        <v>9</v>
      </c>
      <c r="F900" s="121">
        <v>8249.5914045919235</v>
      </c>
      <c r="G900" s="122">
        <f t="shared" si="41"/>
        <v>74246.322641327308</v>
      </c>
    </row>
    <row r="901" spans="1:7">
      <c r="A901" s="23">
        <f t="shared" si="40"/>
        <v>889</v>
      </c>
      <c r="B901" s="218" t="s">
        <v>1245</v>
      </c>
      <c r="C901" s="137">
        <v>42878</v>
      </c>
      <c r="D901" s="137">
        <v>42886</v>
      </c>
      <c r="E901" s="25">
        <f t="shared" si="39"/>
        <v>8</v>
      </c>
      <c r="F901" s="121">
        <v>11603.178845268811</v>
      </c>
      <c r="G901" s="122">
        <f t="shared" si="41"/>
        <v>92825.430762150485</v>
      </c>
    </row>
    <row r="902" spans="1:7">
      <c r="A902" s="23">
        <f t="shared" si="40"/>
        <v>890</v>
      </c>
      <c r="B902" s="218" t="s">
        <v>1245</v>
      </c>
      <c r="C902" s="137">
        <v>42879</v>
      </c>
      <c r="D902" s="137">
        <v>42886</v>
      </c>
      <c r="E902" s="25">
        <f t="shared" si="39"/>
        <v>7</v>
      </c>
      <c r="F902" s="121">
        <v>4872.634016593247</v>
      </c>
      <c r="G902" s="122">
        <f t="shared" si="41"/>
        <v>34108.438116152727</v>
      </c>
    </row>
    <row r="903" spans="1:7">
      <c r="A903" s="23">
        <f t="shared" si="40"/>
        <v>891</v>
      </c>
      <c r="B903" s="218" t="s">
        <v>1245</v>
      </c>
      <c r="C903" s="137">
        <v>42880</v>
      </c>
      <c r="D903" s="137">
        <v>42886</v>
      </c>
      <c r="E903" s="25">
        <f t="shared" si="39"/>
        <v>6</v>
      </c>
      <c r="F903" s="121">
        <v>3645.7117821992642</v>
      </c>
      <c r="G903" s="122">
        <f t="shared" si="41"/>
        <v>21874.270693195584</v>
      </c>
    </row>
    <row r="904" spans="1:7">
      <c r="A904" s="23">
        <f t="shared" si="40"/>
        <v>892</v>
      </c>
      <c r="B904" s="218" t="s">
        <v>1245</v>
      </c>
      <c r="C904" s="137">
        <v>42881</v>
      </c>
      <c r="D904" s="137">
        <v>42886</v>
      </c>
      <c r="E904" s="25">
        <f t="shared" si="39"/>
        <v>5</v>
      </c>
      <c r="F904" s="121">
        <v>7221.3137224331576</v>
      </c>
      <c r="G904" s="122">
        <f t="shared" si="41"/>
        <v>36106.568612165785</v>
      </c>
    </row>
    <row r="905" spans="1:7">
      <c r="A905" s="23">
        <f t="shared" si="40"/>
        <v>893</v>
      </c>
      <c r="B905" s="218" t="s">
        <v>1245</v>
      </c>
      <c r="C905" s="137">
        <v>42882</v>
      </c>
      <c r="D905" s="137">
        <v>42886</v>
      </c>
      <c r="E905" s="25">
        <f t="shared" si="39"/>
        <v>4</v>
      </c>
      <c r="F905" s="121">
        <v>4487.0298857837097</v>
      </c>
      <c r="G905" s="122">
        <f t="shared" si="41"/>
        <v>17948.119543134839</v>
      </c>
    </row>
    <row r="906" spans="1:7">
      <c r="A906" s="23">
        <f t="shared" si="40"/>
        <v>894</v>
      </c>
      <c r="B906" s="218" t="s">
        <v>1245</v>
      </c>
      <c r="C906" s="137">
        <v>42883</v>
      </c>
      <c r="D906" s="137">
        <v>42886</v>
      </c>
      <c r="E906" s="25">
        <f t="shared" si="39"/>
        <v>3</v>
      </c>
      <c r="F906" s="121">
        <v>6274.8308559006564</v>
      </c>
      <c r="G906" s="122">
        <f t="shared" si="41"/>
        <v>18824.492567701971</v>
      </c>
    </row>
    <row r="907" spans="1:7">
      <c r="A907" s="23">
        <f t="shared" si="40"/>
        <v>895</v>
      </c>
      <c r="B907" s="218" t="s">
        <v>1245</v>
      </c>
      <c r="C907" s="137">
        <v>42884</v>
      </c>
      <c r="D907" s="137">
        <v>42886</v>
      </c>
      <c r="E907" s="25">
        <f t="shared" si="39"/>
        <v>2</v>
      </c>
      <c r="F907" s="121">
        <v>7641.9727742253799</v>
      </c>
      <c r="G907" s="122">
        <f t="shared" si="41"/>
        <v>15283.94554845076</v>
      </c>
    </row>
    <row r="908" spans="1:7">
      <c r="A908" s="23">
        <f t="shared" si="40"/>
        <v>896</v>
      </c>
      <c r="B908" s="218" t="s">
        <v>1245</v>
      </c>
      <c r="C908" s="137">
        <v>42885</v>
      </c>
      <c r="D908" s="137">
        <v>42886</v>
      </c>
      <c r="E908" s="25">
        <f t="shared" si="39"/>
        <v>1</v>
      </c>
      <c r="F908" s="121">
        <v>10703.435873379889</v>
      </c>
      <c r="G908" s="122">
        <f t="shared" si="41"/>
        <v>10703.435873379889</v>
      </c>
    </row>
    <row r="909" spans="1:7">
      <c r="A909" s="23">
        <f t="shared" si="40"/>
        <v>897</v>
      </c>
      <c r="B909" s="218" t="s">
        <v>1245</v>
      </c>
      <c r="C909" s="137">
        <v>42886</v>
      </c>
      <c r="D909" s="137">
        <v>42886</v>
      </c>
      <c r="E909" s="25">
        <f t="shared" ref="E909:E972" si="42">D909-C909</f>
        <v>0</v>
      </c>
      <c r="F909" s="121">
        <v>8588.4556407578802</v>
      </c>
      <c r="G909" s="122">
        <f t="shared" si="41"/>
        <v>0</v>
      </c>
    </row>
    <row r="910" spans="1:7">
      <c r="A910" s="23">
        <f t="shared" ref="A910:A973" si="43">A909+1</f>
        <v>898</v>
      </c>
      <c r="B910" s="218" t="s">
        <v>1245</v>
      </c>
      <c r="C910" s="137">
        <v>42856</v>
      </c>
      <c r="D910" s="137">
        <v>42901</v>
      </c>
      <c r="E910" s="25">
        <f t="shared" si="42"/>
        <v>45</v>
      </c>
      <c r="F910" s="121">
        <v>9891.1616825190977</v>
      </c>
      <c r="G910" s="122">
        <f t="shared" ref="G910:G973" si="44">E910*F910</f>
        <v>445102.27571335941</v>
      </c>
    </row>
    <row r="911" spans="1:7">
      <c r="A911" s="23">
        <f t="shared" si="43"/>
        <v>899</v>
      </c>
      <c r="B911" s="218" t="s">
        <v>1245</v>
      </c>
      <c r="C911" s="137">
        <v>42857</v>
      </c>
      <c r="D911" s="137">
        <v>42901</v>
      </c>
      <c r="E911" s="25">
        <f t="shared" si="42"/>
        <v>44</v>
      </c>
      <c r="F911" s="121">
        <v>7750.9688038453751</v>
      </c>
      <c r="G911" s="122">
        <f t="shared" si="44"/>
        <v>341042.6273691965</v>
      </c>
    </row>
    <row r="912" spans="1:7">
      <c r="A912" s="23">
        <f t="shared" si="43"/>
        <v>900</v>
      </c>
      <c r="B912" s="218" t="s">
        <v>1245</v>
      </c>
      <c r="C912" s="137">
        <v>42858</v>
      </c>
      <c r="D912" s="137">
        <v>42901</v>
      </c>
      <c r="E912" s="25">
        <f t="shared" si="42"/>
        <v>43</v>
      </c>
      <c r="F912" s="121">
        <v>11105.865748793374</v>
      </c>
      <c r="G912" s="122">
        <f t="shared" si="44"/>
        <v>477552.22719811508</v>
      </c>
    </row>
    <row r="913" spans="1:7">
      <c r="A913" s="23">
        <f t="shared" si="43"/>
        <v>901</v>
      </c>
      <c r="B913" s="218" t="s">
        <v>1245</v>
      </c>
      <c r="C913" s="137">
        <v>42859</v>
      </c>
      <c r="D913" s="137">
        <v>42901</v>
      </c>
      <c r="E913" s="25">
        <f t="shared" si="42"/>
        <v>42</v>
      </c>
      <c r="F913" s="121">
        <v>8792.1437177947537</v>
      </c>
      <c r="G913" s="122">
        <f t="shared" si="44"/>
        <v>369270.03614737967</v>
      </c>
    </row>
    <row r="914" spans="1:7">
      <c r="A914" s="23">
        <f t="shared" si="43"/>
        <v>902</v>
      </c>
      <c r="B914" s="218" t="s">
        <v>1245</v>
      </c>
      <c r="C914" s="137">
        <v>42860</v>
      </c>
      <c r="D914" s="137">
        <v>42901</v>
      </c>
      <c r="E914" s="25">
        <f t="shared" si="42"/>
        <v>41</v>
      </c>
      <c r="F914" s="121">
        <v>9370.5742255444093</v>
      </c>
      <c r="G914" s="122">
        <f t="shared" si="44"/>
        <v>384193.54324732081</v>
      </c>
    </row>
    <row r="915" spans="1:7">
      <c r="A915" s="23">
        <f t="shared" si="43"/>
        <v>903</v>
      </c>
      <c r="B915" s="218" t="s">
        <v>1245</v>
      </c>
      <c r="C915" s="137">
        <v>42861</v>
      </c>
      <c r="D915" s="137">
        <v>42901</v>
      </c>
      <c r="E915" s="25">
        <f t="shared" si="42"/>
        <v>40</v>
      </c>
      <c r="F915" s="121">
        <v>9370.5742255444093</v>
      </c>
      <c r="G915" s="122">
        <f t="shared" si="44"/>
        <v>374822.96902177634</v>
      </c>
    </row>
    <row r="916" spans="1:7">
      <c r="A916" s="23">
        <f t="shared" si="43"/>
        <v>904</v>
      </c>
      <c r="B916" s="218" t="s">
        <v>1245</v>
      </c>
      <c r="C916" s="137">
        <v>42862</v>
      </c>
      <c r="D916" s="137">
        <v>42901</v>
      </c>
      <c r="E916" s="25">
        <f t="shared" si="42"/>
        <v>39</v>
      </c>
      <c r="F916" s="121">
        <v>10888.954308387254</v>
      </c>
      <c r="G916" s="122">
        <f t="shared" si="44"/>
        <v>424669.21802710294</v>
      </c>
    </row>
    <row r="917" spans="1:7">
      <c r="A917" s="23">
        <f t="shared" si="43"/>
        <v>905</v>
      </c>
      <c r="B917" s="218" t="s">
        <v>1245</v>
      </c>
      <c r="C917" s="137">
        <v>42863</v>
      </c>
      <c r="D917" s="137">
        <v>42901</v>
      </c>
      <c r="E917" s="25">
        <f t="shared" si="42"/>
        <v>38</v>
      </c>
      <c r="F917" s="121">
        <v>11062.48346071215</v>
      </c>
      <c r="G917" s="122">
        <f t="shared" si="44"/>
        <v>420374.3715070617</v>
      </c>
    </row>
    <row r="918" spans="1:7">
      <c r="A918" s="23">
        <f t="shared" si="43"/>
        <v>906</v>
      </c>
      <c r="B918" s="218" t="s">
        <v>1245</v>
      </c>
      <c r="C918" s="137">
        <v>42864</v>
      </c>
      <c r="D918" s="137">
        <v>42901</v>
      </c>
      <c r="E918" s="25">
        <f t="shared" si="42"/>
        <v>37</v>
      </c>
      <c r="F918" s="121">
        <v>10585.278291818684</v>
      </c>
      <c r="G918" s="122">
        <f t="shared" si="44"/>
        <v>391655.29679729132</v>
      </c>
    </row>
    <row r="919" spans="1:7">
      <c r="A919" s="23">
        <f t="shared" si="43"/>
        <v>907</v>
      </c>
      <c r="B919" s="218" t="s">
        <v>1245</v>
      </c>
      <c r="C919" s="137">
        <v>42865</v>
      </c>
      <c r="D919" s="137">
        <v>42901</v>
      </c>
      <c r="E919" s="25">
        <f t="shared" si="42"/>
        <v>36</v>
      </c>
      <c r="F919" s="121">
        <v>13115.911763223425</v>
      </c>
      <c r="G919" s="122">
        <f t="shared" si="44"/>
        <v>472172.8234760433</v>
      </c>
    </row>
    <row r="920" spans="1:7">
      <c r="A920" s="23">
        <f t="shared" si="43"/>
        <v>908</v>
      </c>
      <c r="B920" s="218" t="s">
        <v>1245</v>
      </c>
      <c r="C920" s="137">
        <v>42866</v>
      </c>
      <c r="D920" s="137">
        <v>42901</v>
      </c>
      <c r="E920" s="25">
        <f t="shared" si="42"/>
        <v>35</v>
      </c>
      <c r="F920" s="121">
        <v>10180.376936393926</v>
      </c>
      <c r="G920" s="122">
        <f t="shared" si="44"/>
        <v>356313.19277378742</v>
      </c>
    </row>
    <row r="921" spans="1:7">
      <c r="A921" s="23">
        <f t="shared" si="43"/>
        <v>909</v>
      </c>
      <c r="B921" s="218" t="s">
        <v>1245</v>
      </c>
      <c r="C921" s="137">
        <v>42867</v>
      </c>
      <c r="D921" s="137">
        <v>42901</v>
      </c>
      <c r="E921" s="25">
        <f t="shared" si="42"/>
        <v>34</v>
      </c>
      <c r="F921" s="121">
        <v>9312.7311747694439</v>
      </c>
      <c r="G921" s="122">
        <f t="shared" si="44"/>
        <v>316632.85994216107</v>
      </c>
    </row>
    <row r="922" spans="1:7">
      <c r="A922" s="23">
        <f t="shared" si="43"/>
        <v>910</v>
      </c>
      <c r="B922" s="218" t="s">
        <v>1245</v>
      </c>
      <c r="C922" s="137">
        <v>42868</v>
      </c>
      <c r="D922" s="137">
        <v>42901</v>
      </c>
      <c r="E922" s="25">
        <f t="shared" si="42"/>
        <v>33</v>
      </c>
      <c r="F922" s="121">
        <v>7967.8802442514962</v>
      </c>
      <c r="G922" s="122">
        <f t="shared" si="44"/>
        <v>262940.04806029936</v>
      </c>
    </row>
    <row r="923" spans="1:7">
      <c r="A923" s="23">
        <f t="shared" si="43"/>
        <v>911</v>
      </c>
      <c r="B923" s="218" t="s">
        <v>1245</v>
      </c>
      <c r="C923" s="137">
        <v>42869</v>
      </c>
      <c r="D923" s="137">
        <v>42901</v>
      </c>
      <c r="E923" s="25">
        <f t="shared" si="42"/>
        <v>32</v>
      </c>
      <c r="F923" s="121">
        <v>7635.2827022954452</v>
      </c>
      <c r="G923" s="122">
        <f t="shared" si="44"/>
        <v>244329.04647345425</v>
      </c>
    </row>
    <row r="924" spans="1:7">
      <c r="A924" s="23">
        <f t="shared" si="43"/>
        <v>912</v>
      </c>
      <c r="B924" s="218" t="s">
        <v>1245</v>
      </c>
      <c r="C924" s="137">
        <v>42870</v>
      </c>
      <c r="D924" s="137">
        <v>42901</v>
      </c>
      <c r="E924" s="25">
        <f t="shared" si="42"/>
        <v>31</v>
      </c>
      <c r="F924" s="121">
        <v>13766.646084441787</v>
      </c>
      <c r="G924" s="122">
        <f t="shared" si="44"/>
        <v>426766.02861769538</v>
      </c>
    </row>
    <row r="925" spans="1:7">
      <c r="A925" s="23">
        <f t="shared" si="43"/>
        <v>913</v>
      </c>
      <c r="B925" s="218" t="s">
        <v>1245</v>
      </c>
      <c r="C925" s="137">
        <v>42871</v>
      </c>
      <c r="D925" s="137">
        <v>42901</v>
      </c>
      <c r="E925" s="25">
        <f t="shared" si="42"/>
        <v>30</v>
      </c>
      <c r="F925" s="121">
        <v>14157.086677172803</v>
      </c>
      <c r="G925" s="122">
        <f t="shared" si="44"/>
        <v>424712.6003151841</v>
      </c>
    </row>
    <row r="926" spans="1:7">
      <c r="A926" s="23">
        <f t="shared" si="43"/>
        <v>914</v>
      </c>
      <c r="B926" s="218" t="s">
        <v>1245</v>
      </c>
      <c r="C926" s="137">
        <v>42872</v>
      </c>
      <c r="D926" s="137">
        <v>42901</v>
      </c>
      <c r="E926" s="25">
        <f t="shared" si="42"/>
        <v>29</v>
      </c>
      <c r="F926" s="121">
        <v>14214.929727947771</v>
      </c>
      <c r="G926" s="122">
        <f t="shared" si="44"/>
        <v>412232.96211048536</v>
      </c>
    </row>
    <row r="927" spans="1:7">
      <c r="A927" s="23">
        <f t="shared" si="43"/>
        <v>915</v>
      </c>
      <c r="B927" s="218" t="s">
        <v>1245</v>
      </c>
      <c r="C927" s="137">
        <v>42873</v>
      </c>
      <c r="D927" s="137">
        <v>42901</v>
      </c>
      <c r="E927" s="25">
        <f t="shared" si="42"/>
        <v>28</v>
      </c>
      <c r="F927" s="121">
        <v>9876.7009198253581</v>
      </c>
      <c r="G927" s="122">
        <f t="shared" si="44"/>
        <v>276547.62575511006</v>
      </c>
    </row>
    <row r="928" spans="1:7">
      <c r="A928" s="23">
        <f t="shared" si="43"/>
        <v>916</v>
      </c>
      <c r="B928" s="218" t="s">
        <v>1245</v>
      </c>
      <c r="C928" s="137">
        <v>42874</v>
      </c>
      <c r="D928" s="137">
        <v>42901</v>
      </c>
      <c r="E928" s="25">
        <f t="shared" si="42"/>
        <v>27</v>
      </c>
      <c r="F928" s="121">
        <v>11539.688629605615</v>
      </c>
      <c r="G928" s="122">
        <f t="shared" si="44"/>
        <v>311571.59299935162</v>
      </c>
    </row>
    <row r="929" spans="1:7">
      <c r="A929" s="23">
        <f t="shared" si="43"/>
        <v>917</v>
      </c>
      <c r="B929" s="218" t="s">
        <v>1245</v>
      </c>
      <c r="C929" s="137">
        <v>42875</v>
      </c>
      <c r="D929" s="137">
        <v>42901</v>
      </c>
      <c r="E929" s="25">
        <f t="shared" si="42"/>
        <v>26</v>
      </c>
      <c r="F929" s="121">
        <v>10585.278291818684</v>
      </c>
      <c r="G929" s="122">
        <f t="shared" si="44"/>
        <v>275217.23558728577</v>
      </c>
    </row>
    <row r="930" spans="1:7">
      <c r="A930" s="23">
        <f t="shared" si="43"/>
        <v>918</v>
      </c>
      <c r="B930" s="218" t="s">
        <v>1245</v>
      </c>
      <c r="C930" s="137">
        <v>42876</v>
      </c>
      <c r="D930" s="137">
        <v>42901</v>
      </c>
      <c r="E930" s="25">
        <f t="shared" si="42"/>
        <v>25</v>
      </c>
      <c r="F930" s="121">
        <v>11134.787274180857</v>
      </c>
      <c r="G930" s="122">
        <f t="shared" si="44"/>
        <v>278369.68185452145</v>
      </c>
    </row>
    <row r="931" spans="1:7">
      <c r="A931" s="23">
        <f t="shared" si="43"/>
        <v>919</v>
      </c>
      <c r="B931" s="218" t="s">
        <v>1245</v>
      </c>
      <c r="C931" s="137">
        <v>42877</v>
      </c>
      <c r="D931" s="137">
        <v>42901</v>
      </c>
      <c r="E931" s="25">
        <f t="shared" si="42"/>
        <v>24</v>
      </c>
      <c r="F931" s="121">
        <v>10209.298461781409</v>
      </c>
      <c r="G931" s="122">
        <f t="shared" si="44"/>
        <v>245023.16308275383</v>
      </c>
    </row>
    <row r="932" spans="1:7">
      <c r="A932" s="23">
        <f t="shared" si="43"/>
        <v>920</v>
      </c>
      <c r="B932" s="218" t="s">
        <v>1245</v>
      </c>
      <c r="C932" s="137">
        <v>42878</v>
      </c>
      <c r="D932" s="137">
        <v>42901</v>
      </c>
      <c r="E932" s="25">
        <f t="shared" si="42"/>
        <v>23</v>
      </c>
      <c r="F932" s="121">
        <v>14359.537354885182</v>
      </c>
      <c r="G932" s="122">
        <f t="shared" si="44"/>
        <v>330269.35916235921</v>
      </c>
    </row>
    <row r="933" spans="1:7">
      <c r="A933" s="23">
        <f t="shared" si="43"/>
        <v>921</v>
      </c>
      <c r="B933" s="218" t="s">
        <v>1245</v>
      </c>
      <c r="C933" s="137">
        <v>42879</v>
      </c>
      <c r="D933" s="137">
        <v>42901</v>
      </c>
      <c r="E933" s="25">
        <f t="shared" si="42"/>
        <v>22</v>
      </c>
      <c r="F933" s="121">
        <v>6030.1380432901524</v>
      </c>
      <c r="G933" s="122">
        <f t="shared" si="44"/>
        <v>132663.03695238335</v>
      </c>
    </row>
    <row r="934" spans="1:7">
      <c r="A934" s="23">
        <f t="shared" si="43"/>
        <v>922</v>
      </c>
      <c r="B934" s="218" t="s">
        <v>1245</v>
      </c>
      <c r="C934" s="137">
        <v>42880</v>
      </c>
      <c r="D934" s="137">
        <v>42901</v>
      </c>
      <c r="E934" s="25">
        <f t="shared" si="42"/>
        <v>21</v>
      </c>
      <c r="F934" s="121">
        <v>4511.7579604473085</v>
      </c>
      <c r="G934" s="122">
        <f t="shared" si="44"/>
        <v>94746.917169393477</v>
      </c>
    </row>
    <row r="935" spans="1:7">
      <c r="A935" s="23">
        <f t="shared" si="43"/>
        <v>923</v>
      </c>
      <c r="B935" s="218" t="s">
        <v>1245</v>
      </c>
      <c r="C935" s="137">
        <v>42881</v>
      </c>
      <c r="D935" s="137">
        <v>42901</v>
      </c>
      <c r="E935" s="25">
        <f t="shared" si="42"/>
        <v>20</v>
      </c>
      <c r="F935" s="121">
        <v>8936.7513447321689</v>
      </c>
      <c r="G935" s="122">
        <f t="shared" si="44"/>
        <v>178735.02689464338</v>
      </c>
    </row>
    <row r="936" spans="1:7">
      <c r="A936" s="23">
        <f t="shared" si="43"/>
        <v>924</v>
      </c>
      <c r="B936" s="218" t="s">
        <v>1245</v>
      </c>
      <c r="C936" s="137">
        <v>42882</v>
      </c>
      <c r="D936" s="137">
        <v>42901</v>
      </c>
      <c r="E936" s="25">
        <f t="shared" si="42"/>
        <v>19</v>
      </c>
      <c r="F936" s="121">
        <v>5552.9328743966871</v>
      </c>
      <c r="G936" s="122">
        <f t="shared" si="44"/>
        <v>105505.72461353705</v>
      </c>
    </row>
    <row r="937" spans="1:7">
      <c r="A937" s="23">
        <f t="shared" si="43"/>
        <v>925</v>
      </c>
      <c r="B937" s="218" t="s">
        <v>1245</v>
      </c>
      <c r="C937" s="137">
        <v>42883</v>
      </c>
      <c r="D937" s="137">
        <v>42901</v>
      </c>
      <c r="E937" s="25">
        <f t="shared" si="42"/>
        <v>18</v>
      </c>
      <c r="F937" s="121">
        <v>7765.4295665391173</v>
      </c>
      <c r="G937" s="122">
        <f t="shared" si="44"/>
        <v>139777.73219770411</v>
      </c>
    </row>
    <row r="938" spans="1:7">
      <c r="A938" s="23">
        <f t="shared" si="43"/>
        <v>926</v>
      </c>
      <c r="B938" s="218" t="s">
        <v>1245</v>
      </c>
      <c r="C938" s="137">
        <v>42884</v>
      </c>
      <c r="D938" s="137">
        <v>42901</v>
      </c>
      <c r="E938" s="25">
        <f t="shared" si="42"/>
        <v>17</v>
      </c>
      <c r="F938" s="121">
        <v>9457.3388017068573</v>
      </c>
      <c r="G938" s="122">
        <f t="shared" si="44"/>
        <v>160774.75962901657</v>
      </c>
    </row>
    <row r="939" spans="1:7">
      <c r="A939" s="23">
        <f t="shared" si="43"/>
        <v>927</v>
      </c>
      <c r="B939" s="218" t="s">
        <v>1245</v>
      </c>
      <c r="C939" s="137">
        <v>42885</v>
      </c>
      <c r="D939" s="137">
        <v>42901</v>
      </c>
      <c r="E939" s="25">
        <f t="shared" si="42"/>
        <v>16</v>
      </c>
      <c r="F939" s="121">
        <v>13246.058627467097</v>
      </c>
      <c r="G939" s="122">
        <f t="shared" si="44"/>
        <v>211936.93803947355</v>
      </c>
    </row>
    <row r="940" spans="1:7">
      <c r="A940" s="23">
        <f t="shared" si="43"/>
        <v>928</v>
      </c>
      <c r="B940" s="218" t="s">
        <v>1245</v>
      </c>
      <c r="C940" s="137">
        <v>42886</v>
      </c>
      <c r="D940" s="137">
        <v>42901</v>
      </c>
      <c r="E940" s="25">
        <f t="shared" si="42"/>
        <v>15</v>
      </c>
      <c r="F940" s="121">
        <v>10628.660579899908</v>
      </c>
      <c r="G940" s="122">
        <f t="shared" si="44"/>
        <v>159429.90869849862</v>
      </c>
    </row>
    <row r="941" spans="1:7">
      <c r="A941" s="23">
        <f t="shared" si="43"/>
        <v>929</v>
      </c>
      <c r="B941" s="218" t="s">
        <v>1245</v>
      </c>
      <c r="C941" s="137">
        <v>42887</v>
      </c>
      <c r="D941" s="137">
        <v>42906</v>
      </c>
      <c r="E941" s="25">
        <f t="shared" si="42"/>
        <v>19</v>
      </c>
      <c r="F941" s="121">
        <v>10300.678911835757</v>
      </c>
      <c r="G941" s="122">
        <f t="shared" si="44"/>
        <v>195712.8993248794</v>
      </c>
    </row>
    <row r="942" spans="1:7">
      <c r="A942" s="23">
        <f t="shared" si="43"/>
        <v>930</v>
      </c>
      <c r="B942" s="218" t="s">
        <v>1245</v>
      </c>
      <c r="C942" s="137">
        <v>42888</v>
      </c>
      <c r="D942" s="137">
        <v>42906</v>
      </c>
      <c r="E942" s="25">
        <f t="shared" si="42"/>
        <v>18</v>
      </c>
      <c r="F942" s="121">
        <v>10962.309421286165</v>
      </c>
      <c r="G942" s="122">
        <f t="shared" si="44"/>
        <v>197321.56958315097</v>
      </c>
    </row>
    <row r="943" spans="1:7">
      <c r="A943" s="23">
        <f t="shared" si="43"/>
        <v>931</v>
      </c>
      <c r="B943" s="218" t="s">
        <v>1245</v>
      </c>
      <c r="C943" s="137">
        <v>42889</v>
      </c>
      <c r="D943" s="137">
        <v>42906</v>
      </c>
      <c r="E943" s="25">
        <f t="shared" si="42"/>
        <v>17</v>
      </c>
      <c r="F943" s="121">
        <v>9729.8604330942289</v>
      </c>
      <c r="G943" s="122">
        <f t="shared" si="44"/>
        <v>165407.6273626019</v>
      </c>
    </row>
    <row r="944" spans="1:7">
      <c r="A944" s="23">
        <f t="shared" si="43"/>
        <v>932</v>
      </c>
      <c r="B944" s="218" t="s">
        <v>1245</v>
      </c>
      <c r="C944" s="137">
        <v>42890</v>
      </c>
      <c r="D944" s="137">
        <v>42906</v>
      </c>
      <c r="E944" s="25">
        <f t="shared" si="42"/>
        <v>16</v>
      </c>
      <c r="F944" s="121">
        <v>10132.027997662124</v>
      </c>
      <c r="G944" s="122">
        <f t="shared" si="44"/>
        <v>162112.44796259399</v>
      </c>
    </row>
    <row r="945" spans="1:7">
      <c r="A945" s="23">
        <f t="shared" si="43"/>
        <v>933</v>
      </c>
      <c r="B945" s="218" t="s">
        <v>1245</v>
      </c>
      <c r="C945" s="137">
        <v>42891</v>
      </c>
      <c r="D945" s="137">
        <v>42906</v>
      </c>
      <c r="E945" s="25">
        <f t="shared" si="42"/>
        <v>15</v>
      </c>
      <c r="F945" s="121">
        <v>16540.762736260189</v>
      </c>
      <c r="G945" s="122">
        <f t="shared" si="44"/>
        <v>248111.44104390283</v>
      </c>
    </row>
    <row r="946" spans="1:7">
      <c r="A946" s="23">
        <f t="shared" si="43"/>
        <v>934</v>
      </c>
      <c r="B946" s="218" t="s">
        <v>1245</v>
      </c>
      <c r="C946" s="137">
        <v>42892</v>
      </c>
      <c r="D946" s="137">
        <v>42906</v>
      </c>
      <c r="E946" s="25">
        <f t="shared" si="42"/>
        <v>14</v>
      </c>
      <c r="F946" s="121">
        <v>16631.574766969072</v>
      </c>
      <c r="G946" s="122">
        <f t="shared" si="44"/>
        <v>232842.046737567</v>
      </c>
    </row>
    <row r="947" spans="1:7">
      <c r="A947" s="23">
        <f t="shared" si="43"/>
        <v>935</v>
      </c>
      <c r="B947" s="218" t="s">
        <v>1245</v>
      </c>
      <c r="C947" s="137">
        <v>42893</v>
      </c>
      <c r="D947" s="137">
        <v>42906</v>
      </c>
      <c r="E947" s="25">
        <f t="shared" si="42"/>
        <v>13</v>
      </c>
      <c r="F947" s="121">
        <v>15775.347048856778</v>
      </c>
      <c r="G947" s="122">
        <f t="shared" si="44"/>
        <v>205079.51163513813</v>
      </c>
    </row>
    <row r="948" spans="1:7">
      <c r="A948" s="23">
        <f t="shared" si="43"/>
        <v>936</v>
      </c>
      <c r="B948" s="218" t="s">
        <v>1245</v>
      </c>
      <c r="C948" s="137">
        <v>42894</v>
      </c>
      <c r="D948" s="137">
        <v>42906</v>
      </c>
      <c r="E948" s="25">
        <f t="shared" si="42"/>
        <v>12</v>
      </c>
      <c r="F948" s="121">
        <v>14945.065625232737</v>
      </c>
      <c r="G948" s="122">
        <f t="shared" si="44"/>
        <v>179340.78750279284</v>
      </c>
    </row>
    <row r="949" spans="1:7">
      <c r="A949" s="23">
        <f t="shared" si="43"/>
        <v>937</v>
      </c>
      <c r="B949" s="218" t="s">
        <v>1245</v>
      </c>
      <c r="C949" s="137">
        <v>42895</v>
      </c>
      <c r="D949" s="137">
        <v>42906</v>
      </c>
      <c r="E949" s="25">
        <f t="shared" si="42"/>
        <v>11</v>
      </c>
      <c r="F949" s="121">
        <v>17020.76918429284</v>
      </c>
      <c r="G949" s="122">
        <f t="shared" si="44"/>
        <v>187228.46102722123</v>
      </c>
    </row>
    <row r="950" spans="1:7">
      <c r="A950" s="23">
        <f t="shared" si="43"/>
        <v>938</v>
      </c>
      <c r="B950" s="218" t="s">
        <v>1245</v>
      </c>
      <c r="C950" s="137">
        <v>42896</v>
      </c>
      <c r="D950" s="137">
        <v>42906</v>
      </c>
      <c r="E950" s="25">
        <f t="shared" si="42"/>
        <v>10</v>
      </c>
      <c r="F950" s="121">
        <v>15580.749840194894</v>
      </c>
      <c r="G950" s="122">
        <f t="shared" si="44"/>
        <v>155807.49840194895</v>
      </c>
    </row>
    <row r="951" spans="1:7">
      <c r="A951" s="23">
        <f t="shared" si="43"/>
        <v>939</v>
      </c>
      <c r="B951" s="218" t="s">
        <v>1245</v>
      </c>
      <c r="C951" s="137">
        <v>42897</v>
      </c>
      <c r="D951" s="137">
        <v>42906</v>
      </c>
      <c r="E951" s="25">
        <f t="shared" si="42"/>
        <v>9</v>
      </c>
      <c r="F951" s="121">
        <v>19758.10325280335</v>
      </c>
      <c r="G951" s="122">
        <f t="shared" si="44"/>
        <v>177822.92927523016</v>
      </c>
    </row>
    <row r="952" spans="1:7">
      <c r="A952" s="23">
        <f t="shared" si="43"/>
        <v>940</v>
      </c>
      <c r="B952" s="218" t="s">
        <v>1245</v>
      </c>
      <c r="C952" s="137">
        <v>42898</v>
      </c>
      <c r="D952" s="137">
        <v>42906</v>
      </c>
      <c r="E952" s="25">
        <f t="shared" si="42"/>
        <v>8</v>
      </c>
      <c r="F952" s="121">
        <v>23183.014125252517</v>
      </c>
      <c r="G952" s="122">
        <f t="shared" si="44"/>
        <v>185464.11300202014</v>
      </c>
    </row>
    <row r="953" spans="1:7">
      <c r="A953" s="23">
        <f t="shared" si="43"/>
        <v>941</v>
      </c>
      <c r="B953" s="218" t="s">
        <v>1245</v>
      </c>
      <c r="C953" s="137">
        <v>42899</v>
      </c>
      <c r="D953" s="137">
        <v>42906</v>
      </c>
      <c r="E953" s="25">
        <f t="shared" si="42"/>
        <v>7</v>
      </c>
      <c r="F953" s="121">
        <v>17578.614515790239</v>
      </c>
      <c r="G953" s="122">
        <f t="shared" si="44"/>
        <v>123050.30161053168</v>
      </c>
    </row>
    <row r="954" spans="1:7">
      <c r="A954" s="23">
        <f t="shared" si="43"/>
        <v>942</v>
      </c>
      <c r="B954" s="218" t="s">
        <v>1245</v>
      </c>
      <c r="C954" s="137">
        <v>42900</v>
      </c>
      <c r="D954" s="137">
        <v>42906</v>
      </c>
      <c r="E954" s="25">
        <f t="shared" si="42"/>
        <v>6</v>
      </c>
      <c r="F954" s="121">
        <v>24324.651082735574</v>
      </c>
      <c r="G954" s="122">
        <f t="shared" si="44"/>
        <v>145947.90649641346</v>
      </c>
    </row>
    <row r="955" spans="1:7">
      <c r="A955" s="23">
        <f t="shared" si="43"/>
        <v>943</v>
      </c>
      <c r="B955" s="218" t="s">
        <v>1245</v>
      </c>
      <c r="C955" s="137">
        <v>42901</v>
      </c>
      <c r="D955" s="137">
        <v>42906</v>
      </c>
      <c r="E955" s="25">
        <f t="shared" si="42"/>
        <v>5</v>
      </c>
      <c r="F955" s="121">
        <v>23675.993720529292</v>
      </c>
      <c r="G955" s="122">
        <f t="shared" si="44"/>
        <v>118379.96860264646</v>
      </c>
    </row>
    <row r="956" spans="1:7">
      <c r="A956" s="23">
        <f t="shared" si="43"/>
        <v>944</v>
      </c>
      <c r="B956" s="218" t="s">
        <v>1245</v>
      </c>
      <c r="C956" s="137">
        <v>42902</v>
      </c>
      <c r="D956" s="137">
        <v>42906</v>
      </c>
      <c r="E956" s="25">
        <f t="shared" si="42"/>
        <v>4</v>
      </c>
      <c r="F956" s="121">
        <v>26997.119415025456</v>
      </c>
      <c r="G956" s="122">
        <f t="shared" si="44"/>
        <v>107988.47766010182</v>
      </c>
    </row>
    <row r="957" spans="1:7">
      <c r="A957" s="23">
        <f t="shared" si="43"/>
        <v>945</v>
      </c>
      <c r="B957" s="218" t="s">
        <v>1245</v>
      </c>
      <c r="C957" s="137">
        <v>42903</v>
      </c>
      <c r="D957" s="137">
        <v>42906</v>
      </c>
      <c r="E957" s="25">
        <f t="shared" si="42"/>
        <v>3</v>
      </c>
      <c r="F957" s="121">
        <v>25258.717684312622</v>
      </c>
      <c r="G957" s="122">
        <f t="shared" si="44"/>
        <v>75776.153052937865</v>
      </c>
    </row>
    <row r="958" spans="1:7">
      <c r="A958" s="23">
        <f t="shared" si="43"/>
        <v>946</v>
      </c>
      <c r="B958" s="218" t="s">
        <v>1245</v>
      </c>
      <c r="C958" s="137">
        <v>42904</v>
      </c>
      <c r="D958" s="137">
        <v>42906</v>
      </c>
      <c r="E958" s="25">
        <f t="shared" si="42"/>
        <v>2</v>
      </c>
      <c r="F958" s="121">
        <v>14010.999023655691</v>
      </c>
      <c r="G958" s="122">
        <f t="shared" si="44"/>
        <v>28021.998047311383</v>
      </c>
    </row>
    <row r="959" spans="1:7">
      <c r="A959" s="23">
        <f t="shared" si="43"/>
        <v>947</v>
      </c>
      <c r="B959" s="218" t="s">
        <v>1245</v>
      </c>
      <c r="C959" s="137">
        <v>42905</v>
      </c>
      <c r="D959" s="137">
        <v>42906</v>
      </c>
      <c r="E959" s="25">
        <f t="shared" si="42"/>
        <v>1</v>
      </c>
      <c r="F959" s="121">
        <v>25453.314892974508</v>
      </c>
      <c r="G959" s="122">
        <f t="shared" si="44"/>
        <v>25453.314892974508</v>
      </c>
    </row>
    <row r="960" spans="1:7">
      <c r="A960" s="23">
        <f t="shared" si="43"/>
        <v>948</v>
      </c>
      <c r="B960" s="218" t="s">
        <v>1245</v>
      </c>
      <c r="C960" s="137">
        <v>42906</v>
      </c>
      <c r="D960" s="137">
        <v>42906</v>
      </c>
      <c r="E960" s="25">
        <f t="shared" si="42"/>
        <v>0</v>
      </c>
      <c r="F960" s="121">
        <v>24428.436260688581</v>
      </c>
      <c r="G960" s="122">
        <f t="shared" si="44"/>
        <v>0</v>
      </c>
    </row>
    <row r="961" spans="1:7">
      <c r="A961" s="23">
        <f t="shared" si="43"/>
        <v>949</v>
      </c>
      <c r="B961" s="218" t="s">
        <v>1245</v>
      </c>
      <c r="C961" s="137">
        <v>42907</v>
      </c>
      <c r="D961" s="137">
        <v>42906</v>
      </c>
      <c r="E961" s="25">
        <f t="shared" si="42"/>
        <v>-1</v>
      </c>
      <c r="F961" s="121">
        <v>24908.442708721228</v>
      </c>
      <c r="G961" s="122">
        <f t="shared" si="44"/>
        <v>-24908.442708721228</v>
      </c>
    </row>
    <row r="962" spans="1:7">
      <c r="A962" s="23">
        <f t="shared" si="43"/>
        <v>950</v>
      </c>
      <c r="B962" s="218" t="s">
        <v>1245</v>
      </c>
      <c r="C962" s="137">
        <v>42908</v>
      </c>
      <c r="D962" s="137">
        <v>42906</v>
      </c>
      <c r="E962" s="25">
        <f t="shared" si="42"/>
        <v>-2</v>
      </c>
      <c r="F962" s="121">
        <v>21016.498535483537</v>
      </c>
      <c r="G962" s="122">
        <f t="shared" si="44"/>
        <v>-42032.997070967074</v>
      </c>
    </row>
    <row r="963" spans="1:7">
      <c r="A963" s="23">
        <f t="shared" si="43"/>
        <v>951</v>
      </c>
      <c r="B963" s="218" t="s">
        <v>1245</v>
      </c>
      <c r="C963" s="137">
        <v>42909</v>
      </c>
      <c r="D963" s="137">
        <v>42906</v>
      </c>
      <c r="E963" s="25">
        <f t="shared" si="42"/>
        <v>-3</v>
      </c>
      <c r="F963" s="121">
        <v>19005.660712644061</v>
      </c>
      <c r="G963" s="122">
        <f t="shared" si="44"/>
        <v>-57016.98213793218</v>
      </c>
    </row>
    <row r="964" spans="1:7">
      <c r="A964" s="23">
        <f t="shared" si="43"/>
        <v>952</v>
      </c>
      <c r="B964" s="218" t="s">
        <v>1245</v>
      </c>
      <c r="C964" s="137">
        <v>42910</v>
      </c>
      <c r="D964" s="137">
        <v>42906</v>
      </c>
      <c r="E964" s="25">
        <f t="shared" si="42"/>
        <v>-4</v>
      </c>
      <c r="F964" s="121">
        <v>12000.161200816217</v>
      </c>
      <c r="G964" s="122">
        <f t="shared" si="44"/>
        <v>-48000.64480326487</v>
      </c>
    </row>
    <row r="965" spans="1:7">
      <c r="A965" s="23">
        <f t="shared" si="43"/>
        <v>953</v>
      </c>
      <c r="B965" s="218" t="s">
        <v>1245</v>
      </c>
      <c r="C965" s="137">
        <v>42911</v>
      </c>
      <c r="D965" s="137">
        <v>42906</v>
      </c>
      <c r="E965" s="25">
        <f t="shared" si="42"/>
        <v>-5</v>
      </c>
      <c r="F965" s="121">
        <v>10897.443685065538</v>
      </c>
      <c r="G965" s="122">
        <f t="shared" si="44"/>
        <v>-54487.218425327694</v>
      </c>
    </row>
    <row r="966" spans="1:7">
      <c r="A966" s="23">
        <f t="shared" si="43"/>
        <v>954</v>
      </c>
      <c r="B966" s="218" t="s">
        <v>1245</v>
      </c>
      <c r="C966" s="137">
        <v>42912</v>
      </c>
      <c r="D966" s="137">
        <v>42906</v>
      </c>
      <c r="E966" s="25">
        <f t="shared" si="42"/>
        <v>-6</v>
      </c>
      <c r="F966" s="121">
        <v>18110.513552799392</v>
      </c>
      <c r="G966" s="122">
        <f t="shared" si="44"/>
        <v>-108663.08131679635</v>
      </c>
    </row>
    <row r="967" spans="1:7">
      <c r="A967" s="23">
        <f t="shared" si="43"/>
        <v>955</v>
      </c>
      <c r="B967" s="218" t="s">
        <v>1245</v>
      </c>
      <c r="C967" s="137">
        <v>42913</v>
      </c>
      <c r="D967" s="137">
        <v>42906</v>
      </c>
      <c r="E967" s="25">
        <f t="shared" si="42"/>
        <v>-7</v>
      </c>
      <c r="F967" s="121">
        <v>21068.391124460039</v>
      </c>
      <c r="G967" s="122">
        <f t="shared" si="44"/>
        <v>-147478.73787122028</v>
      </c>
    </row>
    <row r="968" spans="1:7">
      <c r="A968" s="23">
        <f t="shared" si="43"/>
        <v>956</v>
      </c>
      <c r="B968" s="218" t="s">
        <v>1245</v>
      </c>
      <c r="C968" s="137">
        <v>42914</v>
      </c>
      <c r="D968" s="137">
        <v>42906</v>
      </c>
      <c r="E968" s="25">
        <f t="shared" si="42"/>
        <v>-8</v>
      </c>
      <c r="F968" s="121">
        <v>23831.6714874588</v>
      </c>
      <c r="G968" s="122">
        <f t="shared" si="44"/>
        <v>-190653.3718996704</v>
      </c>
    </row>
    <row r="969" spans="1:7">
      <c r="A969" s="23">
        <f t="shared" si="43"/>
        <v>957</v>
      </c>
      <c r="B969" s="218" t="s">
        <v>1245</v>
      </c>
      <c r="C969" s="137">
        <v>42915</v>
      </c>
      <c r="D969" s="137">
        <v>42906</v>
      </c>
      <c r="E969" s="25">
        <f t="shared" si="42"/>
        <v>-9</v>
      </c>
      <c r="F969" s="121">
        <v>25842.509310298272</v>
      </c>
      <c r="G969" s="122">
        <f t="shared" si="44"/>
        <v>-232582.58379268445</v>
      </c>
    </row>
    <row r="970" spans="1:7">
      <c r="A970" s="23">
        <f t="shared" si="43"/>
        <v>958</v>
      </c>
      <c r="B970" s="218" t="s">
        <v>1245</v>
      </c>
      <c r="C970" s="137">
        <v>42916</v>
      </c>
      <c r="D970" s="137">
        <v>42906</v>
      </c>
      <c r="E970" s="25">
        <f t="shared" si="42"/>
        <v>-10</v>
      </c>
      <c r="F970" s="121">
        <v>22210.028081943095</v>
      </c>
      <c r="G970" s="122">
        <f t="shared" si="44"/>
        <v>-222100.28081943095</v>
      </c>
    </row>
    <row r="971" spans="1:7">
      <c r="A971" s="23">
        <f t="shared" si="43"/>
        <v>959</v>
      </c>
      <c r="B971" s="218" t="s">
        <v>1245</v>
      </c>
      <c r="C971" s="137">
        <v>42887</v>
      </c>
      <c r="D971" s="137">
        <v>42933</v>
      </c>
      <c r="E971" s="25">
        <f t="shared" si="42"/>
        <v>46</v>
      </c>
      <c r="F971" s="121">
        <v>9141.4250045836834</v>
      </c>
      <c r="G971" s="122">
        <f t="shared" si="44"/>
        <v>420505.55021084944</v>
      </c>
    </row>
    <row r="972" spans="1:7">
      <c r="A972" s="23">
        <f t="shared" si="43"/>
        <v>960</v>
      </c>
      <c r="B972" s="218" t="s">
        <v>1245</v>
      </c>
      <c r="C972" s="137">
        <v>42888</v>
      </c>
      <c r="D972" s="137">
        <v>42933</v>
      </c>
      <c r="E972" s="25">
        <f t="shared" si="42"/>
        <v>45</v>
      </c>
      <c r="F972" s="121">
        <v>9728.5946207471188</v>
      </c>
      <c r="G972" s="122">
        <f t="shared" si="44"/>
        <v>437786.75793362036</v>
      </c>
    </row>
    <row r="973" spans="1:7">
      <c r="A973" s="23">
        <f t="shared" si="43"/>
        <v>961</v>
      </c>
      <c r="B973" s="218" t="s">
        <v>1245</v>
      </c>
      <c r="C973" s="137">
        <v>42889</v>
      </c>
      <c r="D973" s="137">
        <v>42933</v>
      </c>
      <c r="E973" s="25">
        <f t="shared" ref="E973:E1036" si="45">D973-C973</f>
        <v>44</v>
      </c>
      <c r="F973" s="121">
        <v>8634.8472965211113</v>
      </c>
      <c r="G973" s="122">
        <f t="shared" si="44"/>
        <v>379933.2810469289</v>
      </c>
    </row>
    <row r="974" spans="1:7">
      <c r="A974" s="23">
        <f t="shared" ref="A974:A1037" si="46">A973+1</f>
        <v>962</v>
      </c>
      <c r="B974" s="218" t="s">
        <v>1245</v>
      </c>
      <c r="C974" s="137">
        <v>42890</v>
      </c>
      <c r="D974" s="137">
        <v>42933</v>
      </c>
      <c r="E974" s="25">
        <f t="shared" si="45"/>
        <v>43</v>
      </c>
      <c r="F974" s="121">
        <v>8991.7543181106521</v>
      </c>
      <c r="G974" s="122">
        <f t="shared" ref="G974:G1037" si="47">E974*F974</f>
        <v>386645.43567875802</v>
      </c>
    </row>
    <row r="975" spans="1:7">
      <c r="A975" s="23">
        <f t="shared" si="46"/>
        <v>963</v>
      </c>
      <c r="B975" s="218" t="s">
        <v>1245</v>
      </c>
      <c r="C975" s="137">
        <v>42891</v>
      </c>
      <c r="D975" s="137">
        <v>42933</v>
      </c>
      <c r="E975" s="25">
        <f t="shared" si="45"/>
        <v>42</v>
      </c>
      <c r="F975" s="121">
        <v>14679.240404085891</v>
      </c>
      <c r="G975" s="122">
        <f t="shared" si="47"/>
        <v>616528.09697160742</v>
      </c>
    </row>
    <row r="976" spans="1:7">
      <c r="A976" s="23">
        <f t="shared" si="46"/>
        <v>964</v>
      </c>
      <c r="B976" s="218" t="s">
        <v>1245</v>
      </c>
      <c r="C976" s="137">
        <v>42892</v>
      </c>
      <c r="D976" s="137">
        <v>42933</v>
      </c>
      <c r="E976" s="25">
        <f t="shared" si="45"/>
        <v>41</v>
      </c>
      <c r="F976" s="121">
        <v>14759.832312186754</v>
      </c>
      <c r="G976" s="122">
        <f t="shared" si="47"/>
        <v>605153.12479965691</v>
      </c>
    </row>
    <row r="977" spans="1:7">
      <c r="A977" s="23">
        <f t="shared" si="46"/>
        <v>965</v>
      </c>
      <c r="B977" s="218" t="s">
        <v>1245</v>
      </c>
      <c r="C977" s="137">
        <v>42893</v>
      </c>
      <c r="D977" s="137">
        <v>42933</v>
      </c>
      <c r="E977" s="25">
        <f t="shared" si="45"/>
        <v>40</v>
      </c>
      <c r="F977" s="121">
        <v>13999.965750092895</v>
      </c>
      <c r="G977" s="122">
        <f t="shared" si="47"/>
        <v>559998.63000371587</v>
      </c>
    </row>
    <row r="978" spans="1:7">
      <c r="A978" s="23">
        <f t="shared" si="46"/>
        <v>966</v>
      </c>
      <c r="B978" s="218" t="s">
        <v>1245</v>
      </c>
      <c r="C978" s="137">
        <v>42894</v>
      </c>
      <c r="D978" s="137">
        <v>42933</v>
      </c>
      <c r="E978" s="25">
        <f t="shared" si="45"/>
        <v>39</v>
      </c>
      <c r="F978" s="121">
        <v>13263.12544745643</v>
      </c>
      <c r="G978" s="122">
        <f t="shared" si="47"/>
        <v>517261.89245080081</v>
      </c>
    </row>
    <row r="979" spans="1:7">
      <c r="A979" s="23">
        <f t="shared" si="46"/>
        <v>967</v>
      </c>
      <c r="B979" s="218" t="s">
        <v>1245</v>
      </c>
      <c r="C979" s="137">
        <v>42895</v>
      </c>
      <c r="D979" s="137">
        <v>42933</v>
      </c>
      <c r="E979" s="25">
        <f t="shared" si="45"/>
        <v>38</v>
      </c>
      <c r="F979" s="121">
        <v>15105.226204047598</v>
      </c>
      <c r="G979" s="122">
        <f t="shared" si="47"/>
        <v>573998.59575380874</v>
      </c>
    </row>
    <row r="980" spans="1:7">
      <c r="A980" s="23">
        <f t="shared" si="46"/>
        <v>968</v>
      </c>
      <c r="B980" s="218" t="s">
        <v>1245</v>
      </c>
      <c r="C980" s="137">
        <v>42896</v>
      </c>
      <c r="D980" s="137">
        <v>42933</v>
      </c>
      <c r="E980" s="25">
        <f t="shared" si="45"/>
        <v>37</v>
      </c>
      <c r="F980" s="121">
        <v>13827.268804162473</v>
      </c>
      <c r="G980" s="122">
        <f t="shared" si="47"/>
        <v>511608.94575401151</v>
      </c>
    </row>
    <row r="981" spans="1:7">
      <c r="A981" s="23">
        <f t="shared" si="46"/>
        <v>969</v>
      </c>
      <c r="B981" s="218" t="s">
        <v>1245</v>
      </c>
      <c r="C981" s="137">
        <v>42897</v>
      </c>
      <c r="D981" s="137">
        <v>42933</v>
      </c>
      <c r="E981" s="25">
        <f t="shared" si="45"/>
        <v>36</v>
      </c>
      <c r="F981" s="121">
        <v>17534.496576802208</v>
      </c>
      <c r="G981" s="122">
        <f t="shared" si="47"/>
        <v>631241.87676487956</v>
      </c>
    </row>
    <row r="982" spans="1:7">
      <c r="A982" s="23">
        <f t="shared" si="46"/>
        <v>970</v>
      </c>
      <c r="B982" s="218" t="s">
        <v>1245</v>
      </c>
      <c r="C982" s="137">
        <v>42898</v>
      </c>
      <c r="D982" s="137">
        <v>42933</v>
      </c>
      <c r="E982" s="25">
        <f t="shared" si="45"/>
        <v>35</v>
      </c>
      <c r="F982" s="121">
        <v>20573.962825177638</v>
      </c>
      <c r="G982" s="122">
        <f t="shared" si="47"/>
        <v>720088.69888121728</v>
      </c>
    </row>
    <row r="983" spans="1:7">
      <c r="A983" s="23">
        <f t="shared" si="46"/>
        <v>971</v>
      </c>
      <c r="B983" s="218" t="s">
        <v>1245</v>
      </c>
      <c r="C983" s="137">
        <v>42899</v>
      </c>
      <c r="D983" s="137">
        <v>42933</v>
      </c>
      <c r="E983" s="25">
        <f t="shared" si="45"/>
        <v>34</v>
      </c>
      <c r="F983" s="121">
        <v>15600.290782381477</v>
      </c>
      <c r="G983" s="122">
        <f t="shared" si="47"/>
        <v>530409.88660097017</v>
      </c>
    </row>
    <row r="984" spans="1:7">
      <c r="A984" s="23">
        <f t="shared" si="46"/>
        <v>972</v>
      </c>
      <c r="B984" s="218" t="s">
        <v>1245</v>
      </c>
      <c r="C984" s="137">
        <v>42900</v>
      </c>
      <c r="D984" s="137">
        <v>42933</v>
      </c>
      <c r="E984" s="25">
        <f t="shared" si="45"/>
        <v>33</v>
      </c>
      <c r="F984" s="121">
        <v>21587.118241302782</v>
      </c>
      <c r="G984" s="122">
        <f t="shared" si="47"/>
        <v>712374.9019629918</v>
      </c>
    </row>
    <row r="985" spans="1:7">
      <c r="A985" s="23">
        <f t="shared" si="46"/>
        <v>973</v>
      </c>
      <c r="B985" s="218" t="s">
        <v>1245</v>
      </c>
      <c r="C985" s="137">
        <v>42901</v>
      </c>
      <c r="D985" s="137">
        <v>42933</v>
      </c>
      <c r="E985" s="25">
        <f t="shared" si="45"/>
        <v>32</v>
      </c>
      <c r="F985" s="121">
        <v>21011.46175486804</v>
      </c>
      <c r="G985" s="122">
        <f t="shared" si="47"/>
        <v>672366.77615577728</v>
      </c>
    </row>
    <row r="986" spans="1:7">
      <c r="A986" s="23">
        <f t="shared" si="46"/>
        <v>974</v>
      </c>
      <c r="B986" s="218" t="s">
        <v>1245</v>
      </c>
      <c r="C986" s="137">
        <v>42902</v>
      </c>
      <c r="D986" s="137">
        <v>42933</v>
      </c>
      <c r="E986" s="25">
        <f t="shared" si="45"/>
        <v>31</v>
      </c>
      <c r="F986" s="121">
        <v>23958.822965413914</v>
      </c>
      <c r="G986" s="122">
        <f t="shared" si="47"/>
        <v>742723.51192783134</v>
      </c>
    </row>
    <row r="987" spans="1:7">
      <c r="A987" s="23">
        <f t="shared" si="46"/>
        <v>975</v>
      </c>
      <c r="B987" s="218" t="s">
        <v>1245</v>
      </c>
      <c r="C987" s="137">
        <v>42903</v>
      </c>
      <c r="D987" s="137">
        <v>42933</v>
      </c>
      <c r="E987" s="25">
        <f t="shared" si="45"/>
        <v>30</v>
      </c>
      <c r="F987" s="121">
        <v>22416.063581768809</v>
      </c>
      <c r="G987" s="122">
        <f t="shared" si="47"/>
        <v>672481.90745306422</v>
      </c>
    </row>
    <row r="988" spans="1:7">
      <c r="A988" s="23">
        <f t="shared" si="46"/>
        <v>976</v>
      </c>
      <c r="B988" s="218" t="s">
        <v>1245</v>
      </c>
      <c r="C988" s="137">
        <v>42904</v>
      </c>
      <c r="D988" s="137">
        <v>42933</v>
      </c>
      <c r="E988" s="25">
        <f t="shared" si="45"/>
        <v>29</v>
      </c>
      <c r="F988" s="121">
        <v>12434.180106990401</v>
      </c>
      <c r="G988" s="122">
        <f t="shared" si="47"/>
        <v>360591.22310272162</v>
      </c>
    </row>
    <row r="989" spans="1:7">
      <c r="A989" s="23">
        <f t="shared" si="46"/>
        <v>977</v>
      </c>
      <c r="B989" s="218" t="s">
        <v>1245</v>
      </c>
      <c r="C989" s="137">
        <v>42905</v>
      </c>
      <c r="D989" s="137">
        <v>42933</v>
      </c>
      <c r="E989" s="25">
        <f t="shared" si="45"/>
        <v>28</v>
      </c>
      <c r="F989" s="121">
        <v>22588.760527699229</v>
      </c>
      <c r="G989" s="122">
        <f t="shared" si="47"/>
        <v>632485.29477557843</v>
      </c>
    </row>
    <row r="990" spans="1:7">
      <c r="A990" s="23">
        <f t="shared" si="46"/>
        <v>978</v>
      </c>
      <c r="B990" s="218" t="s">
        <v>1245</v>
      </c>
      <c r="C990" s="137">
        <v>42906</v>
      </c>
      <c r="D990" s="137">
        <v>42933</v>
      </c>
      <c r="E990" s="25">
        <f t="shared" si="45"/>
        <v>27</v>
      </c>
      <c r="F990" s="121">
        <v>21679.22327913234</v>
      </c>
      <c r="G990" s="122">
        <f t="shared" si="47"/>
        <v>585339.02853657317</v>
      </c>
    </row>
    <row r="991" spans="1:7">
      <c r="A991" s="23">
        <f t="shared" si="46"/>
        <v>979</v>
      </c>
      <c r="B991" s="218" t="s">
        <v>1245</v>
      </c>
      <c r="C991" s="137">
        <v>42907</v>
      </c>
      <c r="D991" s="137">
        <v>42933</v>
      </c>
      <c r="E991" s="25">
        <f t="shared" si="45"/>
        <v>26</v>
      </c>
      <c r="F991" s="121">
        <v>22105.209079094049</v>
      </c>
      <c r="G991" s="122">
        <f t="shared" si="47"/>
        <v>574735.43605644524</v>
      </c>
    </row>
    <row r="992" spans="1:7">
      <c r="A992" s="23">
        <f t="shared" si="46"/>
        <v>980</v>
      </c>
      <c r="B992" s="218" t="s">
        <v>1245</v>
      </c>
      <c r="C992" s="137">
        <v>42908</v>
      </c>
      <c r="D992" s="137">
        <v>42933</v>
      </c>
      <c r="E992" s="25">
        <f t="shared" si="45"/>
        <v>25</v>
      </c>
      <c r="F992" s="121">
        <v>18651.270160485605</v>
      </c>
      <c r="G992" s="122">
        <f t="shared" si="47"/>
        <v>466281.7540121401</v>
      </c>
    </row>
    <row r="993" spans="1:7">
      <c r="A993" s="23">
        <f t="shared" si="46"/>
        <v>981</v>
      </c>
      <c r="B993" s="218" t="s">
        <v>1245</v>
      </c>
      <c r="C993" s="137">
        <v>42909</v>
      </c>
      <c r="D993" s="137">
        <v>42933</v>
      </c>
      <c r="E993" s="25">
        <f t="shared" si="45"/>
        <v>24</v>
      </c>
      <c r="F993" s="121">
        <v>16866.735052537908</v>
      </c>
      <c r="G993" s="122">
        <f t="shared" si="47"/>
        <v>404801.64126090979</v>
      </c>
    </row>
    <row r="994" spans="1:7">
      <c r="A994" s="23">
        <f t="shared" si="46"/>
        <v>982</v>
      </c>
      <c r="B994" s="218" t="s">
        <v>1245</v>
      </c>
      <c r="C994" s="137">
        <v>42910</v>
      </c>
      <c r="D994" s="137">
        <v>42933</v>
      </c>
      <c r="E994" s="25">
        <f t="shared" si="45"/>
        <v>23</v>
      </c>
      <c r="F994" s="121">
        <v>10649.644999042706</v>
      </c>
      <c r="G994" s="122">
        <f t="shared" si="47"/>
        <v>244941.83497798225</v>
      </c>
    </row>
    <row r="995" spans="1:7">
      <c r="A995" s="23">
        <f t="shared" si="46"/>
        <v>983</v>
      </c>
      <c r="B995" s="218" t="s">
        <v>1245</v>
      </c>
      <c r="C995" s="137">
        <v>42911</v>
      </c>
      <c r="D995" s="137">
        <v>42933</v>
      </c>
      <c r="E995" s="25">
        <f t="shared" si="45"/>
        <v>22</v>
      </c>
      <c r="F995" s="121">
        <v>9671.0289721036461</v>
      </c>
      <c r="G995" s="122">
        <f t="shared" si="47"/>
        <v>212762.63738628023</v>
      </c>
    </row>
    <row r="996" spans="1:7">
      <c r="A996" s="23">
        <f t="shared" si="46"/>
        <v>984</v>
      </c>
      <c r="B996" s="218" t="s">
        <v>1245</v>
      </c>
      <c r="C996" s="137">
        <v>42912</v>
      </c>
      <c r="D996" s="137">
        <v>42933</v>
      </c>
      <c r="E996" s="25">
        <f t="shared" si="45"/>
        <v>21</v>
      </c>
      <c r="F996" s="121">
        <v>16072.329101257963</v>
      </c>
      <c r="G996" s="122">
        <f t="shared" si="47"/>
        <v>337518.91112641722</v>
      </c>
    </row>
    <row r="997" spans="1:7">
      <c r="A997" s="23">
        <f t="shared" si="46"/>
        <v>985</v>
      </c>
      <c r="B997" s="218" t="s">
        <v>1245</v>
      </c>
      <c r="C997" s="137">
        <v>42913</v>
      </c>
      <c r="D997" s="137">
        <v>42933</v>
      </c>
      <c r="E997" s="25">
        <f t="shared" si="45"/>
        <v>20</v>
      </c>
      <c r="F997" s="121">
        <v>18697.322679400382</v>
      </c>
      <c r="G997" s="122">
        <f t="shared" si="47"/>
        <v>373946.45358800766</v>
      </c>
    </row>
    <row r="998" spans="1:7">
      <c r="A998" s="23">
        <f t="shared" si="46"/>
        <v>986</v>
      </c>
      <c r="B998" s="218" t="s">
        <v>1245</v>
      </c>
      <c r="C998" s="137">
        <v>42914</v>
      </c>
      <c r="D998" s="137">
        <v>42933</v>
      </c>
      <c r="E998" s="25">
        <f t="shared" si="45"/>
        <v>19</v>
      </c>
      <c r="F998" s="121">
        <v>21149.61931161238</v>
      </c>
      <c r="G998" s="122">
        <f t="shared" si="47"/>
        <v>401842.76692063519</v>
      </c>
    </row>
    <row r="999" spans="1:7">
      <c r="A999" s="23">
        <f t="shared" si="46"/>
        <v>987</v>
      </c>
      <c r="B999" s="218" t="s">
        <v>1245</v>
      </c>
      <c r="C999" s="137">
        <v>42915</v>
      </c>
      <c r="D999" s="137">
        <v>42933</v>
      </c>
      <c r="E999" s="25">
        <f t="shared" si="45"/>
        <v>18</v>
      </c>
      <c r="F999" s="121">
        <v>22934.154419560073</v>
      </c>
      <c r="G999" s="122">
        <f t="shared" si="47"/>
        <v>412814.77955208131</v>
      </c>
    </row>
    <row r="1000" spans="1:7">
      <c r="A1000" s="23">
        <f t="shared" si="46"/>
        <v>988</v>
      </c>
      <c r="B1000" s="218" t="s">
        <v>1245</v>
      </c>
      <c r="C1000" s="137">
        <v>42916</v>
      </c>
      <c r="D1000" s="137">
        <v>42933</v>
      </c>
      <c r="E1000" s="25">
        <f t="shared" si="45"/>
        <v>17</v>
      </c>
      <c r="F1000" s="121">
        <v>19710.478095525526</v>
      </c>
      <c r="G1000" s="122">
        <f t="shared" si="47"/>
        <v>335078.12762393395</v>
      </c>
    </row>
    <row r="1001" spans="1:7">
      <c r="A1001" s="23">
        <f t="shared" si="46"/>
        <v>989</v>
      </c>
      <c r="B1001" s="218" t="s">
        <v>1245</v>
      </c>
      <c r="C1001" s="137">
        <v>42917</v>
      </c>
      <c r="D1001" s="137">
        <v>42944</v>
      </c>
      <c r="E1001" s="25">
        <f t="shared" si="45"/>
        <v>27</v>
      </c>
      <c r="F1001" s="121">
        <v>12611.584741839164</v>
      </c>
      <c r="G1001" s="122">
        <f t="shared" si="47"/>
        <v>340512.78802965744</v>
      </c>
    </row>
    <row r="1002" spans="1:7">
      <c r="A1002" s="23">
        <f t="shared" si="46"/>
        <v>990</v>
      </c>
      <c r="B1002" s="218" t="s">
        <v>1245</v>
      </c>
      <c r="C1002" s="137">
        <v>42918</v>
      </c>
      <c r="D1002" s="137">
        <v>42944</v>
      </c>
      <c r="E1002" s="25">
        <f t="shared" si="45"/>
        <v>26</v>
      </c>
      <c r="F1002" s="121">
        <v>18983.406352244816</v>
      </c>
      <c r="G1002" s="122">
        <f t="shared" si="47"/>
        <v>493568.56515836524</v>
      </c>
    </row>
    <row r="1003" spans="1:7">
      <c r="A1003" s="23">
        <f t="shared" si="46"/>
        <v>991</v>
      </c>
      <c r="B1003" s="218" t="s">
        <v>1245</v>
      </c>
      <c r="C1003" s="137">
        <v>42919</v>
      </c>
      <c r="D1003" s="137">
        <v>42944</v>
      </c>
      <c r="E1003" s="25">
        <f t="shared" si="45"/>
        <v>25</v>
      </c>
      <c r="F1003" s="121">
        <v>13249.867390204497</v>
      </c>
      <c r="G1003" s="122">
        <f t="shared" si="47"/>
        <v>331246.68475511245</v>
      </c>
    </row>
    <row r="1004" spans="1:7">
      <c r="A1004" s="23">
        <f t="shared" si="46"/>
        <v>992</v>
      </c>
      <c r="B1004" s="218" t="s">
        <v>1245</v>
      </c>
      <c r="C1004" s="137">
        <v>42920</v>
      </c>
      <c r="D1004" s="137">
        <v>42944</v>
      </c>
      <c r="E1004" s="25">
        <f t="shared" si="45"/>
        <v>24</v>
      </c>
      <c r="F1004" s="121">
        <v>8187.6256962725456</v>
      </c>
      <c r="G1004" s="122">
        <f t="shared" si="47"/>
        <v>196503.01671054109</v>
      </c>
    </row>
    <row r="1005" spans="1:7">
      <c r="A1005" s="23">
        <f t="shared" si="46"/>
        <v>993</v>
      </c>
      <c r="B1005" s="218" t="s">
        <v>1245</v>
      </c>
      <c r="C1005" s="137">
        <v>42921</v>
      </c>
      <c r="D1005" s="137">
        <v>42944</v>
      </c>
      <c r="E1005" s="25">
        <f t="shared" si="45"/>
        <v>23</v>
      </c>
      <c r="F1005" s="121">
        <v>15593.905391959945</v>
      </c>
      <c r="G1005" s="122">
        <f t="shared" si="47"/>
        <v>358659.82401507872</v>
      </c>
    </row>
    <row r="1006" spans="1:7">
      <c r="A1006" s="23">
        <f t="shared" si="46"/>
        <v>994</v>
      </c>
      <c r="B1006" s="218" t="s">
        <v>1245</v>
      </c>
      <c r="C1006" s="137">
        <v>42922</v>
      </c>
      <c r="D1006" s="137">
        <v>42944</v>
      </c>
      <c r="E1006" s="25">
        <f t="shared" si="45"/>
        <v>22</v>
      </c>
      <c r="F1006" s="121">
        <v>12116.365445693647</v>
      </c>
      <c r="G1006" s="122">
        <f t="shared" si="47"/>
        <v>266560.03980526025</v>
      </c>
    </row>
    <row r="1007" spans="1:7">
      <c r="A1007" s="23">
        <f t="shared" si="46"/>
        <v>995</v>
      </c>
      <c r="B1007" s="218" t="s">
        <v>1245</v>
      </c>
      <c r="C1007" s="137">
        <v>42923</v>
      </c>
      <c r="D1007" s="137">
        <v>42944</v>
      </c>
      <c r="E1007" s="25">
        <f t="shared" si="45"/>
        <v>21</v>
      </c>
      <c r="F1007" s="121">
        <v>16100.129561353138</v>
      </c>
      <c r="G1007" s="122">
        <f t="shared" si="47"/>
        <v>338102.72078841593</v>
      </c>
    </row>
    <row r="1008" spans="1:7">
      <c r="A1008" s="23">
        <f t="shared" si="46"/>
        <v>996</v>
      </c>
      <c r="B1008" s="218" t="s">
        <v>1245</v>
      </c>
      <c r="C1008" s="137">
        <v>42924</v>
      </c>
      <c r="D1008" s="137">
        <v>42944</v>
      </c>
      <c r="E1008" s="25">
        <f t="shared" si="45"/>
        <v>20</v>
      </c>
      <c r="F1008" s="121">
        <v>17112.577900139528</v>
      </c>
      <c r="G1008" s="122">
        <f t="shared" si="47"/>
        <v>342251.55800279055</v>
      </c>
    </row>
    <row r="1009" spans="1:7">
      <c r="A1009" s="23">
        <f t="shared" si="46"/>
        <v>997</v>
      </c>
      <c r="B1009" s="218" t="s">
        <v>1245</v>
      </c>
      <c r="C1009" s="137">
        <v>42925</v>
      </c>
      <c r="D1009" s="137">
        <v>42944</v>
      </c>
      <c r="E1009" s="25">
        <f t="shared" si="45"/>
        <v>19</v>
      </c>
      <c r="F1009" s="121">
        <v>16243.192913572953</v>
      </c>
      <c r="G1009" s="122">
        <f t="shared" si="47"/>
        <v>308620.66535788612</v>
      </c>
    </row>
    <row r="1010" spans="1:7">
      <c r="A1010" s="23">
        <f t="shared" si="46"/>
        <v>998</v>
      </c>
      <c r="B1010" s="218" t="s">
        <v>1245</v>
      </c>
      <c r="C1010" s="137">
        <v>42926</v>
      </c>
      <c r="D1010" s="137">
        <v>42944</v>
      </c>
      <c r="E1010" s="25">
        <f t="shared" si="45"/>
        <v>18</v>
      </c>
      <c r="F1010" s="121">
        <v>18884.362493015713</v>
      </c>
      <c r="G1010" s="122">
        <f t="shared" si="47"/>
        <v>339918.52487428283</v>
      </c>
    </row>
    <row r="1011" spans="1:7">
      <c r="A1011" s="23">
        <f t="shared" si="46"/>
        <v>999</v>
      </c>
      <c r="B1011" s="218" t="s">
        <v>1245</v>
      </c>
      <c r="C1011" s="137">
        <v>42927</v>
      </c>
      <c r="D1011" s="137">
        <v>42944</v>
      </c>
      <c r="E1011" s="25">
        <f t="shared" si="45"/>
        <v>17</v>
      </c>
      <c r="F1011" s="121">
        <v>19687.718240096216</v>
      </c>
      <c r="G1011" s="122">
        <f t="shared" si="47"/>
        <v>334691.21008163568</v>
      </c>
    </row>
    <row r="1012" spans="1:7">
      <c r="A1012" s="23">
        <f t="shared" si="46"/>
        <v>1000</v>
      </c>
      <c r="B1012" s="218" t="s">
        <v>1245</v>
      </c>
      <c r="C1012" s="137">
        <v>42928</v>
      </c>
      <c r="D1012" s="137">
        <v>42944</v>
      </c>
      <c r="E1012" s="25">
        <f t="shared" si="45"/>
        <v>16</v>
      </c>
      <c r="F1012" s="121">
        <v>24067.657792672126</v>
      </c>
      <c r="G1012" s="122">
        <f t="shared" si="47"/>
        <v>385082.52468275401</v>
      </c>
    </row>
    <row r="1013" spans="1:7">
      <c r="A1013" s="23">
        <f t="shared" si="46"/>
        <v>1001</v>
      </c>
      <c r="B1013" s="218" t="s">
        <v>1245</v>
      </c>
      <c r="C1013" s="137">
        <v>42929</v>
      </c>
      <c r="D1013" s="137">
        <v>42944</v>
      </c>
      <c r="E1013" s="25">
        <f t="shared" si="45"/>
        <v>15</v>
      </c>
      <c r="F1013" s="121">
        <v>24364.789370359435</v>
      </c>
      <c r="G1013" s="122">
        <f t="shared" si="47"/>
        <v>365471.84055539151</v>
      </c>
    </row>
    <row r="1014" spans="1:7">
      <c r="A1014" s="23">
        <f t="shared" si="46"/>
        <v>1002</v>
      </c>
      <c r="B1014" s="218" t="s">
        <v>1245</v>
      </c>
      <c r="C1014" s="137">
        <v>42930</v>
      </c>
      <c r="D1014" s="137">
        <v>42944</v>
      </c>
      <c r="E1014" s="25">
        <f t="shared" si="45"/>
        <v>14</v>
      </c>
      <c r="F1014" s="121">
        <v>23682.487229003385</v>
      </c>
      <c r="G1014" s="122">
        <f t="shared" si="47"/>
        <v>331554.82120604737</v>
      </c>
    </row>
    <row r="1015" spans="1:7">
      <c r="A1015" s="23">
        <f t="shared" si="46"/>
        <v>1003</v>
      </c>
      <c r="B1015" s="218" t="s">
        <v>1245</v>
      </c>
      <c r="C1015" s="137">
        <v>42931</v>
      </c>
      <c r="D1015" s="137">
        <v>42944</v>
      </c>
      <c r="E1015" s="25">
        <f t="shared" si="45"/>
        <v>13</v>
      </c>
      <c r="F1015" s="121">
        <v>10278.551613331394</v>
      </c>
      <c r="G1015" s="122">
        <f t="shared" si="47"/>
        <v>133621.17097330812</v>
      </c>
    </row>
    <row r="1016" spans="1:7">
      <c r="A1016" s="23">
        <f t="shared" si="46"/>
        <v>1004</v>
      </c>
      <c r="B1016" s="218" t="s">
        <v>1245</v>
      </c>
      <c r="C1016" s="137">
        <v>42932</v>
      </c>
      <c r="D1016" s="137">
        <v>42944</v>
      </c>
      <c r="E1016" s="25">
        <f t="shared" si="45"/>
        <v>12</v>
      </c>
      <c r="F1016" s="121">
        <v>16507.309871517227</v>
      </c>
      <c r="G1016" s="122">
        <f t="shared" si="47"/>
        <v>198087.71845820674</v>
      </c>
    </row>
    <row r="1017" spans="1:7">
      <c r="A1017" s="23">
        <f t="shared" si="46"/>
        <v>1005</v>
      </c>
      <c r="B1017" s="218" t="s">
        <v>1245</v>
      </c>
      <c r="C1017" s="137">
        <v>42933</v>
      </c>
      <c r="D1017" s="137">
        <v>42944</v>
      </c>
      <c r="E1017" s="25">
        <f t="shared" si="45"/>
        <v>11</v>
      </c>
      <c r="F1017" s="121">
        <v>21932.712382622562</v>
      </c>
      <c r="G1017" s="122">
        <f t="shared" si="47"/>
        <v>241259.83620884817</v>
      </c>
    </row>
    <row r="1018" spans="1:7">
      <c r="A1018" s="23">
        <f t="shared" si="46"/>
        <v>1006</v>
      </c>
      <c r="B1018" s="218" t="s">
        <v>1245</v>
      </c>
      <c r="C1018" s="137">
        <v>42934</v>
      </c>
      <c r="D1018" s="137">
        <v>42944</v>
      </c>
      <c r="E1018" s="25">
        <f t="shared" si="45"/>
        <v>10</v>
      </c>
      <c r="F1018" s="121">
        <v>22207.834213814513</v>
      </c>
      <c r="G1018" s="122">
        <f t="shared" si="47"/>
        <v>222078.34213814512</v>
      </c>
    </row>
    <row r="1019" spans="1:7">
      <c r="A1019" s="23">
        <f t="shared" si="46"/>
        <v>1007</v>
      </c>
      <c r="B1019" s="218" t="s">
        <v>1245</v>
      </c>
      <c r="C1019" s="137">
        <v>42935</v>
      </c>
      <c r="D1019" s="137">
        <v>42944</v>
      </c>
      <c r="E1019" s="25">
        <f t="shared" si="45"/>
        <v>9</v>
      </c>
      <c r="F1019" s="121">
        <v>20414.039874442977</v>
      </c>
      <c r="G1019" s="122">
        <f t="shared" si="47"/>
        <v>183726.35886998678</v>
      </c>
    </row>
    <row r="1020" spans="1:7">
      <c r="A1020" s="23">
        <f t="shared" si="46"/>
        <v>1008</v>
      </c>
      <c r="B1020" s="218" t="s">
        <v>1245</v>
      </c>
      <c r="C1020" s="137">
        <v>42936</v>
      </c>
      <c r="D1020" s="137">
        <v>42944</v>
      </c>
      <c r="E1020" s="25">
        <f t="shared" si="45"/>
        <v>8</v>
      </c>
      <c r="F1020" s="121">
        <v>22427.931678768076</v>
      </c>
      <c r="G1020" s="122">
        <f t="shared" si="47"/>
        <v>179423.45343014461</v>
      </c>
    </row>
    <row r="1021" spans="1:7">
      <c r="A1021" s="23">
        <f t="shared" si="46"/>
        <v>1009</v>
      </c>
      <c r="B1021" s="218" t="s">
        <v>1245</v>
      </c>
      <c r="C1021" s="137">
        <v>42937</v>
      </c>
      <c r="D1021" s="137">
        <v>42944</v>
      </c>
      <c r="E1021" s="25">
        <f t="shared" si="45"/>
        <v>7</v>
      </c>
      <c r="F1021" s="121">
        <v>21206.390748275804</v>
      </c>
      <c r="G1021" s="122">
        <f t="shared" si="47"/>
        <v>148444.73523793064</v>
      </c>
    </row>
    <row r="1022" spans="1:7">
      <c r="A1022" s="23">
        <f t="shared" si="46"/>
        <v>1010</v>
      </c>
      <c r="B1022" s="218" t="s">
        <v>1245</v>
      </c>
      <c r="C1022" s="137">
        <v>42938</v>
      </c>
      <c r="D1022" s="137">
        <v>42944</v>
      </c>
      <c r="E1022" s="25">
        <f t="shared" si="45"/>
        <v>6</v>
      </c>
      <c r="F1022" s="121">
        <v>20204.947282737088</v>
      </c>
      <c r="G1022" s="122">
        <f t="shared" si="47"/>
        <v>121229.68369642252</v>
      </c>
    </row>
    <row r="1023" spans="1:7">
      <c r="A1023" s="23">
        <f t="shared" si="46"/>
        <v>1011</v>
      </c>
      <c r="B1023" s="218" t="s">
        <v>1245</v>
      </c>
      <c r="C1023" s="137">
        <v>42939</v>
      </c>
      <c r="D1023" s="137">
        <v>42944</v>
      </c>
      <c r="E1023" s="25">
        <f t="shared" si="45"/>
        <v>5</v>
      </c>
      <c r="F1023" s="121">
        <v>13602.023334130199</v>
      </c>
      <c r="G1023" s="122">
        <f t="shared" si="47"/>
        <v>68010.116670650998</v>
      </c>
    </row>
    <row r="1024" spans="1:7">
      <c r="A1024" s="23">
        <f t="shared" si="46"/>
        <v>1012</v>
      </c>
      <c r="B1024" s="218" t="s">
        <v>1245</v>
      </c>
      <c r="C1024" s="137">
        <v>42940</v>
      </c>
      <c r="D1024" s="137">
        <v>42944</v>
      </c>
      <c r="E1024" s="25">
        <f t="shared" si="45"/>
        <v>4</v>
      </c>
      <c r="F1024" s="121">
        <v>18224.070098155022</v>
      </c>
      <c r="G1024" s="122">
        <f t="shared" si="47"/>
        <v>72896.280392620087</v>
      </c>
    </row>
    <row r="1025" spans="1:7">
      <c r="A1025" s="23">
        <f t="shared" si="46"/>
        <v>1013</v>
      </c>
      <c r="B1025" s="218" t="s">
        <v>1245</v>
      </c>
      <c r="C1025" s="137">
        <v>42941</v>
      </c>
      <c r="D1025" s="137">
        <v>42944</v>
      </c>
      <c r="E1025" s="25">
        <f t="shared" si="45"/>
        <v>3</v>
      </c>
      <c r="F1025" s="121">
        <v>19775.757226077643</v>
      </c>
      <c r="G1025" s="122">
        <f t="shared" si="47"/>
        <v>59327.27167823293</v>
      </c>
    </row>
    <row r="1026" spans="1:7">
      <c r="A1026" s="23">
        <f t="shared" si="46"/>
        <v>1014</v>
      </c>
      <c r="B1026" s="218" t="s">
        <v>1245</v>
      </c>
      <c r="C1026" s="137">
        <v>42942</v>
      </c>
      <c r="D1026" s="137">
        <v>42944</v>
      </c>
      <c r="E1026" s="25">
        <f t="shared" si="45"/>
        <v>2</v>
      </c>
      <c r="F1026" s="121">
        <v>21195.385875028125</v>
      </c>
      <c r="G1026" s="122">
        <f t="shared" si="47"/>
        <v>42390.77175005625</v>
      </c>
    </row>
    <row r="1027" spans="1:7">
      <c r="A1027" s="23">
        <f t="shared" si="46"/>
        <v>1015</v>
      </c>
      <c r="B1027" s="218" t="s">
        <v>1245</v>
      </c>
      <c r="C1027" s="137">
        <v>42943</v>
      </c>
      <c r="D1027" s="137">
        <v>42944</v>
      </c>
      <c r="E1027" s="25">
        <f t="shared" si="45"/>
        <v>1</v>
      </c>
      <c r="F1027" s="121">
        <v>19940.830324792812</v>
      </c>
      <c r="G1027" s="122">
        <f t="shared" si="47"/>
        <v>19940.830324792812</v>
      </c>
    </row>
    <row r="1028" spans="1:7">
      <c r="A1028" s="23">
        <f t="shared" si="46"/>
        <v>1016</v>
      </c>
      <c r="B1028" s="218" t="s">
        <v>1245</v>
      </c>
      <c r="C1028" s="137">
        <v>42944</v>
      </c>
      <c r="D1028" s="137">
        <v>42944</v>
      </c>
      <c r="E1028" s="25">
        <f t="shared" si="45"/>
        <v>0</v>
      </c>
      <c r="F1028" s="121">
        <v>17123.582773387207</v>
      </c>
      <c r="G1028" s="122">
        <f t="shared" si="47"/>
        <v>0</v>
      </c>
    </row>
    <row r="1029" spans="1:7">
      <c r="A1029" s="23">
        <f t="shared" si="46"/>
        <v>1017</v>
      </c>
      <c r="B1029" s="218" t="s">
        <v>1245</v>
      </c>
      <c r="C1029" s="137">
        <v>42945</v>
      </c>
      <c r="D1029" s="137">
        <v>42944</v>
      </c>
      <c r="E1029" s="25">
        <f t="shared" si="45"/>
        <v>-1</v>
      </c>
      <c r="F1029" s="121">
        <v>9244.0935280496487</v>
      </c>
      <c r="G1029" s="122">
        <f t="shared" si="47"/>
        <v>-9244.0935280496487</v>
      </c>
    </row>
    <row r="1030" spans="1:7">
      <c r="A1030" s="23">
        <f t="shared" si="46"/>
        <v>1018</v>
      </c>
      <c r="B1030" s="218" t="s">
        <v>1245</v>
      </c>
      <c r="C1030" s="137">
        <v>42946</v>
      </c>
      <c r="D1030" s="137">
        <v>42944</v>
      </c>
      <c r="E1030" s="25">
        <f t="shared" si="45"/>
        <v>-2</v>
      </c>
      <c r="F1030" s="121">
        <v>12941.73093926951</v>
      </c>
      <c r="G1030" s="122">
        <f t="shared" si="47"/>
        <v>-25883.461878539019</v>
      </c>
    </row>
    <row r="1031" spans="1:7">
      <c r="A1031" s="23">
        <f t="shared" si="46"/>
        <v>1019</v>
      </c>
      <c r="B1031" s="218" t="s">
        <v>1245</v>
      </c>
      <c r="C1031" s="137">
        <v>42947</v>
      </c>
      <c r="D1031" s="137">
        <v>42944</v>
      </c>
      <c r="E1031" s="25">
        <f t="shared" si="45"/>
        <v>-3</v>
      </c>
      <c r="F1031" s="121">
        <v>16727.407336470791</v>
      </c>
      <c r="G1031" s="122">
        <f t="shared" si="47"/>
        <v>-50182.222009412377</v>
      </c>
    </row>
    <row r="1032" spans="1:7">
      <c r="A1032" s="23">
        <f t="shared" si="46"/>
        <v>1020</v>
      </c>
      <c r="B1032" s="218" t="s">
        <v>1245</v>
      </c>
      <c r="C1032" s="137">
        <v>42887</v>
      </c>
      <c r="D1032" s="137">
        <v>42944</v>
      </c>
      <c r="E1032" s="25">
        <f t="shared" si="45"/>
        <v>57</v>
      </c>
      <c r="F1032" s="121">
        <v>96.078166418160635</v>
      </c>
      <c r="G1032" s="122">
        <f t="shared" si="47"/>
        <v>5476.4554858351557</v>
      </c>
    </row>
    <row r="1033" spans="1:7">
      <c r="A1033" s="23">
        <f t="shared" si="46"/>
        <v>1021</v>
      </c>
      <c r="B1033" s="218" t="s">
        <v>1245</v>
      </c>
      <c r="C1033" s="137">
        <v>42888</v>
      </c>
      <c r="D1033" s="137">
        <v>42944</v>
      </c>
      <c r="E1033" s="25">
        <f t="shared" si="45"/>
        <v>56</v>
      </c>
      <c r="F1033" s="121">
        <v>102.24943403444045</v>
      </c>
      <c r="G1033" s="122">
        <f t="shared" si="47"/>
        <v>5725.9683059286654</v>
      </c>
    </row>
    <row r="1034" spans="1:7">
      <c r="A1034" s="23">
        <f t="shared" si="46"/>
        <v>1022</v>
      </c>
      <c r="B1034" s="218" t="s">
        <v>1245</v>
      </c>
      <c r="C1034" s="137">
        <v>42889</v>
      </c>
      <c r="D1034" s="137">
        <v>42944</v>
      </c>
      <c r="E1034" s="25">
        <f t="shared" si="45"/>
        <v>55</v>
      </c>
      <c r="F1034" s="121">
        <v>90.753935533527041</v>
      </c>
      <c r="G1034" s="122">
        <f t="shared" si="47"/>
        <v>4991.4664543439876</v>
      </c>
    </row>
    <row r="1035" spans="1:7">
      <c r="A1035" s="23">
        <f t="shared" si="46"/>
        <v>1023</v>
      </c>
      <c r="B1035" s="218" t="s">
        <v>1245</v>
      </c>
      <c r="C1035" s="137">
        <v>42890</v>
      </c>
      <c r="D1035" s="137">
        <v>42944</v>
      </c>
      <c r="E1035" s="25">
        <f t="shared" si="45"/>
        <v>54</v>
      </c>
      <c r="F1035" s="121">
        <v>94.50509820224616</v>
      </c>
      <c r="G1035" s="122">
        <f t="shared" si="47"/>
        <v>5103.2753029212927</v>
      </c>
    </row>
    <row r="1036" spans="1:7">
      <c r="A1036" s="23">
        <f t="shared" si="46"/>
        <v>1024</v>
      </c>
      <c r="B1036" s="218" t="s">
        <v>1245</v>
      </c>
      <c r="C1036" s="137">
        <v>42891</v>
      </c>
      <c r="D1036" s="137">
        <v>42944</v>
      </c>
      <c r="E1036" s="25">
        <f t="shared" si="45"/>
        <v>53</v>
      </c>
      <c r="F1036" s="121">
        <v>154.28169040699595</v>
      </c>
      <c r="G1036" s="122">
        <f t="shared" si="47"/>
        <v>8176.9295915707853</v>
      </c>
    </row>
    <row r="1037" spans="1:7">
      <c r="A1037" s="23">
        <f t="shared" si="46"/>
        <v>1025</v>
      </c>
      <c r="B1037" s="218" t="s">
        <v>1245</v>
      </c>
      <c r="C1037" s="137">
        <v>42892</v>
      </c>
      <c r="D1037" s="137">
        <v>42944</v>
      </c>
      <c r="E1037" s="25">
        <f t="shared" ref="E1037:E1100" si="48">D1037-C1037</f>
        <v>52</v>
      </c>
      <c r="F1037" s="121">
        <v>155.12872713864223</v>
      </c>
      <c r="G1037" s="122">
        <f t="shared" si="47"/>
        <v>8066.6938112093958</v>
      </c>
    </row>
    <row r="1038" spans="1:7">
      <c r="A1038" s="23">
        <f t="shared" ref="A1038:A1101" si="49">A1037+1</f>
        <v>1026</v>
      </c>
      <c r="B1038" s="218" t="s">
        <v>1245</v>
      </c>
      <c r="C1038" s="137">
        <v>42893</v>
      </c>
      <c r="D1038" s="137">
        <v>42944</v>
      </c>
      <c r="E1038" s="25">
        <f t="shared" si="48"/>
        <v>51</v>
      </c>
      <c r="F1038" s="121">
        <v>147.14238081169185</v>
      </c>
      <c r="G1038" s="122">
        <f t="shared" ref="G1038:G1101" si="50">E1038*F1038</f>
        <v>7504.2614213962843</v>
      </c>
    </row>
    <row r="1039" spans="1:7">
      <c r="A1039" s="23">
        <f t="shared" si="49"/>
        <v>1027</v>
      </c>
      <c r="B1039" s="218" t="s">
        <v>1245</v>
      </c>
      <c r="C1039" s="137">
        <v>42894</v>
      </c>
      <c r="D1039" s="137">
        <v>42944</v>
      </c>
      <c r="E1039" s="25">
        <f t="shared" si="48"/>
        <v>50</v>
      </c>
      <c r="F1039" s="121">
        <v>139.39804497949751</v>
      </c>
      <c r="G1039" s="122">
        <f t="shared" si="50"/>
        <v>6969.9022489748759</v>
      </c>
    </row>
    <row r="1040" spans="1:7">
      <c r="A1040" s="23">
        <f t="shared" si="49"/>
        <v>1028</v>
      </c>
      <c r="B1040" s="218" t="s">
        <v>1245</v>
      </c>
      <c r="C1040" s="137">
        <v>42895</v>
      </c>
      <c r="D1040" s="137">
        <v>42944</v>
      </c>
      <c r="E1040" s="25">
        <f t="shared" si="48"/>
        <v>49</v>
      </c>
      <c r="F1040" s="121">
        <v>158.7588845599833</v>
      </c>
      <c r="G1040" s="122">
        <f t="shared" si="50"/>
        <v>7779.1853434391815</v>
      </c>
    </row>
    <row r="1041" spans="1:7">
      <c r="A1041" s="23">
        <f t="shared" si="49"/>
        <v>1029</v>
      </c>
      <c r="B1041" s="218" t="s">
        <v>1245</v>
      </c>
      <c r="C1041" s="137">
        <v>42896</v>
      </c>
      <c r="D1041" s="137">
        <v>42944</v>
      </c>
      <c r="E1041" s="25">
        <f t="shared" si="48"/>
        <v>48</v>
      </c>
      <c r="F1041" s="121">
        <v>145.3273021010213</v>
      </c>
      <c r="G1041" s="122">
        <f t="shared" si="50"/>
        <v>6975.7105008490225</v>
      </c>
    </row>
    <row r="1042" spans="1:7">
      <c r="A1042" s="23">
        <f t="shared" si="49"/>
        <v>1030</v>
      </c>
      <c r="B1042" s="218" t="s">
        <v>1245</v>
      </c>
      <c r="C1042" s="137">
        <v>42897</v>
      </c>
      <c r="D1042" s="137">
        <v>42944</v>
      </c>
      <c r="E1042" s="25">
        <f t="shared" si="48"/>
        <v>47</v>
      </c>
      <c r="F1042" s="121">
        <v>184.29099175674892</v>
      </c>
      <c r="G1042" s="122">
        <f t="shared" si="50"/>
        <v>8661.6766125672002</v>
      </c>
    </row>
    <row r="1043" spans="1:7">
      <c r="A1043" s="23">
        <f t="shared" si="49"/>
        <v>1031</v>
      </c>
      <c r="B1043" s="218" t="s">
        <v>1245</v>
      </c>
      <c r="C1043" s="137">
        <v>42898</v>
      </c>
      <c r="D1043" s="137">
        <v>42944</v>
      </c>
      <c r="E1043" s="25">
        <f t="shared" si="48"/>
        <v>46</v>
      </c>
      <c r="F1043" s="121">
        <v>216.23637706455042</v>
      </c>
      <c r="G1043" s="122">
        <f t="shared" si="50"/>
        <v>9946.8733449693191</v>
      </c>
    </row>
    <row r="1044" spans="1:7">
      <c r="A1044" s="23">
        <f t="shared" si="49"/>
        <v>1032</v>
      </c>
      <c r="B1044" s="218" t="s">
        <v>1245</v>
      </c>
      <c r="C1044" s="137">
        <v>42899</v>
      </c>
      <c r="D1044" s="137">
        <v>42944</v>
      </c>
      <c r="E1044" s="25">
        <f t="shared" si="48"/>
        <v>45</v>
      </c>
      <c r="F1044" s="121">
        <v>163.96211019723884</v>
      </c>
      <c r="G1044" s="122">
        <f t="shared" si="50"/>
        <v>7378.2949588757483</v>
      </c>
    </row>
    <row r="1045" spans="1:7">
      <c r="A1045" s="23">
        <f t="shared" si="49"/>
        <v>1033</v>
      </c>
      <c r="B1045" s="218" t="s">
        <v>1245</v>
      </c>
      <c r="C1045" s="137">
        <v>42900</v>
      </c>
      <c r="D1045" s="137">
        <v>42944</v>
      </c>
      <c r="E1045" s="25">
        <f t="shared" si="48"/>
        <v>44</v>
      </c>
      <c r="F1045" s="121">
        <v>226.88483883381761</v>
      </c>
      <c r="G1045" s="122">
        <f t="shared" si="50"/>
        <v>9982.9329086879752</v>
      </c>
    </row>
    <row r="1046" spans="1:7">
      <c r="A1046" s="23">
        <f t="shared" si="49"/>
        <v>1034</v>
      </c>
      <c r="B1046" s="218" t="s">
        <v>1245</v>
      </c>
      <c r="C1046" s="137">
        <v>42901</v>
      </c>
      <c r="D1046" s="137">
        <v>42944</v>
      </c>
      <c r="E1046" s="25">
        <f t="shared" si="48"/>
        <v>43</v>
      </c>
      <c r="F1046" s="121">
        <v>220.83457646491581</v>
      </c>
      <c r="G1046" s="122">
        <f t="shared" si="50"/>
        <v>9495.8867879913796</v>
      </c>
    </row>
    <row r="1047" spans="1:7">
      <c r="A1047" s="23">
        <f t="shared" si="49"/>
        <v>1035</v>
      </c>
      <c r="B1047" s="218" t="s">
        <v>1245</v>
      </c>
      <c r="C1047" s="137">
        <v>42902</v>
      </c>
      <c r="D1047" s="137">
        <v>42944</v>
      </c>
      <c r="E1047" s="25">
        <f t="shared" si="48"/>
        <v>42</v>
      </c>
      <c r="F1047" s="121">
        <v>251.81191979369302</v>
      </c>
      <c r="G1047" s="122">
        <f t="shared" si="50"/>
        <v>10576.100631335106</v>
      </c>
    </row>
    <row r="1048" spans="1:7">
      <c r="A1048" s="23">
        <f t="shared" si="49"/>
        <v>1036</v>
      </c>
      <c r="B1048" s="218" t="s">
        <v>1245</v>
      </c>
      <c r="C1048" s="137">
        <v>42903</v>
      </c>
      <c r="D1048" s="137">
        <v>42944</v>
      </c>
      <c r="E1048" s="25">
        <f t="shared" si="48"/>
        <v>41</v>
      </c>
      <c r="F1048" s="121">
        <v>235.59721664503621</v>
      </c>
      <c r="G1048" s="122">
        <f t="shared" si="50"/>
        <v>9659.4858824464845</v>
      </c>
    </row>
    <row r="1049" spans="1:7">
      <c r="A1049" s="23">
        <f t="shared" si="49"/>
        <v>1037</v>
      </c>
      <c r="B1049" s="218" t="s">
        <v>1245</v>
      </c>
      <c r="C1049" s="137">
        <v>42904</v>
      </c>
      <c r="D1049" s="137">
        <v>42944</v>
      </c>
      <c r="E1049" s="25">
        <f t="shared" si="48"/>
        <v>40</v>
      </c>
      <c r="F1049" s="121">
        <v>130.68566716827894</v>
      </c>
      <c r="G1049" s="122">
        <f t="shared" si="50"/>
        <v>5227.426686731158</v>
      </c>
    </row>
    <row r="1050" spans="1:7">
      <c r="A1050" s="23">
        <f t="shared" si="49"/>
        <v>1038</v>
      </c>
      <c r="B1050" s="218" t="s">
        <v>1245</v>
      </c>
      <c r="C1050" s="137">
        <v>42905</v>
      </c>
      <c r="D1050" s="137">
        <v>42944</v>
      </c>
      <c r="E1050" s="25">
        <f t="shared" si="48"/>
        <v>39</v>
      </c>
      <c r="F1050" s="121">
        <v>237.41229535570673</v>
      </c>
      <c r="G1050" s="122">
        <f t="shared" si="50"/>
        <v>9259.0795188725624</v>
      </c>
    </row>
    <row r="1051" spans="1:7">
      <c r="A1051" s="23">
        <f t="shared" si="49"/>
        <v>1039</v>
      </c>
      <c r="B1051" s="218" t="s">
        <v>1245</v>
      </c>
      <c r="C1051" s="137">
        <v>42906</v>
      </c>
      <c r="D1051" s="137">
        <v>42944</v>
      </c>
      <c r="E1051" s="25">
        <f t="shared" si="48"/>
        <v>38</v>
      </c>
      <c r="F1051" s="121">
        <v>227.85288081284187</v>
      </c>
      <c r="G1051" s="122">
        <f t="shared" si="50"/>
        <v>8658.4094708879911</v>
      </c>
    </row>
    <row r="1052" spans="1:7">
      <c r="A1052" s="23">
        <f t="shared" si="49"/>
        <v>1040</v>
      </c>
      <c r="B1052" s="218" t="s">
        <v>1245</v>
      </c>
      <c r="C1052" s="137">
        <v>42907</v>
      </c>
      <c r="D1052" s="137">
        <v>42944</v>
      </c>
      <c r="E1052" s="25">
        <f t="shared" si="48"/>
        <v>37</v>
      </c>
      <c r="F1052" s="121">
        <v>232.3300749658292</v>
      </c>
      <c r="G1052" s="122">
        <f t="shared" si="50"/>
        <v>8596.2127737356805</v>
      </c>
    </row>
    <row r="1053" spans="1:7">
      <c r="A1053" s="23">
        <f t="shared" si="49"/>
        <v>1041</v>
      </c>
      <c r="B1053" s="218" t="s">
        <v>1245</v>
      </c>
      <c r="C1053" s="137">
        <v>42908</v>
      </c>
      <c r="D1053" s="137">
        <v>42944</v>
      </c>
      <c r="E1053" s="25">
        <f t="shared" si="48"/>
        <v>36</v>
      </c>
      <c r="F1053" s="121">
        <v>196.02850075241838</v>
      </c>
      <c r="G1053" s="122">
        <f t="shared" si="50"/>
        <v>7057.0260270870622</v>
      </c>
    </row>
    <row r="1054" spans="1:7">
      <c r="A1054" s="23">
        <f t="shared" si="49"/>
        <v>1042</v>
      </c>
      <c r="B1054" s="218" t="s">
        <v>1245</v>
      </c>
      <c r="C1054" s="137">
        <v>42909</v>
      </c>
      <c r="D1054" s="137">
        <v>42944</v>
      </c>
      <c r="E1054" s="25">
        <f t="shared" si="48"/>
        <v>35</v>
      </c>
      <c r="F1054" s="121">
        <v>177.27268740882283</v>
      </c>
      <c r="G1054" s="122">
        <f t="shared" si="50"/>
        <v>6204.5440593087988</v>
      </c>
    </row>
    <row r="1055" spans="1:7">
      <c r="A1055" s="23">
        <f t="shared" si="49"/>
        <v>1043</v>
      </c>
      <c r="B1055" s="218" t="s">
        <v>1245</v>
      </c>
      <c r="C1055" s="137">
        <v>42910</v>
      </c>
      <c r="D1055" s="137">
        <v>42944</v>
      </c>
      <c r="E1055" s="25">
        <f t="shared" si="48"/>
        <v>34</v>
      </c>
      <c r="F1055" s="121">
        <v>111.92985382468335</v>
      </c>
      <c r="G1055" s="122">
        <f t="shared" si="50"/>
        <v>3805.6150300392337</v>
      </c>
    </row>
    <row r="1056" spans="1:7">
      <c r="A1056" s="23">
        <f t="shared" si="49"/>
        <v>1044</v>
      </c>
      <c r="B1056" s="218" t="s">
        <v>1245</v>
      </c>
      <c r="C1056" s="137">
        <v>42911</v>
      </c>
      <c r="D1056" s="137">
        <v>42944</v>
      </c>
      <c r="E1056" s="25">
        <f t="shared" si="48"/>
        <v>33</v>
      </c>
      <c r="F1056" s="121">
        <v>101.64440779755029</v>
      </c>
      <c r="G1056" s="122">
        <f t="shared" si="50"/>
        <v>3354.2654573191594</v>
      </c>
    </row>
    <row r="1057" spans="1:7">
      <c r="A1057" s="23">
        <f t="shared" si="49"/>
        <v>1045</v>
      </c>
      <c r="B1057" s="218" t="s">
        <v>1245</v>
      </c>
      <c r="C1057" s="137">
        <v>42912</v>
      </c>
      <c r="D1057" s="137">
        <v>42944</v>
      </c>
      <c r="E1057" s="25">
        <f t="shared" si="48"/>
        <v>32</v>
      </c>
      <c r="F1057" s="121">
        <v>168.92332533973831</v>
      </c>
      <c r="G1057" s="122">
        <f t="shared" si="50"/>
        <v>5405.546410871626</v>
      </c>
    </row>
    <row r="1058" spans="1:7">
      <c r="A1058" s="23">
        <f t="shared" si="49"/>
        <v>1046</v>
      </c>
      <c r="B1058" s="218" t="s">
        <v>1245</v>
      </c>
      <c r="C1058" s="137">
        <v>42913</v>
      </c>
      <c r="D1058" s="137">
        <v>42944</v>
      </c>
      <c r="E1058" s="25">
        <f t="shared" si="48"/>
        <v>31</v>
      </c>
      <c r="F1058" s="121">
        <v>196.51252174193056</v>
      </c>
      <c r="G1058" s="122">
        <f t="shared" si="50"/>
        <v>6091.8881739998469</v>
      </c>
    </row>
    <row r="1059" spans="1:7">
      <c r="A1059" s="23">
        <f t="shared" si="49"/>
        <v>1047</v>
      </c>
      <c r="B1059" s="218" t="s">
        <v>1245</v>
      </c>
      <c r="C1059" s="137">
        <v>42914</v>
      </c>
      <c r="D1059" s="137">
        <v>42944</v>
      </c>
      <c r="E1059" s="25">
        <f t="shared" si="48"/>
        <v>30</v>
      </c>
      <c r="F1059" s="121">
        <v>222.28663943345222</v>
      </c>
      <c r="G1059" s="122">
        <f t="shared" si="50"/>
        <v>6668.5991830035664</v>
      </c>
    </row>
    <row r="1060" spans="1:7">
      <c r="A1060" s="23">
        <f t="shared" si="49"/>
        <v>1048</v>
      </c>
      <c r="B1060" s="218" t="s">
        <v>1245</v>
      </c>
      <c r="C1060" s="137">
        <v>42915</v>
      </c>
      <c r="D1060" s="137">
        <v>42944</v>
      </c>
      <c r="E1060" s="25">
        <f t="shared" si="48"/>
        <v>29</v>
      </c>
      <c r="F1060" s="121">
        <v>241.0424527770478</v>
      </c>
      <c r="G1060" s="122">
        <f t="shared" si="50"/>
        <v>6990.2311305343865</v>
      </c>
    </row>
    <row r="1061" spans="1:7">
      <c r="A1061" s="23">
        <f t="shared" si="49"/>
        <v>1049</v>
      </c>
      <c r="B1061" s="218" t="s">
        <v>1245</v>
      </c>
      <c r="C1061" s="137">
        <v>42916</v>
      </c>
      <c r="D1061" s="137">
        <v>42944</v>
      </c>
      <c r="E1061" s="25">
        <f t="shared" si="48"/>
        <v>28</v>
      </c>
      <c r="F1061" s="121">
        <v>207.16098351119771</v>
      </c>
      <c r="G1061" s="122">
        <f t="shared" si="50"/>
        <v>5800.5075383135363</v>
      </c>
    </row>
    <row r="1062" spans="1:7">
      <c r="A1062" s="23">
        <f t="shared" si="49"/>
        <v>1050</v>
      </c>
      <c r="B1062" s="218" t="s">
        <v>1245</v>
      </c>
      <c r="C1062" s="137">
        <v>42917</v>
      </c>
      <c r="D1062" s="137">
        <v>42961</v>
      </c>
      <c r="E1062" s="25">
        <f t="shared" si="48"/>
        <v>44</v>
      </c>
      <c r="F1062" s="121">
        <v>14274.772376312052</v>
      </c>
      <c r="G1062" s="122">
        <f t="shared" si="50"/>
        <v>628089.98455773026</v>
      </c>
    </row>
    <row r="1063" spans="1:7">
      <c r="A1063" s="23">
        <f t="shared" si="49"/>
        <v>1051</v>
      </c>
      <c r="B1063" s="218" t="s">
        <v>1245</v>
      </c>
      <c r="C1063" s="137">
        <v>42918</v>
      </c>
      <c r="D1063" s="137">
        <v>42961</v>
      </c>
      <c r="E1063" s="25">
        <f t="shared" si="48"/>
        <v>43</v>
      </c>
      <c r="F1063" s="121">
        <v>21486.895592616307</v>
      </c>
      <c r="G1063" s="122">
        <f t="shared" si="50"/>
        <v>923936.51048250124</v>
      </c>
    </row>
    <row r="1064" spans="1:7">
      <c r="A1064" s="23">
        <f t="shared" si="49"/>
        <v>1052</v>
      </c>
      <c r="B1064" s="218" t="s">
        <v>1245</v>
      </c>
      <c r="C1064" s="137">
        <v>42919</v>
      </c>
      <c r="D1064" s="137">
        <v>42961</v>
      </c>
      <c r="E1064" s="25">
        <f t="shared" si="48"/>
        <v>42</v>
      </c>
      <c r="F1064" s="121">
        <v>14997.230315078279</v>
      </c>
      <c r="G1064" s="122">
        <f t="shared" si="50"/>
        <v>629883.67323328776</v>
      </c>
    </row>
    <row r="1065" spans="1:7">
      <c r="A1065" s="23">
        <f t="shared" si="49"/>
        <v>1053</v>
      </c>
      <c r="B1065" s="218" t="s">
        <v>1245</v>
      </c>
      <c r="C1065" s="137">
        <v>42920</v>
      </c>
      <c r="D1065" s="137">
        <v>42961</v>
      </c>
      <c r="E1065" s="25">
        <f t="shared" si="48"/>
        <v>41</v>
      </c>
      <c r="F1065" s="121">
        <v>9267.391490380598</v>
      </c>
      <c r="G1065" s="122">
        <f t="shared" si="50"/>
        <v>379963.05110560451</v>
      </c>
    </row>
    <row r="1066" spans="1:7">
      <c r="A1066" s="23">
        <f t="shared" si="49"/>
        <v>1054</v>
      </c>
      <c r="B1066" s="218" t="s">
        <v>1245</v>
      </c>
      <c r="C1066" s="137">
        <v>42921</v>
      </c>
      <c r="D1066" s="137">
        <v>42961</v>
      </c>
      <c r="E1066" s="25">
        <f t="shared" si="48"/>
        <v>40</v>
      </c>
      <c r="F1066" s="121">
        <v>17650.39481434047</v>
      </c>
      <c r="G1066" s="122">
        <f t="shared" si="50"/>
        <v>706015.79257361882</v>
      </c>
    </row>
    <row r="1067" spans="1:7">
      <c r="A1067" s="23">
        <f t="shared" si="49"/>
        <v>1055</v>
      </c>
      <c r="B1067" s="218" t="s">
        <v>1245</v>
      </c>
      <c r="C1067" s="137">
        <v>42922</v>
      </c>
      <c r="D1067" s="137">
        <v>42961</v>
      </c>
      <c r="E1067" s="25">
        <f t="shared" si="48"/>
        <v>39</v>
      </c>
      <c r="F1067" s="121">
        <v>13714.244665200322</v>
      </c>
      <c r="G1067" s="122">
        <f t="shared" si="50"/>
        <v>534855.5419428125</v>
      </c>
    </row>
    <row r="1068" spans="1:7">
      <c r="A1068" s="23">
        <f t="shared" si="49"/>
        <v>1056</v>
      </c>
      <c r="B1068" s="218" t="s">
        <v>1245</v>
      </c>
      <c r="C1068" s="137">
        <v>42923</v>
      </c>
      <c r="D1068" s="137">
        <v>42961</v>
      </c>
      <c r="E1068" s="25">
        <f t="shared" si="48"/>
        <v>38</v>
      </c>
      <c r="F1068" s="121">
        <v>18223.378696810236</v>
      </c>
      <c r="G1068" s="122">
        <f t="shared" si="50"/>
        <v>692488.39047878899</v>
      </c>
    </row>
    <row r="1069" spans="1:7">
      <c r="A1069" s="23">
        <f t="shared" si="49"/>
        <v>1057</v>
      </c>
      <c r="B1069" s="218" t="s">
        <v>1245</v>
      </c>
      <c r="C1069" s="137">
        <v>42924</v>
      </c>
      <c r="D1069" s="137">
        <v>42961</v>
      </c>
      <c r="E1069" s="25">
        <f t="shared" si="48"/>
        <v>37</v>
      </c>
      <c r="F1069" s="121">
        <v>19369.346461749774</v>
      </c>
      <c r="G1069" s="122">
        <f t="shared" si="50"/>
        <v>716665.81908474164</v>
      </c>
    </row>
    <row r="1070" spans="1:7">
      <c r="A1070" s="23">
        <f t="shared" si="49"/>
        <v>1058</v>
      </c>
      <c r="B1070" s="218" t="s">
        <v>1245</v>
      </c>
      <c r="C1070" s="137">
        <v>42925</v>
      </c>
      <c r="D1070" s="137">
        <v>42961</v>
      </c>
      <c r="E1070" s="25">
        <f t="shared" si="48"/>
        <v>36</v>
      </c>
      <c r="F1070" s="121">
        <v>18385.308924464734</v>
      </c>
      <c r="G1070" s="122">
        <f t="shared" si="50"/>
        <v>661871.12128073047</v>
      </c>
    </row>
    <row r="1071" spans="1:7">
      <c r="A1071" s="23">
        <f t="shared" si="49"/>
        <v>1059</v>
      </c>
      <c r="B1071" s="218" t="s">
        <v>1245</v>
      </c>
      <c r="C1071" s="137">
        <v>42926</v>
      </c>
      <c r="D1071" s="137">
        <v>42961</v>
      </c>
      <c r="E1071" s="25">
        <f t="shared" si="48"/>
        <v>35</v>
      </c>
      <c r="F1071" s="121">
        <v>21374.79005039396</v>
      </c>
      <c r="G1071" s="122">
        <f t="shared" si="50"/>
        <v>748117.65176378866</v>
      </c>
    </row>
    <row r="1072" spans="1:7">
      <c r="A1072" s="23">
        <f t="shared" si="49"/>
        <v>1060</v>
      </c>
      <c r="B1072" s="218" t="s">
        <v>1245</v>
      </c>
      <c r="C1072" s="137">
        <v>42927</v>
      </c>
      <c r="D1072" s="137">
        <v>42961</v>
      </c>
      <c r="E1072" s="25">
        <f t="shared" si="48"/>
        <v>34</v>
      </c>
      <c r="F1072" s="121">
        <v>22284.09055953077</v>
      </c>
      <c r="G1072" s="122">
        <f t="shared" si="50"/>
        <v>757659.07902404619</v>
      </c>
    </row>
    <row r="1073" spans="1:7">
      <c r="A1073" s="23">
        <f t="shared" si="49"/>
        <v>1061</v>
      </c>
      <c r="B1073" s="218" t="s">
        <v>1245</v>
      </c>
      <c r="C1073" s="137">
        <v>42928</v>
      </c>
      <c r="D1073" s="137">
        <v>42961</v>
      </c>
      <c r="E1073" s="25">
        <f t="shared" si="48"/>
        <v>33</v>
      </c>
      <c r="F1073" s="121">
        <v>27241.646760030068</v>
      </c>
      <c r="G1073" s="122">
        <f t="shared" si="50"/>
        <v>898974.34308099223</v>
      </c>
    </row>
    <row r="1074" spans="1:7">
      <c r="A1074" s="23">
        <f t="shared" si="49"/>
        <v>1062</v>
      </c>
      <c r="B1074" s="218" t="s">
        <v>1245</v>
      </c>
      <c r="C1074" s="137">
        <v>42929</v>
      </c>
      <c r="D1074" s="137">
        <v>42961</v>
      </c>
      <c r="E1074" s="25">
        <f t="shared" si="48"/>
        <v>32</v>
      </c>
      <c r="F1074" s="121">
        <v>27577.963386697105</v>
      </c>
      <c r="G1074" s="122">
        <f t="shared" si="50"/>
        <v>882494.82837430737</v>
      </c>
    </row>
    <row r="1075" spans="1:7">
      <c r="A1075" s="23">
        <f t="shared" si="49"/>
        <v>1063</v>
      </c>
      <c r="B1075" s="218" t="s">
        <v>1245</v>
      </c>
      <c r="C1075" s="137">
        <v>42930</v>
      </c>
      <c r="D1075" s="137">
        <v>42961</v>
      </c>
      <c r="E1075" s="25">
        <f t="shared" si="48"/>
        <v>31</v>
      </c>
      <c r="F1075" s="121">
        <v>26805.680762498723</v>
      </c>
      <c r="G1075" s="122">
        <f t="shared" si="50"/>
        <v>830976.10363746039</v>
      </c>
    </row>
    <row r="1076" spans="1:7">
      <c r="A1076" s="23">
        <f t="shared" si="49"/>
        <v>1064</v>
      </c>
      <c r="B1076" s="218" t="s">
        <v>1245</v>
      </c>
      <c r="C1076" s="137">
        <v>42931</v>
      </c>
      <c r="D1076" s="137">
        <v>42961</v>
      </c>
      <c r="E1076" s="25">
        <f t="shared" si="48"/>
        <v>30</v>
      </c>
      <c r="F1076" s="121">
        <v>11634.064048407901</v>
      </c>
      <c r="G1076" s="122">
        <f t="shared" si="50"/>
        <v>349021.92145223706</v>
      </c>
    </row>
    <row r="1077" spans="1:7">
      <c r="A1077" s="23">
        <f t="shared" si="49"/>
        <v>1065</v>
      </c>
      <c r="B1077" s="218" t="s">
        <v>1245</v>
      </c>
      <c r="C1077" s="137">
        <v>42932</v>
      </c>
      <c r="D1077" s="137">
        <v>42961</v>
      </c>
      <c r="E1077" s="25">
        <f t="shared" si="48"/>
        <v>29</v>
      </c>
      <c r="F1077" s="121">
        <v>18684.257037057661</v>
      </c>
      <c r="G1077" s="122">
        <f t="shared" si="50"/>
        <v>541843.45407467219</v>
      </c>
    </row>
    <row r="1078" spans="1:7">
      <c r="A1078" s="23">
        <f t="shared" si="49"/>
        <v>1066</v>
      </c>
      <c r="B1078" s="218" t="s">
        <v>1245</v>
      </c>
      <c r="C1078" s="137">
        <v>42933</v>
      </c>
      <c r="D1078" s="137">
        <v>42961</v>
      </c>
      <c r="E1078" s="25">
        <f t="shared" si="48"/>
        <v>28</v>
      </c>
      <c r="F1078" s="121">
        <v>24825.149516570607</v>
      </c>
      <c r="G1078" s="122">
        <f t="shared" si="50"/>
        <v>695104.18646397698</v>
      </c>
    </row>
    <row r="1079" spans="1:7">
      <c r="A1079" s="23">
        <f t="shared" si="49"/>
        <v>1067</v>
      </c>
      <c r="B1079" s="218" t="s">
        <v>1245</v>
      </c>
      <c r="C1079" s="137">
        <v>42934</v>
      </c>
      <c r="D1079" s="137">
        <v>42961</v>
      </c>
      <c r="E1079" s="25">
        <f t="shared" si="48"/>
        <v>27</v>
      </c>
      <c r="F1079" s="121">
        <v>25136.553800521571</v>
      </c>
      <c r="G1079" s="122">
        <f t="shared" si="50"/>
        <v>678686.95261408237</v>
      </c>
    </row>
    <row r="1080" spans="1:7">
      <c r="A1080" s="23">
        <f t="shared" si="49"/>
        <v>1068</v>
      </c>
      <c r="B1080" s="218" t="s">
        <v>1245</v>
      </c>
      <c r="C1080" s="137">
        <v>42935</v>
      </c>
      <c r="D1080" s="137">
        <v>42961</v>
      </c>
      <c r="E1080" s="25">
        <f t="shared" si="48"/>
        <v>26</v>
      </c>
      <c r="F1080" s="121">
        <v>23106.197869161304</v>
      </c>
      <c r="G1080" s="122">
        <f t="shared" si="50"/>
        <v>600761.14459819393</v>
      </c>
    </row>
    <row r="1081" spans="1:7">
      <c r="A1081" s="23">
        <f t="shared" si="49"/>
        <v>1069</v>
      </c>
      <c r="B1081" s="218" t="s">
        <v>1245</v>
      </c>
      <c r="C1081" s="137">
        <v>42936</v>
      </c>
      <c r="D1081" s="137">
        <v>42961</v>
      </c>
      <c r="E1081" s="25">
        <f t="shared" si="48"/>
        <v>25</v>
      </c>
      <c r="F1081" s="121">
        <v>25385.677227682339</v>
      </c>
      <c r="G1081" s="122">
        <f t="shared" si="50"/>
        <v>634641.93069205852</v>
      </c>
    </row>
    <row r="1082" spans="1:7">
      <c r="A1082" s="23">
        <f t="shared" si="49"/>
        <v>1070</v>
      </c>
      <c r="B1082" s="218" t="s">
        <v>1245</v>
      </c>
      <c r="C1082" s="137">
        <v>42937</v>
      </c>
      <c r="D1082" s="137">
        <v>42961</v>
      </c>
      <c r="E1082" s="25">
        <f t="shared" si="48"/>
        <v>24</v>
      </c>
      <c r="F1082" s="121">
        <v>24003.042206940074</v>
      </c>
      <c r="G1082" s="122">
        <f t="shared" si="50"/>
        <v>576073.01296656183</v>
      </c>
    </row>
    <row r="1083" spans="1:7">
      <c r="A1083" s="23">
        <f t="shared" si="49"/>
        <v>1071</v>
      </c>
      <c r="B1083" s="218" t="s">
        <v>1245</v>
      </c>
      <c r="C1083" s="137">
        <v>42938</v>
      </c>
      <c r="D1083" s="137">
        <v>42961</v>
      </c>
      <c r="E1083" s="25">
        <f t="shared" si="48"/>
        <v>23</v>
      </c>
      <c r="F1083" s="121">
        <v>22869.530613358576</v>
      </c>
      <c r="G1083" s="122">
        <f t="shared" si="50"/>
        <v>525999.20410724729</v>
      </c>
    </row>
    <row r="1084" spans="1:7">
      <c r="A1084" s="23">
        <f t="shared" si="49"/>
        <v>1072</v>
      </c>
      <c r="B1084" s="218" t="s">
        <v>1245</v>
      </c>
      <c r="C1084" s="137">
        <v>42939</v>
      </c>
      <c r="D1084" s="137">
        <v>42961</v>
      </c>
      <c r="E1084" s="25">
        <f t="shared" si="48"/>
        <v>22</v>
      </c>
      <c r="F1084" s="121">
        <v>15395.827798535511</v>
      </c>
      <c r="G1084" s="122">
        <f t="shared" si="50"/>
        <v>338708.21156778123</v>
      </c>
    </row>
    <row r="1085" spans="1:7">
      <c r="A1085" s="23">
        <f t="shared" si="49"/>
        <v>1073</v>
      </c>
      <c r="B1085" s="218" t="s">
        <v>1245</v>
      </c>
      <c r="C1085" s="137">
        <v>42940</v>
      </c>
      <c r="D1085" s="137">
        <v>42961</v>
      </c>
      <c r="E1085" s="25">
        <f t="shared" si="48"/>
        <v>21</v>
      </c>
      <c r="F1085" s="121">
        <v>20627.419768911655</v>
      </c>
      <c r="G1085" s="122">
        <f t="shared" si="50"/>
        <v>433175.81514714478</v>
      </c>
    </row>
    <row r="1086" spans="1:7">
      <c r="A1086" s="23">
        <f t="shared" si="49"/>
        <v>1074</v>
      </c>
      <c r="B1086" s="218" t="s">
        <v>1245</v>
      </c>
      <c r="C1086" s="137">
        <v>42941</v>
      </c>
      <c r="D1086" s="137">
        <v>42961</v>
      </c>
      <c r="E1086" s="25">
        <f t="shared" si="48"/>
        <v>20</v>
      </c>
      <c r="F1086" s="121">
        <v>22383.739930395077</v>
      </c>
      <c r="G1086" s="122">
        <f t="shared" si="50"/>
        <v>447674.79860790155</v>
      </c>
    </row>
    <row r="1087" spans="1:7">
      <c r="A1087" s="23">
        <f t="shared" si="49"/>
        <v>1075</v>
      </c>
      <c r="B1087" s="218" t="s">
        <v>1245</v>
      </c>
      <c r="C1087" s="137">
        <v>42942</v>
      </c>
      <c r="D1087" s="137">
        <v>42961</v>
      </c>
      <c r="E1087" s="25">
        <f t="shared" si="48"/>
        <v>19</v>
      </c>
      <c r="F1087" s="121">
        <v>23990.586035582033</v>
      </c>
      <c r="G1087" s="122">
        <f t="shared" si="50"/>
        <v>455821.13467605866</v>
      </c>
    </row>
    <row r="1088" spans="1:7">
      <c r="A1088" s="23">
        <f t="shared" si="49"/>
        <v>1076</v>
      </c>
      <c r="B1088" s="218" t="s">
        <v>1245</v>
      </c>
      <c r="C1088" s="137">
        <v>42943</v>
      </c>
      <c r="D1088" s="137">
        <v>42961</v>
      </c>
      <c r="E1088" s="25">
        <f t="shared" si="48"/>
        <v>18</v>
      </c>
      <c r="F1088" s="121">
        <v>22570.582500765653</v>
      </c>
      <c r="G1088" s="122">
        <f t="shared" si="50"/>
        <v>406270.48501378176</v>
      </c>
    </row>
    <row r="1089" spans="1:7">
      <c r="A1089" s="23">
        <f t="shared" si="49"/>
        <v>1077</v>
      </c>
      <c r="B1089" s="218" t="s">
        <v>1245</v>
      </c>
      <c r="C1089" s="137">
        <v>42944</v>
      </c>
      <c r="D1089" s="137">
        <v>42961</v>
      </c>
      <c r="E1089" s="25">
        <f t="shared" si="48"/>
        <v>17</v>
      </c>
      <c r="F1089" s="121">
        <v>19381.802633107811</v>
      </c>
      <c r="G1089" s="122">
        <f t="shared" si="50"/>
        <v>329490.64476283279</v>
      </c>
    </row>
    <row r="1090" spans="1:7">
      <c r="A1090" s="23">
        <f t="shared" si="49"/>
        <v>1078</v>
      </c>
      <c r="B1090" s="218" t="s">
        <v>1245</v>
      </c>
      <c r="C1090" s="137">
        <v>42945</v>
      </c>
      <c r="D1090" s="137">
        <v>42961</v>
      </c>
      <c r="E1090" s="25">
        <f t="shared" si="48"/>
        <v>16</v>
      </c>
      <c r="F1090" s="121">
        <v>10463.183940752289</v>
      </c>
      <c r="G1090" s="122">
        <f t="shared" si="50"/>
        <v>167410.94305203663</v>
      </c>
    </row>
    <row r="1091" spans="1:7">
      <c r="A1091" s="23">
        <f t="shared" si="49"/>
        <v>1079</v>
      </c>
      <c r="B1091" s="218" t="s">
        <v>1245</v>
      </c>
      <c r="C1091" s="137">
        <v>42946</v>
      </c>
      <c r="D1091" s="137">
        <v>42961</v>
      </c>
      <c r="E1091" s="25">
        <f t="shared" si="48"/>
        <v>15</v>
      </c>
      <c r="F1091" s="121">
        <v>14648.457517053204</v>
      </c>
      <c r="G1091" s="122">
        <f t="shared" si="50"/>
        <v>219726.86275579807</v>
      </c>
    </row>
    <row r="1092" spans="1:7">
      <c r="A1092" s="23">
        <f t="shared" si="49"/>
        <v>1080</v>
      </c>
      <c r="B1092" s="218" t="s">
        <v>1245</v>
      </c>
      <c r="C1092" s="137">
        <v>42947</v>
      </c>
      <c r="D1092" s="137">
        <v>42961</v>
      </c>
      <c r="E1092" s="25">
        <f t="shared" si="48"/>
        <v>14</v>
      </c>
      <c r="F1092" s="121">
        <v>18933.380464218426</v>
      </c>
      <c r="G1092" s="122">
        <f t="shared" si="50"/>
        <v>265067.32649905793</v>
      </c>
    </row>
    <row r="1093" spans="1:7">
      <c r="A1093" s="23">
        <f t="shared" si="49"/>
        <v>1081</v>
      </c>
      <c r="B1093" s="218" t="s">
        <v>1245</v>
      </c>
      <c r="C1093" s="137">
        <v>42948</v>
      </c>
      <c r="D1093" s="137">
        <v>42977</v>
      </c>
      <c r="E1093" s="25">
        <f t="shared" si="48"/>
        <v>29</v>
      </c>
      <c r="F1093" s="121">
        <v>16338.929331203861</v>
      </c>
      <c r="G1093" s="122">
        <f t="shared" si="50"/>
        <v>473828.95060491195</v>
      </c>
    </row>
    <row r="1094" spans="1:7">
      <c r="A1094" s="23">
        <f t="shared" si="49"/>
        <v>1082</v>
      </c>
      <c r="B1094" s="218" t="s">
        <v>1245</v>
      </c>
      <c r="C1094" s="137">
        <v>42949</v>
      </c>
      <c r="D1094" s="137">
        <v>42977</v>
      </c>
      <c r="E1094" s="25">
        <f t="shared" si="48"/>
        <v>28</v>
      </c>
      <c r="F1094" s="121">
        <v>16265.440893432331</v>
      </c>
      <c r="G1094" s="122">
        <f t="shared" si="50"/>
        <v>455432.34501610528</v>
      </c>
    </row>
    <row r="1095" spans="1:7">
      <c r="A1095" s="23">
        <f t="shared" si="49"/>
        <v>1083</v>
      </c>
      <c r="B1095" s="218" t="s">
        <v>1245</v>
      </c>
      <c r="C1095" s="137">
        <v>42950</v>
      </c>
      <c r="D1095" s="137">
        <v>42977</v>
      </c>
      <c r="E1095" s="25">
        <f t="shared" si="48"/>
        <v>27</v>
      </c>
      <c r="F1095" s="121">
        <v>15310.091202402418</v>
      </c>
      <c r="G1095" s="122">
        <f t="shared" si="50"/>
        <v>413372.4624648653</v>
      </c>
    </row>
    <row r="1096" spans="1:7">
      <c r="A1096" s="23">
        <f t="shared" si="49"/>
        <v>1084</v>
      </c>
      <c r="B1096" s="218" t="s">
        <v>1245</v>
      </c>
      <c r="C1096" s="137">
        <v>42951</v>
      </c>
      <c r="D1096" s="137">
        <v>42977</v>
      </c>
      <c r="E1096" s="25">
        <f t="shared" si="48"/>
        <v>26</v>
      </c>
      <c r="F1096" s="121">
        <v>9112.5662836699194</v>
      </c>
      <c r="G1096" s="122">
        <f t="shared" si="50"/>
        <v>236926.7233754179</v>
      </c>
    </row>
    <row r="1097" spans="1:7">
      <c r="A1097" s="23">
        <f t="shared" si="49"/>
        <v>1085</v>
      </c>
      <c r="B1097" s="218" t="s">
        <v>1245</v>
      </c>
      <c r="C1097" s="137">
        <v>42952</v>
      </c>
      <c r="D1097" s="137">
        <v>42977</v>
      </c>
      <c r="E1097" s="25">
        <f t="shared" si="48"/>
        <v>25</v>
      </c>
      <c r="F1097" s="121">
        <v>10337.373579862113</v>
      </c>
      <c r="G1097" s="122">
        <f t="shared" si="50"/>
        <v>258434.33949655283</v>
      </c>
    </row>
    <row r="1098" spans="1:7">
      <c r="A1098" s="23">
        <f t="shared" si="49"/>
        <v>1086</v>
      </c>
      <c r="B1098" s="218" t="s">
        <v>1245</v>
      </c>
      <c r="C1098" s="137">
        <v>42953</v>
      </c>
      <c r="D1098" s="137">
        <v>42977</v>
      </c>
      <c r="E1098" s="25">
        <f t="shared" si="48"/>
        <v>24</v>
      </c>
      <c r="F1098" s="121">
        <v>11317.219416815868</v>
      </c>
      <c r="G1098" s="122">
        <f t="shared" si="50"/>
        <v>271613.26600358082</v>
      </c>
    </row>
    <row r="1099" spans="1:7">
      <c r="A1099" s="23">
        <f t="shared" si="49"/>
        <v>1087</v>
      </c>
      <c r="B1099" s="218" t="s">
        <v>1245</v>
      </c>
      <c r="C1099" s="137">
        <v>42954</v>
      </c>
      <c r="D1099" s="137">
        <v>42977</v>
      </c>
      <c r="E1099" s="25">
        <f t="shared" si="48"/>
        <v>23</v>
      </c>
      <c r="F1099" s="121">
        <v>16681.875374137675</v>
      </c>
      <c r="G1099" s="122">
        <f t="shared" si="50"/>
        <v>383683.13360516651</v>
      </c>
    </row>
    <row r="1100" spans="1:7">
      <c r="A1100" s="23">
        <f t="shared" si="49"/>
        <v>1088</v>
      </c>
      <c r="B1100" s="218" t="s">
        <v>1245</v>
      </c>
      <c r="C1100" s="137">
        <v>42955</v>
      </c>
      <c r="D1100" s="137">
        <v>42977</v>
      </c>
      <c r="E1100" s="25">
        <f t="shared" si="48"/>
        <v>22</v>
      </c>
      <c r="F1100" s="121">
        <v>18225.132567339839</v>
      </c>
      <c r="G1100" s="122">
        <f t="shared" si="50"/>
        <v>400952.91648147645</v>
      </c>
    </row>
    <row r="1101" spans="1:7">
      <c r="A1101" s="23">
        <f t="shared" si="49"/>
        <v>1089</v>
      </c>
      <c r="B1101" s="218" t="s">
        <v>1245</v>
      </c>
      <c r="C1101" s="137">
        <v>42956</v>
      </c>
      <c r="D1101" s="137">
        <v>42977</v>
      </c>
      <c r="E1101" s="25">
        <f t="shared" ref="E1101:E1164" si="51">D1101-C1101</f>
        <v>21</v>
      </c>
      <c r="F1101" s="121">
        <v>19315.211060950893</v>
      </c>
      <c r="G1101" s="122">
        <f t="shared" si="50"/>
        <v>405619.43227996875</v>
      </c>
    </row>
    <row r="1102" spans="1:7">
      <c r="A1102" s="23">
        <f t="shared" ref="A1102:A1165" si="52">A1101+1</f>
        <v>1090</v>
      </c>
      <c r="B1102" s="218" t="s">
        <v>1245</v>
      </c>
      <c r="C1102" s="137">
        <v>42957</v>
      </c>
      <c r="D1102" s="137">
        <v>42977</v>
      </c>
      <c r="E1102" s="25">
        <f t="shared" si="51"/>
        <v>20</v>
      </c>
      <c r="F1102" s="121">
        <v>23700.021181318945</v>
      </c>
      <c r="G1102" s="122">
        <f t="shared" ref="G1102:G1165" si="53">E1102*F1102</f>
        <v>474000.42362637888</v>
      </c>
    </row>
    <row r="1103" spans="1:7">
      <c r="A1103" s="23">
        <f t="shared" si="52"/>
        <v>1091</v>
      </c>
      <c r="B1103" s="218" t="s">
        <v>1245</v>
      </c>
      <c r="C1103" s="137">
        <v>42958</v>
      </c>
      <c r="D1103" s="137">
        <v>42977</v>
      </c>
      <c r="E1103" s="25">
        <f t="shared" si="51"/>
        <v>19</v>
      </c>
      <c r="F1103" s="121">
        <v>22585.446541784047</v>
      </c>
      <c r="G1103" s="122">
        <f t="shared" si="53"/>
        <v>429123.48429389688</v>
      </c>
    </row>
    <row r="1104" spans="1:7">
      <c r="A1104" s="23">
        <f t="shared" si="52"/>
        <v>1092</v>
      </c>
      <c r="B1104" s="218" t="s">
        <v>1245</v>
      </c>
      <c r="C1104" s="137">
        <v>42959</v>
      </c>
      <c r="D1104" s="137">
        <v>42977</v>
      </c>
      <c r="E1104" s="25">
        <f t="shared" si="51"/>
        <v>18</v>
      </c>
      <c r="F1104" s="121">
        <v>20282.808824942724</v>
      </c>
      <c r="G1104" s="122">
        <f t="shared" si="53"/>
        <v>365090.55884896906</v>
      </c>
    </row>
    <row r="1105" spans="1:7">
      <c r="A1105" s="23">
        <f t="shared" si="52"/>
        <v>1093</v>
      </c>
      <c r="B1105" s="218" t="s">
        <v>1245</v>
      </c>
      <c r="C1105" s="137">
        <v>42960</v>
      </c>
      <c r="D1105" s="137">
        <v>42977</v>
      </c>
      <c r="E1105" s="25">
        <f t="shared" si="51"/>
        <v>17</v>
      </c>
      <c r="F1105" s="121">
        <v>20184.824241247348</v>
      </c>
      <c r="G1105" s="122">
        <f t="shared" si="53"/>
        <v>343142.01210120495</v>
      </c>
    </row>
    <row r="1106" spans="1:7">
      <c r="A1106" s="23">
        <f t="shared" si="52"/>
        <v>1094</v>
      </c>
      <c r="B1106" s="218" t="s">
        <v>1245</v>
      </c>
      <c r="C1106" s="137">
        <v>42961</v>
      </c>
      <c r="D1106" s="137">
        <v>42977</v>
      </c>
      <c r="E1106" s="25">
        <f t="shared" si="51"/>
        <v>16</v>
      </c>
      <c r="F1106" s="121">
        <v>22058.779404421402</v>
      </c>
      <c r="G1106" s="122">
        <f t="shared" si="53"/>
        <v>352940.47047074244</v>
      </c>
    </row>
    <row r="1107" spans="1:7">
      <c r="A1107" s="23">
        <f t="shared" si="52"/>
        <v>1095</v>
      </c>
      <c r="B1107" s="218" t="s">
        <v>1245</v>
      </c>
      <c r="C1107" s="137">
        <v>42962</v>
      </c>
      <c r="D1107" s="137">
        <v>42977</v>
      </c>
      <c r="E1107" s="25">
        <f t="shared" si="51"/>
        <v>15</v>
      </c>
      <c r="F1107" s="121">
        <v>23908.238421671616</v>
      </c>
      <c r="G1107" s="122">
        <f t="shared" si="53"/>
        <v>358623.57632507425</v>
      </c>
    </row>
    <row r="1108" spans="1:7">
      <c r="A1108" s="23">
        <f t="shared" si="52"/>
        <v>1096</v>
      </c>
      <c r="B1108" s="218" t="s">
        <v>1245</v>
      </c>
      <c r="C1108" s="137">
        <v>42963</v>
      </c>
      <c r="D1108" s="137">
        <v>42977</v>
      </c>
      <c r="E1108" s="25">
        <f t="shared" si="51"/>
        <v>14</v>
      </c>
      <c r="F1108" s="121">
        <v>23957.230713519304</v>
      </c>
      <c r="G1108" s="122">
        <f t="shared" si="53"/>
        <v>335401.22998927027</v>
      </c>
    </row>
    <row r="1109" spans="1:7">
      <c r="A1109" s="23">
        <f t="shared" si="52"/>
        <v>1097</v>
      </c>
      <c r="B1109" s="218" t="s">
        <v>1245</v>
      </c>
      <c r="C1109" s="137">
        <v>42964</v>
      </c>
      <c r="D1109" s="137">
        <v>42977</v>
      </c>
      <c r="E1109" s="25">
        <f t="shared" si="51"/>
        <v>13</v>
      </c>
      <c r="F1109" s="121">
        <v>24692.11509123462</v>
      </c>
      <c r="G1109" s="122">
        <f t="shared" si="53"/>
        <v>320997.49618605006</v>
      </c>
    </row>
    <row r="1110" spans="1:7">
      <c r="A1110" s="23">
        <f t="shared" si="52"/>
        <v>1098</v>
      </c>
      <c r="B1110" s="218" t="s">
        <v>1245</v>
      </c>
      <c r="C1110" s="137">
        <v>42965</v>
      </c>
      <c r="D1110" s="137">
        <v>42977</v>
      </c>
      <c r="E1110" s="25">
        <f t="shared" si="51"/>
        <v>12</v>
      </c>
      <c r="F1110" s="121">
        <v>21605.600704830293</v>
      </c>
      <c r="G1110" s="122">
        <f t="shared" si="53"/>
        <v>259267.20845796351</v>
      </c>
    </row>
    <row r="1111" spans="1:7">
      <c r="A1111" s="23">
        <f t="shared" si="52"/>
        <v>1099</v>
      </c>
      <c r="B1111" s="218" t="s">
        <v>1245</v>
      </c>
      <c r="C1111" s="137">
        <v>42966</v>
      </c>
      <c r="D1111" s="137">
        <v>42977</v>
      </c>
      <c r="E1111" s="25">
        <f t="shared" si="51"/>
        <v>11</v>
      </c>
      <c r="F1111" s="121">
        <v>17465.752043700679</v>
      </c>
      <c r="G1111" s="122">
        <f t="shared" si="53"/>
        <v>192123.27248070747</v>
      </c>
    </row>
    <row r="1112" spans="1:7">
      <c r="A1112" s="23">
        <f t="shared" si="52"/>
        <v>1100</v>
      </c>
      <c r="B1112" s="218" t="s">
        <v>1245</v>
      </c>
      <c r="C1112" s="137">
        <v>42967</v>
      </c>
      <c r="D1112" s="137">
        <v>42977</v>
      </c>
      <c r="E1112" s="25">
        <f t="shared" si="51"/>
        <v>10</v>
      </c>
      <c r="F1112" s="121">
        <v>18102.651837720619</v>
      </c>
      <c r="G1112" s="122">
        <f t="shared" si="53"/>
        <v>181026.5183772062</v>
      </c>
    </row>
    <row r="1113" spans="1:7">
      <c r="A1113" s="23">
        <f t="shared" si="52"/>
        <v>1101</v>
      </c>
      <c r="B1113" s="218" t="s">
        <v>1245</v>
      </c>
      <c r="C1113" s="137">
        <v>42968</v>
      </c>
      <c r="D1113" s="137">
        <v>42977</v>
      </c>
      <c r="E1113" s="25">
        <f t="shared" si="51"/>
        <v>9</v>
      </c>
      <c r="F1113" s="121">
        <v>21152.422005239183</v>
      </c>
      <c r="G1113" s="122">
        <f t="shared" si="53"/>
        <v>190371.79804715264</v>
      </c>
    </row>
    <row r="1114" spans="1:7">
      <c r="A1114" s="23">
        <f t="shared" si="52"/>
        <v>1102</v>
      </c>
      <c r="B1114" s="218" t="s">
        <v>1245</v>
      </c>
      <c r="C1114" s="137">
        <v>42969</v>
      </c>
      <c r="D1114" s="137">
        <v>42977</v>
      </c>
      <c r="E1114" s="25">
        <f t="shared" si="51"/>
        <v>8</v>
      </c>
      <c r="F1114" s="121">
        <v>20674.747159724226</v>
      </c>
      <c r="G1114" s="122">
        <f t="shared" si="53"/>
        <v>165397.97727779381</v>
      </c>
    </row>
    <row r="1115" spans="1:7">
      <c r="A1115" s="23">
        <f t="shared" si="52"/>
        <v>1103</v>
      </c>
      <c r="B1115" s="218" t="s">
        <v>1245</v>
      </c>
      <c r="C1115" s="137">
        <v>42970</v>
      </c>
      <c r="D1115" s="137">
        <v>42977</v>
      </c>
      <c r="E1115" s="25">
        <f t="shared" si="51"/>
        <v>7</v>
      </c>
      <c r="F1115" s="121">
        <v>15040.633597240138</v>
      </c>
      <c r="G1115" s="122">
        <f t="shared" si="53"/>
        <v>105284.43518068096</v>
      </c>
    </row>
    <row r="1116" spans="1:7">
      <c r="A1116" s="23">
        <f t="shared" si="52"/>
        <v>1104</v>
      </c>
      <c r="B1116" s="218" t="s">
        <v>1245</v>
      </c>
      <c r="C1116" s="137">
        <v>42971</v>
      </c>
      <c r="D1116" s="137">
        <v>42977</v>
      </c>
      <c r="E1116" s="25">
        <f t="shared" si="51"/>
        <v>6</v>
      </c>
      <c r="F1116" s="121">
        <v>14844.664429849387</v>
      </c>
      <c r="G1116" s="122">
        <f t="shared" si="53"/>
        <v>89067.986579096323</v>
      </c>
    </row>
    <row r="1117" spans="1:7">
      <c r="A1117" s="23">
        <f t="shared" si="52"/>
        <v>1105</v>
      </c>
      <c r="B1117" s="218" t="s">
        <v>1245</v>
      </c>
      <c r="C1117" s="137">
        <v>42972</v>
      </c>
      <c r="D1117" s="137">
        <v>42977</v>
      </c>
      <c r="E1117" s="25">
        <f t="shared" si="51"/>
        <v>5</v>
      </c>
      <c r="F1117" s="121">
        <v>12370.553691541152</v>
      </c>
      <c r="G1117" s="122">
        <f t="shared" si="53"/>
        <v>61852.768457705759</v>
      </c>
    </row>
    <row r="1118" spans="1:7">
      <c r="A1118" s="23">
        <f t="shared" si="52"/>
        <v>1106</v>
      </c>
      <c r="B1118" s="218" t="s">
        <v>1245</v>
      </c>
      <c r="C1118" s="137">
        <v>42973</v>
      </c>
      <c r="D1118" s="137">
        <v>42977</v>
      </c>
      <c r="E1118" s="25">
        <f t="shared" si="51"/>
        <v>4</v>
      </c>
      <c r="F1118" s="121">
        <v>12052.103794531184</v>
      </c>
      <c r="G1118" s="122">
        <f t="shared" si="53"/>
        <v>48208.415178124735</v>
      </c>
    </row>
    <row r="1119" spans="1:7">
      <c r="A1119" s="23">
        <f t="shared" si="52"/>
        <v>1107</v>
      </c>
      <c r="B1119" s="218" t="s">
        <v>1245</v>
      </c>
      <c r="C1119" s="137">
        <v>42974</v>
      </c>
      <c r="D1119" s="137">
        <v>42977</v>
      </c>
      <c r="E1119" s="25">
        <f t="shared" si="51"/>
        <v>3</v>
      </c>
      <c r="F1119" s="121">
        <v>12052.103794531184</v>
      </c>
      <c r="G1119" s="122">
        <f t="shared" si="53"/>
        <v>36156.311383593551</v>
      </c>
    </row>
    <row r="1120" spans="1:7">
      <c r="A1120" s="23">
        <f t="shared" si="52"/>
        <v>1108</v>
      </c>
      <c r="B1120" s="218" t="s">
        <v>1245</v>
      </c>
      <c r="C1120" s="137">
        <v>42975</v>
      </c>
      <c r="D1120" s="137">
        <v>42977</v>
      </c>
      <c r="E1120" s="25">
        <f t="shared" si="51"/>
        <v>2</v>
      </c>
      <c r="F1120" s="121">
        <v>13019.701558523017</v>
      </c>
      <c r="G1120" s="122">
        <f t="shared" si="53"/>
        <v>26039.403117046033</v>
      </c>
    </row>
    <row r="1121" spans="1:7">
      <c r="A1121" s="23">
        <f t="shared" si="52"/>
        <v>1109</v>
      </c>
      <c r="B1121" s="218" t="s">
        <v>1245</v>
      </c>
      <c r="C1121" s="137">
        <v>42976</v>
      </c>
      <c r="D1121" s="137">
        <v>42977</v>
      </c>
      <c r="E1121" s="25">
        <f t="shared" si="51"/>
        <v>1</v>
      </c>
      <c r="F1121" s="121">
        <v>12909.468901865719</v>
      </c>
      <c r="G1121" s="122">
        <f t="shared" si="53"/>
        <v>12909.468901865719</v>
      </c>
    </row>
    <row r="1122" spans="1:7">
      <c r="A1122" s="23">
        <f t="shared" si="52"/>
        <v>1110</v>
      </c>
      <c r="B1122" s="218" t="s">
        <v>1245</v>
      </c>
      <c r="C1122" s="137">
        <v>42977</v>
      </c>
      <c r="D1122" s="137">
        <v>42977</v>
      </c>
      <c r="E1122" s="25">
        <f t="shared" si="51"/>
        <v>0</v>
      </c>
      <c r="F1122" s="121">
        <v>17135.054073728788</v>
      </c>
      <c r="G1122" s="122">
        <f t="shared" si="53"/>
        <v>0</v>
      </c>
    </row>
    <row r="1123" spans="1:7">
      <c r="A1123" s="23">
        <f t="shared" si="52"/>
        <v>1111</v>
      </c>
      <c r="B1123" s="218" t="s">
        <v>1245</v>
      </c>
      <c r="C1123" s="137">
        <v>42978</v>
      </c>
      <c r="D1123" s="137">
        <v>42977</v>
      </c>
      <c r="E1123" s="25">
        <f t="shared" si="51"/>
        <v>-1</v>
      </c>
      <c r="F1123" s="121">
        <v>12456.290202274609</v>
      </c>
      <c r="G1123" s="122">
        <f t="shared" si="53"/>
        <v>-12456.290202274609</v>
      </c>
    </row>
    <row r="1124" spans="1:7">
      <c r="A1124" s="23">
        <f t="shared" si="52"/>
        <v>1112</v>
      </c>
      <c r="B1124" s="218" t="s">
        <v>1245</v>
      </c>
      <c r="C1124" s="137">
        <v>42978</v>
      </c>
      <c r="D1124" s="137">
        <v>42977</v>
      </c>
      <c r="E1124" s="25">
        <f t="shared" si="51"/>
        <v>-1</v>
      </c>
      <c r="F1124" s="121">
        <v>0.01</v>
      </c>
      <c r="G1124" s="122">
        <f t="shared" si="53"/>
        <v>-0.01</v>
      </c>
    </row>
    <row r="1125" spans="1:7">
      <c r="A1125" s="23">
        <f t="shared" si="52"/>
        <v>1113</v>
      </c>
      <c r="B1125" s="218" t="s">
        <v>1245</v>
      </c>
      <c r="C1125" s="137">
        <v>42917</v>
      </c>
      <c r="D1125" s="137">
        <v>42977</v>
      </c>
      <c r="E1125" s="25">
        <f t="shared" si="51"/>
        <v>60</v>
      </c>
      <c r="F1125" s="121">
        <v>154.05388893890222</v>
      </c>
      <c r="G1125" s="122">
        <f t="shared" si="53"/>
        <v>9243.2333363341331</v>
      </c>
    </row>
    <row r="1126" spans="1:7">
      <c r="A1126" s="23">
        <f t="shared" si="52"/>
        <v>1114</v>
      </c>
      <c r="B1126" s="218" t="s">
        <v>1245</v>
      </c>
      <c r="C1126" s="137">
        <v>42918</v>
      </c>
      <c r="D1126" s="137">
        <v>42977</v>
      </c>
      <c r="E1126" s="25">
        <f t="shared" si="51"/>
        <v>59</v>
      </c>
      <c r="F1126" s="121">
        <v>231.88739827190781</v>
      </c>
      <c r="G1126" s="122">
        <f t="shared" si="53"/>
        <v>13681.356498042562</v>
      </c>
    </row>
    <row r="1127" spans="1:7">
      <c r="A1127" s="23">
        <f t="shared" si="52"/>
        <v>1115</v>
      </c>
      <c r="B1127" s="218" t="s">
        <v>1245</v>
      </c>
      <c r="C1127" s="137">
        <v>42919</v>
      </c>
      <c r="D1127" s="137">
        <v>42977</v>
      </c>
      <c r="E1127" s="25">
        <f t="shared" si="51"/>
        <v>58</v>
      </c>
      <c r="F1127" s="121">
        <v>161.8506826199287</v>
      </c>
      <c r="G1127" s="122">
        <f t="shared" si="53"/>
        <v>9387.3395919558643</v>
      </c>
    </row>
    <row r="1128" spans="1:7">
      <c r="A1128" s="23">
        <f t="shared" si="52"/>
        <v>1116</v>
      </c>
      <c r="B1128" s="218" t="s">
        <v>1245</v>
      </c>
      <c r="C1128" s="137">
        <v>42920</v>
      </c>
      <c r="D1128" s="137">
        <v>42977</v>
      </c>
      <c r="E1128" s="25">
        <f t="shared" si="51"/>
        <v>57</v>
      </c>
      <c r="F1128" s="121">
        <v>100.01404308075327</v>
      </c>
      <c r="G1128" s="122">
        <f t="shared" si="53"/>
        <v>5700.8004556029364</v>
      </c>
    </row>
    <row r="1129" spans="1:7">
      <c r="A1129" s="23">
        <f t="shared" si="52"/>
        <v>1117</v>
      </c>
      <c r="B1129" s="218" t="s">
        <v>1245</v>
      </c>
      <c r="C1129" s="137">
        <v>42921</v>
      </c>
      <c r="D1129" s="137">
        <v>42977</v>
      </c>
      <c r="E1129" s="25">
        <f t="shared" si="51"/>
        <v>56</v>
      </c>
      <c r="F1129" s="121">
        <v>190.4837352761121</v>
      </c>
      <c r="G1129" s="122">
        <f t="shared" si="53"/>
        <v>10667.089175462277</v>
      </c>
    </row>
    <row r="1130" spans="1:7">
      <c r="A1130" s="23">
        <f t="shared" si="52"/>
        <v>1118</v>
      </c>
      <c r="B1130" s="218" t="s">
        <v>1245</v>
      </c>
      <c r="C1130" s="137">
        <v>42922</v>
      </c>
      <c r="D1130" s="137">
        <v>42977</v>
      </c>
      <c r="E1130" s="25">
        <f t="shared" si="51"/>
        <v>55</v>
      </c>
      <c r="F1130" s="121">
        <v>148.00465246224377</v>
      </c>
      <c r="G1130" s="122">
        <f t="shared" si="53"/>
        <v>8140.2558854234076</v>
      </c>
    </row>
    <row r="1131" spans="1:7">
      <c r="A1131" s="23">
        <f t="shared" si="52"/>
        <v>1119</v>
      </c>
      <c r="B1131" s="218" t="s">
        <v>1245</v>
      </c>
      <c r="C1131" s="137">
        <v>42923</v>
      </c>
      <c r="D1131" s="137">
        <v>42977</v>
      </c>
      <c r="E1131" s="25">
        <f t="shared" si="51"/>
        <v>54</v>
      </c>
      <c r="F1131" s="121">
        <v>196.66739923002964</v>
      </c>
      <c r="G1131" s="122">
        <f t="shared" si="53"/>
        <v>10620.0395584216</v>
      </c>
    </row>
    <row r="1132" spans="1:7">
      <c r="A1132" s="23">
        <f t="shared" si="52"/>
        <v>1120</v>
      </c>
      <c r="B1132" s="218" t="s">
        <v>1245</v>
      </c>
      <c r="C1132" s="137">
        <v>42924</v>
      </c>
      <c r="D1132" s="137">
        <v>42977</v>
      </c>
      <c r="E1132" s="25">
        <f t="shared" si="51"/>
        <v>53</v>
      </c>
      <c r="F1132" s="121">
        <v>209.03472713786471</v>
      </c>
      <c r="G1132" s="122">
        <f t="shared" si="53"/>
        <v>11078.840538306829</v>
      </c>
    </row>
    <row r="1133" spans="1:7">
      <c r="A1133" s="23">
        <f t="shared" si="52"/>
        <v>1121</v>
      </c>
      <c r="B1133" s="218" t="s">
        <v>1245</v>
      </c>
      <c r="C1133" s="137">
        <v>42925</v>
      </c>
      <c r="D1133" s="137">
        <v>42977</v>
      </c>
      <c r="E1133" s="25">
        <f t="shared" si="51"/>
        <v>52</v>
      </c>
      <c r="F1133" s="121">
        <v>198.41495643439762</v>
      </c>
      <c r="G1133" s="122">
        <f t="shared" si="53"/>
        <v>10317.577734588676</v>
      </c>
    </row>
    <row r="1134" spans="1:7">
      <c r="A1134" s="23">
        <f t="shared" si="52"/>
        <v>1122</v>
      </c>
      <c r="B1134" s="218" t="s">
        <v>1245</v>
      </c>
      <c r="C1134" s="137">
        <v>42926</v>
      </c>
      <c r="D1134" s="137">
        <v>42977</v>
      </c>
      <c r="E1134" s="25">
        <f t="shared" si="51"/>
        <v>51</v>
      </c>
      <c r="F1134" s="121">
        <v>230.6775509765761</v>
      </c>
      <c r="G1134" s="122">
        <f t="shared" si="53"/>
        <v>11764.55509980538</v>
      </c>
    </row>
    <row r="1135" spans="1:7">
      <c r="A1135" s="23">
        <f t="shared" si="52"/>
        <v>1123</v>
      </c>
      <c r="B1135" s="218" t="s">
        <v>1245</v>
      </c>
      <c r="C1135" s="137">
        <v>42927</v>
      </c>
      <c r="D1135" s="137">
        <v>42977</v>
      </c>
      <c r="E1135" s="25">
        <f t="shared" si="51"/>
        <v>50</v>
      </c>
      <c r="F1135" s="121">
        <v>240.4907568164887</v>
      </c>
      <c r="G1135" s="122">
        <f t="shared" si="53"/>
        <v>12024.537840824434</v>
      </c>
    </row>
    <row r="1136" spans="1:7">
      <c r="A1136" s="23">
        <f t="shared" si="52"/>
        <v>1124</v>
      </c>
      <c r="B1136" s="218" t="s">
        <v>1245</v>
      </c>
      <c r="C1136" s="137">
        <v>42928</v>
      </c>
      <c r="D1136" s="137">
        <v>42977</v>
      </c>
      <c r="E1136" s="25">
        <f t="shared" si="51"/>
        <v>49</v>
      </c>
      <c r="F1136" s="121">
        <v>293.99289276560137</v>
      </c>
      <c r="G1136" s="122">
        <f t="shared" si="53"/>
        <v>14405.651745514468</v>
      </c>
    </row>
    <row r="1137" spans="1:7">
      <c r="A1137" s="23">
        <f t="shared" si="52"/>
        <v>1125</v>
      </c>
      <c r="B1137" s="218" t="s">
        <v>1245</v>
      </c>
      <c r="C1137" s="137">
        <v>42929</v>
      </c>
      <c r="D1137" s="137">
        <v>42977</v>
      </c>
      <c r="E1137" s="25">
        <f t="shared" si="51"/>
        <v>48</v>
      </c>
      <c r="F1137" s="121">
        <v>297.62243465159645</v>
      </c>
      <c r="G1137" s="122">
        <f t="shared" si="53"/>
        <v>14285.87686327663</v>
      </c>
    </row>
    <row r="1138" spans="1:7">
      <c r="A1138" s="23">
        <f t="shared" si="52"/>
        <v>1126</v>
      </c>
      <c r="B1138" s="218" t="s">
        <v>1245</v>
      </c>
      <c r="C1138" s="137">
        <v>42930</v>
      </c>
      <c r="D1138" s="137">
        <v>42977</v>
      </c>
      <c r="E1138" s="25">
        <f t="shared" si="51"/>
        <v>47</v>
      </c>
      <c r="F1138" s="121">
        <v>289.2879310615337</v>
      </c>
      <c r="G1138" s="122">
        <f t="shared" si="53"/>
        <v>13596.532759892083</v>
      </c>
    </row>
    <row r="1139" spans="1:7">
      <c r="A1139" s="23">
        <f t="shared" si="52"/>
        <v>1127</v>
      </c>
      <c r="B1139" s="218" t="s">
        <v>1245</v>
      </c>
      <c r="C1139" s="137">
        <v>42931</v>
      </c>
      <c r="D1139" s="137">
        <v>42977</v>
      </c>
      <c r="E1139" s="25">
        <f t="shared" si="51"/>
        <v>46</v>
      </c>
      <c r="F1139" s="121">
        <v>125.5552637599779</v>
      </c>
      <c r="G1139" s="122">
        <f t="shared" si="53"/>
        <v>5775.5421329589835</v>
      </c>
    </row>
    <row r="1140" spans="1:7">
      <c r="A1140" s="23">
        <f t="shared" si="52"/>
        <v>1128</v>
      </c>
      <c r="B1140" s="218" t="s">
        <v>1245</v>
      </c>
      <c r="C1140" s="137">
        <v>42932</v>
      </c>
      <c r="D1140" s="137">
        <v>42977</v>
      </c>
      <c r="E1140" s="25">
        <f t="shared" si="51"/>
        <v>45</v>
      </c>
      <c r="F1140" s="121">
        <v>201.64121588861548</v>
      </c>
      <c r="G1140" s="122">
        <f t="shared" si="53"/>
        <v>9073.8547149876958</v>
      </c>
    </row>
    <row r="1141" spans="1:7">
      <c r="A1141" s="23">
        <f t="shared" si="52"/>
        <v>1129</v>
      </c>
      <c r="B1141" s="218" t="s">
        <v>1245</v>
      </c>
      <c r="C1141" s="137">
        <v>42933</v>
      </c>
      <c r="D1141" s="137">
        <v>42977</v>
      </c>
      <c r="E1141" s="25">
        <f t="shared" si="51"/>
        <v>44</v>
      </c>
      <c r="F1141" s="121">
        <v>267.91396217734041</v>
      </c>
      <c r="G1141" s="122">
        <f t="shared" si="53"/>
        <v>11788.214335802979</v>
      </c>
    </row>
    <row r="1142" spans="1:7">
      <c r="A1142" s="23">
        <f t="shared" si="52"/>
        <v>1130</v>
      </c>
      <c r="B1142" s="218" t="s">
        <v>1245</v>
      </c>
      <c r="C1142" s="137">
        <v>42934</v>
      </c>
      <c r="D1142" s="137">
        <v>42977</v>
      </c>
      <c r="E1142" s="25">
        <f t="shared" si="51"/>
        <v>43</v>
      </c>
      <c r="F1142" s="121">
        <v>271.27464910881736</v>
      </c>
      <c r="G1142" s="122">
        <f t="shared" si="53"/>
        <v>11664.809911679145</v>
      </c>
    </row>
    <row r="1143" spans="1:7">
      <c r="A1143" s="23">
        <f t="shared" si="52"/>
        <v>1131</v>
      </c>
      <c r="B1143" s="218" t="s">
        <v>1245</v>
      </c>
      <c r="C1143" s="137">
        <v>42935</v>
      </c>
      <c r="D1143" s="137">
        <v>42977</v>
      </c>
      <c r="E1143" s="25">
        <f t="shared" si="51"/>
        <v>42</v>
      </c>
      <c r="F1143" s="121">
        <v>249.36297031558783</v>
      </c>
      <c r="G1143" s="122">
        <f t="shared" si="53"/>
        <v>10473.244753254688</v>
      </c>
    </row>
    <row r="1144" spans="1:7">
      <c r="A1144" s="23">
        <f t="shared" si="52"/>
        <v>1132</v>
      </c>
      <c r="B1144" s="218" t="s">
        <v>1245</v>
      </c>
      <c r="C1144" s="137">
        <v>42936</v>
      </c>
      <c r="D1144" s="137">
        <v>42977</v>
      </c>
      <c r="E1144" s="25">
        <f t="shared" si="51"/>
        <v>41</v>
      </c>
      <c r="F1144" s="121">
        <v>273.96319865399886</v>
      </c>
      <c r="G1144" s="122">
        <f t="shared" si="53"/>
        <v>11232.491144813954</v>
      </c>
    </row>
    <row r="1145" spans="1:7">
      <c r="A1145" s="23">
        <f t="shared" si="52"/>
        <v>1133</v>
      </c>
      <c r="B1145" s="218" t="s">
        <v>1245</v>
      </c>
      <c r="C1145" s="137">
        <v>42937</v>
      </c>
      <c r="D1145" s="137">
        <v>42977</v>
      </c>
      <c r="E1145" s="25">
        <f t="shared" si="51"/>
        <v>40</v>
      </c>
      <c r="F1145" s="121">
        <v>259.04174867824133</v>
      </c>
      <c r="G1145" s="122">
        <f t="shared" si="53"/>
        <v>10361.669947129652</v>
      </c>
    </row>
    <row r="1146" spans="1:7">
      <c r="A1146" s="23">
        <f t="shared" si="52"/>
        <v>1134</v>
      </c>
      <c r="B1146" s="218" t="s">
        <v>1245</v>
      </c>
      <c r="C1146" s="137">
        <v>42938</v>
      </c>
      <c r="D1146" s="137">
        <v>42977</v>
      </c>
      <c r="E1146" s="25">
        <f t="shared" si="51"/>
        <v>39</v>
      </c>
      <c r="F1146" s="121">
        <v>246.80884824766534</v>
      </c>
      <c r="G1146" s="122">
        <f t="shared" si="53"/>
        <v>9625.5450816589473</v>
      </c>
    </row>
    <row r="1147" spans="1:7">
      <c r="A1147" s="23">
        <f t="shared" si="52"/>
        <v>1135</v>
      </c>
      <c r="B1147" s="218" t="s">
        <v>1245</v>
      </c>
      <c r="C1147" s="137">
        <v>42939</v>
      </c>
      <c r="D1147" s="137">
        <v>42977</v>
      </c>
      <c r="E1147" s="25">
        <f t="shared" si="51"/>
        <v>38</v>
      </c>
      <c r="F1147" s="121">
        <v>166.15236189221915</v>
      </c>
      <c r="G1147" s="122">
        <f t="shared" si="53"/>
        <v>6313.7897519043272</v>
      </c>
    </row>
    <row r="1148" spans="1:7">
      <c r="A1148" s="23">
        <f t="shared" si="52"/>
        <v>1136</v>
      </c>
      <c r="B1148" s="218" t="s">
        <v>1245</v>
      </c>
      <c r="C1148" s="137">
        <v>42940</v>
      </c>
      <c r="D1148" s="137">
        <v>42977</v>
      </c>
      <c r="E1148" s="25">
        <f t="shared" si="51"/>
        <v>37</v>
      </c>
      <c r="F1148" s="121">
        <v>222.61190234103148</v>
      </c>
      <c r="G1148" s="122">
        <f t="shared" si="53"/>
        <v>8236.6403866181645</v>
      </c>
    </row>
    <row r="1149" spans="1:7">
      <c r="A1149" s="23">
        <f t="shared" si="52"/>
        <v>1137</v>
      </c>
      <c r="B1149" s="218" t="s">
        <v>1245</v>
      </c>
      <c r="C1149" s="137">
        <v>42941</v>
      </c>
      <c r="D1149" s="137">
        <v>42977</v>
      </c>
      <c r="E1149" s="25">
        <f t="shared" si="51"/>
        <v>36</v>
      </c>
      <c r="F1149" s="121">
        <v>241.56617663456134</v>
      </c>
      <c r="G1149" s="122">
        <f t="shared" si="53"/>
        <v>8696.3823588442083</v>
      </c>
    </row>
    <row r="1150" spans="1:7">
      <c r="A1150" s="23">
        <f t="shared" si="52"/>
        <v>1138</v>
      </c>
      <c r="B1150" s="218" t="s">
        <v>1245</v>
      </c>
      <c r="C1150" s="137">
        <v>42942</v>
      </c>
      <c r="D1150" s="137">
        <v>42977</v>
      </c>
      <c r="E1150" s="25">
        <f t="shared" si="51"/>
        <v>35</v>
      </c>
      <c r="F1150" s="121">
        <v>258.90732120098227</v>
      </c>
      <c r="G1150" s="122">
        <f t="shared" si="53"/>
        <v>9061.7562420343802</v>
      </c>
    </row>
    <row r="1151" spans="1:7">
      <c r="A1151" s="23">
        <f t="shared" si="52"/>
        <v>1139</v>
      </c>
      <c r="B1151" s="218" t="s">
        <v>1245</v>
      </c>
      <c r="C1151" s="137">
        <v>42943</v>
      </c>
      <c r="D1151" s="137">
        <v>42977</v>
      </c>
      <c r="E1151" s="25">
        <f t="shared" si="51"/>
        <v>34</v>
      </c>
      <c r="F1151" s="121">
        <v>243.58258879344748</v>
      </c>
      <c r="G1151" s="122">
        <f t="shared" si="53"/>
        <v>8281.8080189772154</v>
      </c>
    </row>
    <row r="1152" spans="1:7">
      <c r="A1152" s="23">
        <f t="shared" si="52"/>
        <v>1140</v>
      </c>
      <c r="B1152" s="218" t="s">
        <v>1245</v>
      </c>
      <c r="C1152" s="137">
        <v>42944</v>
      </c>
      <c r="D1152" s="137">
        <v>42977</v>
      </c>
      <c r="E1152" s="25">
        <f t="shared" si="51"/>
        <v>33</v>
      </c>
      <c r="F1152" s="121">
        <v>209.1691546151238</v>
      </c>
      <c r="G1152" s="122">
        <f t="shared" si="53"/>
        <v>6902.5821022990858</v>
      </c>
    </row>
    <row r="1153" spans="1:7">
      <c r="A1153" s="23">
        <f t="shared" si="52"/>
        <v>1141</v>
      </c>
      <c r="B1153" s="218" t="s">
        <v>1245</v>
      </c>
      <c r="C1153" s="137">
        <v>42945</v>
      </c>
      <c r="D1153" s="137">
        <v>42977</v>
      </c>
      <c r="E1153" s="25">
        <f t="shared" si="51"/>
        <v>32</v>
      </c>
      <c r="F1153" s="121">
        <v>112.91908089762468</v>
      </c>
      <c r="G1153" s="122">
        <f t="shared" si="53"/>
        <v>3613.4105887239898</v>
      </c>
    </row>
    <row r="1154" spans="1:7">
      <c r="A1154" s="23">
        <f t="shared" si="52"/>
        <v>1142</v>
      </c>
      <c r="B1154" s="218" t="s">
        <v>1245</v>
      </c>
      <c r="C1154" s="137">
        <v>42946</v>
      </c>
      <c r="D1154" s="137">
        <v>42977</v>
      </c>
      <c r="E1154" s="25">
        <f t="shared" si="51"/>
        <v>31</v>
      </c>
      <c r="F1154" s="121">
        <v>158.08671325667453</v>
      </c>
      <c r="G1154" s="122">
        <f t="shared" si="53"/>
        <v>4900.6881109569104</v>
      </c>
    </row>
    <row r="1155" spans="1:7">
      <c r="A1155" s="23">
        <f t="shared" si="52"/>
        <v>1143</v>
      </c>
      <c r="B1155" s="218" t="s">
        <v>1245</v>
      </c>
      <c r="C1155" s="137">
        <v>42947</v>
      </c>
      <c r="D1155" s="137">
        <v>42977</v>
      </c>
      <c r="E1155" s="25">
        <f t="shared" si="51"/>
        <v>30</v>
      </c>
      <c r="F1155" s="121">
        <v>204.32976543379701</v>
      </c>
      <c r="G1155" s="122">
        <f t="shared" si="53"/>
        <v>6129.89296301391</v>
      </c>
    </row>
    <row r="1156" spans="1:7">
      <c r="A1156" s="23">
        <f t="shared" si="52"/>
        <v>1144</v>
      </c>
      <c r="B1156" s="218" t="s">
        <v>1245</v>
      </c>
      <c r="C1156" s="137">
        <v>42948</v>
      </c>
      <c r="D1156" s="137">
        <v>42993</v>
      </c>
      <c r="E1156" s="25">
        <f t="shared" si="51"/>
        <v>45</v>
      </c>
      <c r="F1156" s="121">
        <v>15315.883194250884</v>
      </c>
      <c r="G1156" s="122">
        <f t="shared" si="53"/>
        <v>689214.74374128983</v>
      </c>
    </row>
    <row r="1157" spans="1:7">
      <c r="A1157" s="23">
        <f t="shared" si="52"/>
        <v>1145</v>
      </c>
      <c r="B1157" s="218" t="s">
        <v>1245</v>
      </c>
      <c r="C1157" s="137">
        <v>42949</v>
      </c>
      <c r="D1157" s="137">
        <v>42993</v>
      </c>
      <c r="E1157" s="25">
        <f t="shared" si="51"/>
        <v>44</v>
      </c>
      <c r="F1157" s="121">
        <v>15246.996163392185</v>
      </c>
      <c r="G1157" s="122">
        <f t="shared" si="53"/>
        <v>670867.83118925616</v>
      </c>
    </row>
    <row r="1158" spans="1:7">
      <c r="A1158" s="23">
        <f t="shared" si="52"/>
        <v>1146</v>
      </c>
      <c r="B1158" s="218" t="s">
        <v>1245</v>
      </c>
      <c r="C1158" s="137">
        <v>42950</v>
      </c>
      <c r="D1158" s="137">
        <v>42993</v>
      </c>
      <c r="E1158" s="25">
        <f t="shared" si="51"/>
        <v>43</v>
      </c>
      <c r="F1158" s="121">
        <v>14351.46476222909</v>
      </c>
      <c r="G1158" s="122">
        <f t="shared" si="53"/>
        <v>617112.9847758509</v>
      </c>
    </row>
    <row r="1159" spans="1:7">
      <c r="A1159" s="23">
        <f t="shared" si="52"/>
        <v>1147</v>
      </c>
      <c r="B1159" s="218" t="s">
        <v>1245</v>
      </c>
      <c r="C1159" s="137">
        <v>42951</v>
      </c>
      <c r="D1159" s="137">
        <v>42993</v>
      </c>
      <c r="E1159" s="25">
        <f t="shared" si="51"/>
        <v>42</v>
      </c>
      <c r="F1159" s="121">
        <v>8541.9918264787539</v>
      </c>
      <c r="G1159" s="122">
        <f t="shared" si="53"/>
        <v>358763.65671210765</v>
      </c>
    </row>
    <row r="1160" spans="1:7">
      <c r="A1160" s="23">
        <f t="shared" si="52"/>
        <v>1148</v>
      </c>
      <c r="B1160" s="218" t="s">
        <v>1245</v>
      </c>
      <c r="C1160" s="137">
        <v>42952</v>
      </c>
      <c r="D1160" s="137">
        <v>42993</v>
      </c>
      <c r="E1160" s="25">
        <f t="shared" si="51"/>
        <v>41</v>
      </c>
      <c r="F1160" s="121">
        <v>9690.1090074570802</v>
      </c>
      <c r="G1160" s="122">
        <f t="shared" si="53"/>
        <v>397294.46930574026</v>
      </c>
    </row>
    <row r="1161" spans="1:7">
      <c r="A1161" s="23">
        <f t="shared" si="52"/>
        <v>1149</v>
      </c>
      <c r="B1161" s="218" t="s">
        <v>1245</v>
      </c>
      <c r="C1161" s="137">
        <v>42953</v>
      </c>
      <c r="D1161" s="137">
        <v>42993</v>
      </c>
      <c r="E1161" s="25">
        <f t="shared" si="51"/>
        <v>40</v>
      </c>
      <c r="F1161" s="121">
        <v>10608.602752239743</v>
      </c>
      <c r="G1161" s="122">
        <f t="shared" si="53"/>
        <v>424344.11008958973</v>
      </c>
    </row>
    <row r="1162" spans="1:7">
      <c r="A1162" s="23">
        <f t="shared" si="52"/>
        <v>1150</v>
      </c>
      <c r="B1162" s="218" t="s">
        <v>1245</v>
      </c>
      <c r="C1162" s="137">
        <v>42954</v>
      </c>
      <c r="D1162" s="137">
        <v>42993</v>
      </c>
      <c r="E1162" s="25">
        <f t="shared" si="51"/>
        <v>39</v>
      </c>
      <c r="F1162" s="121">
        <v>15637.356004924815</v>
      </c>
      <c r="G1162" s="122">
        <f t="shared" si="53"/>
        <v>609856.88419206778</v>
      </c>
    </row>
    <row r="1163" spans="1:7">
      <c r="A1163" s="23">
        <f t="shared" si="52"/>
        <v>1151</v>
      </c>
      <c r="B1163" s="218" t="s">
        <v>1245</v>
      </c>
      <c r="C1163" s="137">
        <v>42955</v>
      </c>
      <c r="D1163" s="137">
        <v>42993</v>
      </c>
      <c r="E1163" s="25">
        <f t="shared" si="51"/>
        <v>38</v>
      </c>
      <c r="F1163" s="121">
        <v>17083.983652957508</v>
      </c>
      <c r="G1163" s="122">
        <f t="shared" si="53"/>
        <v>649191.37881238526</v>
      </c>
    </row>
    <row r="1164" spans="1:7">
      <c r="A1164" s="23">
        <f t="shared" si="52"/>
        <v>1152</v>
      </c>
      <c r="B1164" s="218" t="s">
        <v>1245</v>
      </c>
      <c r="C1164" s="137">
        <v>42956</v>
      </c>
      <c r="D1164" s="137">
        <v>42993</v>
      </c>
      <c r="E1164" s="25">
        <f t="shared" si="51"/>
        <v>37</v>
      </c>
      <c r="F1164" s="121">
        <v>18105.80794402822</v>
      </c>
      <c r="G1164" s="122">
        <f t="shared" si="53"/>
        <v>669914.89392904413</v>
      </c>
    </row>
    <row r="1165" spans="1:7">
      <c r="A1165" s="23">
        <f t="shared" si="52"/>
        <v>1153</v>
      </c>
      <c r="B1165" s="218" t="s">
        <v>1245</v>
      </c>
      <c r="C1165" s="137">
        <v>42957</v>
      </c>
      <c r="D1165" s="137">
        <v>42993</v>
      </c>
      <c r="E1165" s="25">
        <f t="shared" ref="E1165:E1228" si="54">D1165-C1165</f>
        <v>36</v>
      </c>
      <c r="F1165" s="121">
        <v>22216.06745193063</v>
      </c>
      <c r="G1165" s="122">
        <f t="shared" si="53"/>
        <v>799778.42826950271</v>
      </c>
    </row>
    <row r="1166" spans="1:7">
      <c r="A1166" s="23">
        <f t="shared" ref="A1166:A1229" si="55">A1165+1</f>
        <v>1154</v>
      </c>
      <c r="B1166" s="218" t="s">
        <v>1245</v>
      </c>
      <c r="C1166" s="137">
        <v>42958</v>
      </c>
      <c r="D1166" s="137">
        <v>42993</v>
      </c>
      <c r="E1166" s="25">
        <f t="shared" si="54"/>
        <v>35</v>
      </c>
      <c r="F1166" s="121">
        <v>21171.280817240353</v>
      </c>
      <c r="G1166" s="122">
        <f t="shared" ref="G1166:G1229" si="56">E1166*F1166</f>
        <v>740994.82860341237</v>
      </c>
    </row>
    <row r="1167" spans="1:7">
      <c r="A1167" s="23">
        <f t="shared" si="55"/>
        <v>1155</v>
      </c>
      <c r="B1167" s="218" t="s">
        <v>1245</v>
      </c>
      <c r="C1167" s="137">
        <v>42959</v>
      </c>
      <c r="D1167" s="137">
        <v>42993</v>
      </c>
      <c r="E1167" s="25">
        <f t="shared" si="54"/>
        <v>34</v>
      </c>
      <c r="F1167" s="121">
        <v>19012.820517001099</v>
      </c>
      <c r="G1167" s="122">
        <f t="shared" si="56"/>
        <v>646435.89757803734</v>
      </c>
    </row>
    <row r="1168" spans="1:7">
      <c r="A1168" s="23">
        <f t="shared" si="55"/>
        <v>1156</v>
      </c>
      <c r="B1168" s="218" t="s">
        <v>1245</v>
      </c>
      <c r="C1168" s="137">
        <v>42960</v>
      </c>
      <c r="D1168" s="137">
        <v>42993</v>
      </c>
      <c r="E1168" s="25">
        <f t="shared" si="54"/>
        <v>33</v>
      </c>
      <c r="F1168" s="121">
        <v>18920.971142522831</v>
      </c>
      <c r="G1168" s="122">
        <f t="shared" si="56"/>
        <v>624392.04770325345</v>
      </c>
    </row>
    <row r="1169" spans="1:7">
      <c r="A1169" s="23">
        <f t="shared" si="55"/>
        <v>1157</v>
      </c>
      <c r="B1169" s="218" t="s">
        <v>1245</v>
      </c>
      <c r="C1169" s="137">
        <v>42961</v>
      </c>
      <c r="D1169" s="137">
        <v>42993</v>
      </c>
      <c r="E1169" s="25">
        <f t="shared" si="54"/>
        <v>32</v>
      </c>
      <c r="F1169" s="121">
        <v>20677.590429419673</v>
      </c>
      <c r="G1169" s="122">
        <f t="shared" si="56"/>
        <v>661682.89374142955</v>
      </c>
    </row>
    <row r="1170" spans="1:7">
      <c r="A1170" s="23">
        <f t="shared" si="55"/>
        <v>1158</v>
      </c>
      <c r="B1170" s="218" t="s">
        <v>1245</v>
      </c>
      <c r="C1170" s="137">
        <v>42962</v>
      </c>
      <c r="D1170" s="137">
        <v>42993</v>
      </c>
      <c r="E1170" s="25">
        <f t="shared" si="54"/>
        <v>31</v>
      </c>
      <c r="F1170" s="121">
        <v>22411.247372696944</v>
      </c>
      <c r="G1170" s="122">
        <f t="shared" si="56"/>
        <v>694748.66855360521</v>
      </c>
    </row>
    <row r="1171" spans="1:7">
      <c r="A1171" s="23">
        <f t="shared" si="55"/>
        <v>1159</v>
      </c>
      <c r="B1171" s="218" t="s">
        <v>1245</v>
      </c>
      <c r="C1171" s="137">
        <v>42963</v>
      </c>
      <c r="D1171" s="137">
        <v>42993</v>
      </c>
      <c r="E1171" s="25">
        <f t="shared" si="54"/>
        <v>30</v>
      </c>
      <c r="F1171" s="121">
        <v>22457.172059936081</v>
      </c>
      <c r="G1171" s="122">
        <f t="shared" si="56"/>
        <v>673715.16179808241</v>
      </c>
    </row>
    <row r="1172" spans="1:7">
      <c r="A1172" s="23">
        <f t="shared" si="55"/>
        <v>1160</v>
      </c>
      <c r="B1172" s="218" t="s">
        <v>1245</v>
      </c>
      <c r="C1172" s="137">
        <v>42964</v>
      </c>
      <c r="D1172" s="137">
        <v>42993</v>
      </c>
      <c r="E1172" s="25">
        <f t="shared" si="54"/>
        <v>29</v>
      </c>
      <c r="F1172" s="121">
        <v>23146.042368523074</v>
      </c>
      <c r="G1172" s="122">
        <f t="shared" si="56"/>
        <v>671235.22868716915</v>
      </c>
    </row>
    <row r="1173" spans="1:7">
      <c r="A1173" s="23">
        <f t="shared" si="55"/>
        <v>1161</v>
      </c>
      <c r="B1173" s="218" t="s">
        <v>1245</v>
      </c>
      <c r="C1173" s="137">
        <v>42965</v>
      </c>
      <c r="D1173" s="137">
        <v>42993</v>
      </c>
      <c r="E1173" s="25">
        <f t="shared" si="54"/>
        <v>28</v>
      </c>
      <c r="F1173" s="121">
        <v>20252.787072457693</v>
      </c>
      <c r="G1173" s="122">
        <f t="shared" si="56"/>
        <v>567078.03802881541</v>
      </c>
    </row>
    <row r="1174" spans="1:7">
      <c r="A1174" s="23">
        <f t="shared" si="55"/>
        <v>1162</v>
      </c>
      <c r="B1174" s="218" t="s">
        <v>1245</v>
      </c>
      <c r="C1174" s="137">
        <v>42966</v>
      </c>
      <c r="D1174" s="137">
        <v>42993</v>
      </c>
      <c r="E1174" s="25">
        <f t="shared" si="54"/>
        <v>27</v>
      </c>
      <c r="F1174" s="121">
        <v>16372.151000750946</v>
      </c>
      <c r="G1174" s="122">
        <f t="shared" si="56"/>
        <v>442048.07702027552</v>
      </c>
    </row>
    <row r="1175" spans="1:7">
      <c r="A1175" s="23">
        <f t="shared" si="55"/>
        <v>1163</v>
      </c>
      <c r="B1175" s="218" t="s">
        <v>1245</v>
      </c>
      <c r="C1175" s="137">
        <v>42967</v>
      </c>
      <c r="D1175" s="137">
        <v>42993</v>
      </c>
      <c r="E1175" s="25">
        <f t="shared" si="54"/>
        <v>26</v>
      </c>
      <c r="F1175" s="121">
        <v>16969.171934859678</v>
      </c>
      <c r="G1175" s="122">
        <f t="shared" si="56"/>
        <v>441198.47030635161</v>
      </c>
    </row>
    <row r="1176" spans="1:7">
      <c r="A1176" s="23">
        <f t="shared" si="55"/>
        <v>1164</v>
      </c>
      <c r="B1176" s="218" t="s">
        <v>1245</v>
      </c>
      <c r="C1176" s="137">
        <v>42968</v>
      </c>
      <c r="D1176" s="137">
        <v>42993</v>
      </c>
      <c r="E1176" s="25">
        <f t="shared" si="54"/>
        <v>25</v>
      </c>
      <c r="F1176" s="121">
        <v>19827.983715495709</v>
      </c>
      <c r="G1176" s="122">
        <f t="shared" si="56"/>
        <v>495699.59288739273</v>
      </c>
    </row>
    <row r="1177" spans="1:7">
      <c r="A1177" s="23">
        <f t="shared" si="55"/>
        <v>1165</v>
      </c>
      <c r="B1177" s="218" t="s">
        <v>1245</v>
      </c>
      <c r="C1177" s="137">
        <v>42969</v>
      </c>
      <c r="D1177" s="137">
        <v>42993</v>
      </c>
      <c r="E1177" s="25">
        <f t="shared" si="54"/>
        <v>24</v>
      </c>
      <c r="F1177" s="121">
        <v>19380.21801491416</v>
      </c>
      <c r="G1177" s="122">
        <f t="shared" si="56"/>
        <v>465125.23235793982</v>
      </c>
    </row>
    <row r="1178" spans="1:7">
      <c r="A1178" s="23">
        <f t="shared" si="55"/>
        <v>1166</v>
      </c>
      <c r="B1178" s="218" t="s">
        <v>1245</v>
      </c>
      <c r="C1178" s="137">
        <v>42970</v>
      </c>
      <c r="D1178" s="137">
        <v>42993</v>
      </c>
      <c r="E1178" s="25">
        <f t="shared" si="54"/>
        <v>23</v>
      </c>
      <c r="F1178" s="121">
        <v>14098.878982413858</v>
      </c>
      <c r="G1178" s="122">
        <f t="shared" si="56"/>
        <v>324274.21659551875</v>
      </c>
    </row>
    <row r="1179" spans="1:7">
      <c r="A1179" s="23">
        <f t="shared" si="55"/>
        <v>1167</v>
      </c>
      <c r="B1179" s="218" t="s">
        <v>1245</v>
      </c>
      <c r="C1179" s="137">
        <v>42971</v>
      </c>
      <c r="D1179" s="137">
        <v>42993</v>
      </c>
      <c r="E1179" s="25">
        <f t="shared" si="54"/>
        <v>22</v>
      </c>
      <c r="F1179" s="121">
        <v>13915.180233457326</v>
      </c>
      <c r="G1179" s="122">
        <f t="shared" si="56"/>
        <v>306133.96513606119</v>
      </c>
    </row>
    <row r="1180" spans="1:7">
      <c r="A1180" s="23">
        <f t="shared" si="55"/>
        <v>1168</v>
      </c>
      <c r="B1180" s="218" t="s">
        <v>1245</v>
      </c>
      <c r="C1180" s="137">
        <v>42972</v>
      </c>
      <c r="D1180" s="137">
        <v>42993</v>
      </c>
      <c r="E1180" s="25">
        <f t="shared" si="54"/>
        <v>21</v>
      </c>
      <c r="F1180" s="121">
        <v>11595.983527881104</v>
      </c>
      <c r="G1180" s="122">
        <f t="shared" si="56"/>
        <v>243515.65408550319</v>
      </c>
    </row>
    <row r="1181" spans="1:7">
      <c r="A1181" s="23">
        <f t="shared" si="55"/>
        <v>1169</v>
      </c>
      <c r="B1181" s="218" t="s">
        <v>1245</v>
      </c>
      <c r="C1181" s="137">
        <v>42973</v>
      </c>
      <c r="D1181" s="137">
        <v>42993</v>
      </c>
      <c r="E1181" s="25">
        <f t="shared" si="54"/>
        <v>20</v>
      </c>
      <c r="F1181" s="121">
        <v>11297.47306082674</v>
      </c>
      <c r="G1181" s="122">
        <f t="shared" si="56"/>
        <v>225949.46121653481</v>
      </c>
    </row>
    <row r="1182" spans="1:7">
      <c r="A1182" s="23">
        <f t="shared" si="55"/>
        <v>1170</v>
      </c>
      <c r="B1182" s="218" t="s">
        <v>1245</v>
      </c>
      <c r="C1182" s="137">
        <v>42974</v>
      </c>
      <c r="D1182" s="137">
        <v>42993</v>
      </c>
      <c r="E1182" s="25">
        <f t="shared" si="54"/>
        <v>19</v>
      </c>
      <c r="F1182" s="121">
        <v>11297.47306082674</v>
      </c>
      <c r="G1182" s="122">
        <f t="shared" si="56"/>
        <v>214651.98815570807</v>
      </c>
    </row>
    <row r="1183" spans="1:7">
      <c r="A1183" s="23">
        <f t="shared" si="55"/>
        <v>1171</v>
      </c>
      <c r="B1183" s="218" t="s">
        <v>1245</v>
      </c>
      <c r="C1183" s="137">
        <v>42975</v>
      </c>
      <c r="D1183" s="137">
        <v>42993</v>
      </c>
      <c r="E1183" s="25">
        <f t="shared" si="54"/>
        <v>18</v>
      </c>
      <c r="F1183" s="121">
        <v>12204.485633799617</v>
      </c>
      <c r="G1183" s="122">
        <f t="shared" si="56"/>
        <v>219680.74140839311</v>
      </c>
    </row>
    <row r="1184" spans="1:7">
      <c r="A1184" s="23">
        <f t="shared" si="55"/>
        <v>1172</v>
      </c>
      <c r="B1184" s="218" t="s">
        <v>1245</v>
      </c>
      <c r="C1184" s="137">
        <v>42976</v>
      </c>
      <c r="D1184" s="137">
        <v>42993</v>
      </c>
      <c r="E1184" s="25">
        <f t="shared" si="54"/>
        <v>17</v>
      </c>
      <c r="F1184" s="121">
        <v>12101.15508751157</v>
      </c>
      <c r="G1184" s="122">
        <f t="shared" si="56"/>
        <v>205719.6364876967</v>
      </c>
    </row>
    <row r="1185" spans="1:7">
      <c r="A1185" s="23">
        <f t="shared" si="55"/>
        <v>1173</v>
      </c>
      <c r="B1185" s="218" t="s">
        <v>1245</v>
      </c>
      <c r="C1185" s="137">
        <v>42977</v>
      </c>
      <c r="D1185" s="137">
        <v>42993</v>
      </c>
      <c r="E1185" s="25">
        <f t="shared" si="54"/>
        <v>16</v>
      </c>
      <c r="F1185" s="121">
        <v>16062.159361886797</v>
      </c>
      <c r="G1185" s="122">
        <f t="shared" si="56"/>
        <v>256994.54979018876</v>
      </c>
    </row>
    <row r="1186" spans="1:7">
      <c r="A1186" s="23">
        <f t="shared" si="55"/>
        <v>1174</v>
      </c>
      <c r="B1186" s="218" t="s">
        <v>1245</v>
      </c>
      <c r="C1186" s="137">
        <v>42978</v>
      </c>
      <c r="D1186" s="137">
        <v>42993</v>
      </c>
      <c r="E1186" s="25">
        <f t="shared" si="54"/>
        <v>15</v>
      </c>
      <c r="F1186" s="121">
        <v>11676.351730549588</v>
      </c>
      <c r="G1186" s="122">
        <f t="shared" si="56"/>
        <v>175145.27595824382</v>
      </c>
    </row>
    <row r="1187" spans="1:7">
      <c r="A1187" s="23">
        <f t="shared" si="55"/>
        <v>1175</v>
      </c>
      <c r="B1187" s="218" t="s">
        <v>1245</v>
      </c>
      <c r="C1187" s="137">
        <v>42948</v>
      </c>
      <c r="D1187" s="137">
        <v>43010</v>
      </c>
      <c r="E1187" s="25">
        <f t="shared" si="54"/>
        <v>62</v>
      </c>
      <c r="F1187" s="121">
        <v>315.9900771334402</v>
      </c>
      <c r="G1187" s="122">
        <f t="shared" si="56"/>
        <v>19591.384782273293</v>
      </c>
    </row>
    <row r="1188" spans="1:7">
      <c r="A1188" s="23">
        <f t="shared" si="55"/>
        <v>1176</v>
      </c>
      <c r="B1188" s="218" t="s">
        <v>1245</v>
      </c>
      <c r="C1188" s="137">
        <v>42949</v>
      </c>
      <c r="D1188" s="137">
        <v>43010</v>
      </c>
      <c r="E1188" s="25">
        <f t="shared" si="54"/>
        <v>61</v>
      </c>
      <c r="F1188" s="121">
        <v>314.56883240870212</v>
      </c>
      <c r="G1188" s="122">
        <f t="shared" si="56"/>
        <v>19188.698776930829</v>
      </c>
    </row>
    <row r="1189" spans="1:7">
      <c r="A1189" s="23">
        <f t="shared" si="55"/>
        <v>1177</v>
      </c>
      <c r="B1189" s="218" t="s">
        <v>1245</v>
      </c>
      <c r="C1189" s="137">
        <v>42950</v>
      </c>
      <c r="D1189" s="137">
        <v>43010</v>
      </c>
      <c r="E1189" s="25">
        <f t="shared" si="54"/>
        <v>60</v>
      </c>
      <c r="F1189" s="121">
        <v>296.09265098710665</v>
      </c>
      <c r="G1189" s="122">
        <f t="shared" si="56"/>
        <v>17765.559059226398</v>
      </c>
    </row>
    <row r="1190" spans="1:7">
      <c r="A1190" s="23">
        <f t="shared" si="55"/>
        <v>1178</v>
      </c>
      <c r="B1190" s="218" t="s">
        <v>1245</v>
      </c>
      <c r="C1190" s="137">
        <v>42951</v>
      </c>
      <c r="D1190" s="137">
        <v>43010</v>
      </c>
      <c r="E1190" s="25">
        <f t="shared" si="54"/>
        <v>59</v>
      </c>
      <c r="F1190" s="121">
        <v>176.23434586752586</v>
      </c>
      <c r="G1190" s="122">
        <f t="shared" si="56"/>
        <v>10397.826406184025</v>
      </c>
    </row>
    <row r="1191" spans="1:7">
      <c r="A1191" s="23">
        <f t="shared" si="55"/>
        <v>1179</v>
      </c>
      <c r="B1191" s="218" t="s">
        <v>1245</v>
      </c>
      <c r="C1191" s="137">
        <v>42952</v>
      </c>
      <c r="D1191" s="137">
        <v>43010</v>
      </c>
      <c r="E1191" s="25">
        <f t="shared" si="54"/>
        <v>58</v>
      </c>
      <c r="F1191" s="121">
        <v>199.92175794649441</v>
      </c>
      <c r="G1191" s="122">
        <f t="shared" si="56"/>
        <v>11595.461960896675</v>
      </c>
    </row>
    <row r="1192" spans="1:7">
      <c r="A1192" s="23">
        <f t="shared" si="55"/>
        <v>1180</v>
      </c>
      <c r="B1192" s="218" t="s">
        <v>1245</v>
      </c>
      <c r="C1192" s="137">
        <v>42953</v>
      </c>
      <c r="D1192" s="137">
        <v>43010</v>
      </c>
      <c r="E1192" s="25">
        <f t="shared" si="54"/>
        <v>57</v>
      </c>
      <c r="F1192" s="121">
        <v>218.87168760966924</v>
      </c>
      <c r="G1192" s="122">
        <f t="shared" si="56"/>
        <v>12475.686193751146</v>
      </c>
    </row>
    <row r="1193" spans="1:7">
      <c r="A1193" s="23">
        <f t="shared" si="55"/>
        <v>1181</v>
      </c>
      <c r="B1193" s="218" t="s">
        <v>1245</v>
      </c>
      <c r="C1193" s="137">
        <v>42954</v>
      </c>
      <c r="D1193" s="137">
        <v>43010</v>
      </c>
      <c r="E1193" s="25">
        <f t="shared" si="54"/>
        <v>56</v>
      </c>
      <c r="F1193" s="121">
        <v>322.62255251555143</v>
      </c>
      <c r="G1193" s="122">
        <f t="shared" si="56"/>
        <v>18066.86294087088</v>
      </c>
    </row>
    <row r="1194" spans="1:7">
      <c r="A1194" s="23">
        <f t="shared" si="55"/>
        <v>1182</v>
      </c>
      <c r="B1194" s="218" t="s">
        <v>1245</v>
      </c>
      <c r="C1194" s="137">
        <v>42955</v>
      </c>
      <c r="D1194" s="137">
        <v>43010</v>
      </c>
      <c r="E1194" s="25">
        <f t="shared" si="54"/>
        <v>55</v>
      </c>
      <c r="F1194" s="121">
        <v>352.46869173505172</v>
      </c>
      <c r="G1194" s="122">
        <f t="shared" si="56"/>
        <v>19385.778045427844</v>
      </c>
    </row>
    <row r="1195" spans="1:7">
      <c r="A1195" s="23">
        <f t="shared" si="55"/>
        <v>1183</v>
      </c>
      <c r="B1195" s="218" t="s">
        <v>1245</v>
      </c>
      <c r="C1195" s="137">
        <v>42956</v>
      </c>
      <c r="D1195" s="137">
        <v>43010</v>
      </c>
      <c r="E1195" s="25">
        <f t="shared" si="54"/>
        <v>54</v>
      </c>
      <c r="F1195" s="121">
        <v>373.55048848533374</v>
      </c>
      <c r="G1195" s="122">
        <f t="shared" si="56"/>
        <v>20171.726378208023</v>
      </c>
    </row>
    <row r="1196" spans="1:7">
      <c r="A1196" s="23">
        <f t="shared" si="55"/>
        <v>1184</v>
      </c>
      <c r="B1196" s="218" t="s">
        <v>1245</v>
      </c>
      <c r="C1196" s="137">
        <v>42957</v>
      </c>
      <c r="D1196" s="137">
        <v>43010</v>
      </c>
      <c r="E1196" s="25">
        <f t="shared" si="54"/>
        <v>53</v>
      </c>
      <c r="F1196" s="121">
        <v>458.35142372804108</v>
      </c>
      <c r="G1196" s="122">
        <f t="shared" si="56"/>
        <v>24292.625457586179</v>
      </c>
    </row>
    <row r="1197" spans="1:7">
      <c r="A1197" s="23">
        <f t="shared" si="55"/>
        <v>1185</v>
      </c>
      <c r="B1197" s="218" t="s">
        <v>1245</v>
      </c>
      <c r="C1197" s="137">
        <v>42958</v>
      </c>
      <c r="D1197" s="137">
        <v>43010</v>
      </c>
      <c r="E1197" s="25">
        <f t="shared" si="54"/>
        <v>52</v>
      </c>
      <c r="F1197" s="121">
        <v>436.7958787361797</v>
      </c>
      <c r="G1197" s="122">
        <f t="shared" si="56"/>
        <v>22713.385694281344</v>
      </c>
    </row>
    <row r="1198" spans="1:7">
      <c r="A1198" s="23">
        <f t="shared" si="55"/>
        <v>1186</v>
      </c>
      <c r="B1198" s="218" t="s">
        <v>1245</v>
      </c>
      <c r="C1198" s="137">
        <v>42959</v>
      </c>
      <c r="D1198" s="137">
        <v>43010</v>
      </c>
      <c r="E1198" s="25">
        <f t="shared" si="54"/>
        <v>51</v>
      </c>
      <c r="F1198" s="121">
        <v>392.26354402771886</v>
      </c>
      <c r="G1198" s="122">
        <f t="shared" si="56"/>
        <v>20005.440745413664</v>
      </c>
    </row>
    <row r="1199" spans="1:7">
      <c r="A1199" s="23">
        <f t="shared" si="55"/>
        <v>1187</v>
      </c>
      <c r="B1199" s="218" t="s">
        <v>1245</v>
      </c>
      <c r="C1199" s="137">
        <v>42960</v>
      </c>
      <c r="D1199" s="137">
        <v>43010</v>
      </c>
      <c r="E1199" s="25">
        <f t="shared" si="54"/>
        <v>50</v>
      </c>
      <c r="F1199" s="121">
        <v>390.36855106140143</v>
      </c>
      <c r="G1199" s="122">
        <f t="shared" si="56"/>
        <v>19518.427553070072</v>
      </c>
    </row>
    <row r="1200" spans="1:7">
      <c r="A1200" s="23">
        <f t="shared" si="55"/>
        <v>1188</v>
      </c>
      <c r="B1200" s="218" t="s">
        <v>1245</v>
      </c>
      <c r="C1200" s="137">
        <v>42961</v>
      </c>
      <c r="D1200" s="137">
        <v>43010</v>
      </c>
      <c r="E1200" s="25">
        <f t="shared" si="54"/>
        <v>49</v>
      </c>
      <c r="F1200" s="121">
        <v>426.61029154222331</v>
      </c>
      <c r="G1200" s="122">
        <f t="shared" si="56"/>
        <v>20903.90428556894</v>
      </c>
    </row>
    <row r="1201" spans="1:7">
      <c r="A1201" s="23">
        <f t="shared" si="55"/>
        <v>1189</v>
      </c>
      <c r="B1201" s="218" t="s">
        <v>1245</v>
      </c>
      <c r="C1201" s="137">
        <v>42962</v>
      </c>
      <c r="D1201" s="137">
        <v>43010</v>
      </c>
      <c r="E1201" s="25">
        <f t="shared" si="54"/>
        <v>48</v>
      </c>
      <c r="F1201" s="121">
        <v>462.37828378146577</v>
      </c>
      <c r="G1201" s="122">
        <f t="shared" si="56"/>
        <v>22194.157621510356</v>
      </c>
    </row>
    <row r="1202" spans="1:7">
      <c r="A1202" s="23">
        <f t="shared" si="55"/>
        <v>1190</v>
      </c>
      <c r="B1202" s="218" t="s">
        <v>1245</v>
      </c>
      <c r="C1202" s="137">
        <v>42963</v>
      </c>
      <c r="D1202" s="137">
        <v>43010</v>
      </c>
      <c r="E1202" s="25">
        <f t="shared" si="54"/>
        <v>47</v>
      </c>
      <c r="F1202" s="121">
        <v>463.32578026462448</v>
      </c>
      <c r="G1202" s="122">
        <f t="shared" si="56"/>
        <v>21776.31167243735</v>
      </c>
    </row>
    <row r="1203" spans="1:7">
      <c r="A1203" s="23">
        <f t="shared" si="55"/>
        <v>1191</v>
      </c>
      <c r="B1203" s="218" t="s">
        <v>1245</v>
      </c>
      <c r="C1203" s="137">
        <v>42964</v>
      </c>
      <c r="D1203" s="137">
        <v>43010</v>
      </c>
      <c r="E1203" s="25">
        <f t="shared" si="54"/>
        <v>46</v>
      </c>
      <c r="F1203" s="121">
        <v>477.53822751200556</v>
      </c>
      <c r="G1203" s="122">
        <f t="shared" si="56"/>
        <v>21966.758465552255</v>
      </c>
    </row>
    <row r="1204" spans="1:7">
      <c r="A1204" s="23">
        <f t="shared" si="55"/>
        <v>1192</v>
      </c>
      <c r="B1204" s="218" t="s">
        <v>1245</v>
      </c>
      <c r="C1204" s="137">
        <v>42965</v>
      </c>
      <c r="D1204" s="137">
        <v>43010</v>
      </c>
      <c r="E1204" s="25">
        <f t="shared" si="54"/>
        <v>45</v>
      </c>
      <c r="F1204" s="121">
        <v>417.84594907300493</v>
      </c>
      <c r="G1204" s="122">
        <f t="shared" si="56"/>
        <v>18803.067708285223</v>
      </c>
    </row>
    <row r="1205" spans="1:7">
      <c r="A1205" s="23">
        <f t="shared" si="55"/>
        <v>1193</v>
      </c>
      <c r="B1205" s="218" t="s">
        <v>1245</v>
      </c>
      <c r="C1205" s="137">
        <v>42966</v>
      </c>
      <c r="D1205" s="137">
        <v>43010</v>
      </c>
      <c r="E1205" s="25">
        <f t="shared" si="54"/>
        <v>44</v>
      </c>
      <c r="F1205" s="121">
        <v>337.78249624609128</v>
      </c>
      <c r="G1205" s="122">
        <f t="shared" si="56"/>
        <v>14862.429834828017</v>
      </c>
    </row>
    <row r="1206" spans="1:7">
      <c r="A1206" s="23">
        <f t="shared" si="55"/>
        <v>1194</v>
      </c>
      <c r="B1206" s="218" t="s">
        <v>1245</v>
      </c>
      <c r="C1206" s="137">
        <v>42967</v>
      </c>
      <c r="D1206" s="137">
        <v>43010</v>
      </c>
      <c r="E1206" s="25">
        <f t="shared" si="54"/>
        <v>43</v>
      </c>
      <c r="F1206" s="121">
        <v>350.09995052715487</v>
      </c>
      <c r="G1206" s="122">
        <f t="shared" si="56"/>
        <v>15054.297872667659</v>
      </c>
    </row>
    <row r="1207" spans="1:7">
      <c r="A1207" s="23">
        <f t="shared" si="55"/>
        <v>1195</v>
      </c>
      <c r="B1207" s="218" t="s">
        <v>1245</v>
      </c>
      <c r="C1207" s="137">
        <v>42968</v>
      </c>
      <c r="D1207" s="137">
        <v>43010</v>
      </c>
      <c r="E1207" s="25">
        <f t="shared" si="54"/>
        <v>42</v>
      </c>
      <c r="F1207" s="121">
        <v>409.08160660378655</v>
      </c>
      <c r="G1207" s="122">
        <f t="shared" si="56"/>
        <v>17181.427477359037</v>
      </c>
    </row>
    <row r="1208" spans="1:7">
      <c r="A1208" s="23">
        <f t="shared" si="55"/>
        <v>1196</v>
      </c>
      <c r="B1208" s="218" t="s">
        <v>1245</v>
      </c>
      <c r="C1208" s="137">
        <v>42969</v>
      </c>
      <c r="D1208" s="137">
        <v>43010</v>
      </c>
      <c r="E1208" s="25">
        <f t="shared" si="54"/>
        <v>41</v>
      </c>
      <c r="F1208" s="121">
        <v>399.84351589298882</v>
      </c>
      <c r="G1208" s="122">
        <f t="shared" si="56"/>
        <v>16393.58415161254</v>
      </c>
    </row>
    <row r="1209" spans="1:7">
      <c r="A1209" s="23">
        <f t="shared" si="55"/>
        <v>1197</v>
      </c>
      <c r="B1209" s="218" t="s">
        <v>1245</v>
      </c>
      <c r="C1209" s="137">
        <v>42970</v>
      </c>
      <c r="D1209" s="137">
        <v>43010</v>
      </c>
      <c r="E1209" s="25">
        <f t="shared" si="54"/>
        <v>40</v>
      </c>
      <c r="F1209" s="121">
        <v>290.8814203297336</v>
      </c>
      <c r="G1209" s="122">
        <f t="shared" si="56"/>
        <v>11635.256813189344</v>
      </c>
    </row>
    <row r="1210" spans="1:7">
      <c r="A1210" s="23">
        <f t="shared" si="55"/>
        <v>1198</v>
      </c>
      <c r="B1210" s="218" t="s">
        <v>1245</v>
      </c>
      <c r="C1210" s="137">
        <v>42971</v>
      </c>
      <c r="D1210" s="137">
        <v>43010</v>
      </c>
      <c r="E1210" s="25">
        <f t="shared" si="54"/>
        <v>39</v>
      </c>
      <c r="F1210" s="121">
        <v>287.09143439709857</v>
      </c>
      <c r="G1210" s="122">
        <f t="shared" si="56"/>
        <v>11196.565941486844</v>
      </c>
    </row>
    <row r="1211" spans="1:7">
      <c r="A1211" s="23">
        <f t="shared" si="55"/>
        <v>1199</v>
      </c>
      <c r="B1211" s="218" t="s">
        <v>1245</v>
      </c>
      <c r="C1211" s="137">
        <v>42972</v>
      </c>
      <c r="D1211" s="137">
        <v>43010</v>
      </c>
      <c r="E1211" s="25">
        <f t="shared" si="54"/>
        <v>38</v>
      </c>
      <c r="F1211" s="121">
        <v>239.24286199758217</v>
      </c>
      <c r="G1211" s="122">
        <f t="shared" si="56"/>
        <v>9091.2287559081233</v>
      </c>
    </row>
    <row r="1212" spans="1:7">
      <c r="A1212" s="23">
        <f t="shared" si="55"/>
        <v>1200</v>
      </c>
      <c r="B1212" s="218" t="s">
        <v>1245</v>
      </c>
      <c r="C1212" s="137">
        <v>42973</v>
      </c>
      <c r="D1212" s="137">
        <v>43010</v>
      </c>
      <c r="E1212" s="25">
        <f t="shared" si="54"/>
        <v>37</v>
      </c>
      <c r="F1212" s="121">
        <v>233.08413485705034</v>
      </c>
      <c r="G1212" s="122">
        <f t="shared" si="56"/>
        <v>8624.1129897108622</v>
      </c>
    </row>
    <row r="1213" spans="1:7">
      <c r="A1213" s="23">
        <f t="shared" si="55"/>
        <v>1201</v>
      </c>
      <c r="B1213" s="218" t="s">
        <v>1245</v>
      </c>
      <c r="C1213" s="137">
        <v>42974</v>
      </c>
      <c r="D1213" s="137">
        <v>43010</v>
      </c>
      <c r="E1213" s="25">
        <f t="shared" si="54"/>
        <v>36</v>
      </c>
      <c r="F1213" s="121">
        <v>233.08413485705034</v>
      </c>
      <c r="G1213" s="122">
        <f t="shared" si="56"/>
        <v>8391.0288548538119</v>
      </c>
    </row>
    <row r="1214" spans="1:7">
      <c r="A1214" s="23">
        <f t="shared" si="55"/>
        <v>1202</v>
      </c>
      <c r="B1214" s="218" t="s">
        <v>1245</v>
      </c>
      <c r="C1214" s="137">
        <v>42975</v>
      </c>
      <c r="D1214" s="137">
        <v>43010</v>
      </c>
      <c r="E1214" s="25">
        <f t="shared" si="54"/>
        <v>35</v>
      </c>
      <c r="F1214" s="121">
        <v>251.79719039943549</v>
      </c>
      <c r="G1214" s="122">
        <f t="shared" si="56"/>
        <v>8812.901663980243</v>
      </c>
    </row>
    <row r="1215" spans="1:7">
      <c r="A1215" s="23">
        <f t="shared" si="55"/>
        <v>1203</v>
      </c>
      <c r="B1215" s="218" t="s">
        <v>1245</v>
      </c>
      <c r="C1215" s="137">
        <v>42976</v>
      </c>
      <c r="D1215" s="137">
        <v>43010</v>
      </c>
      <c r="E1215" s="25">
        <f t="shared" si="54"/>
        <v>34</v>
      </c>
      <c r="F1215" s="121">
        <v>249.66532331232835</v>
      </c>
      <c r="G1215" s="122">
        <f t="shared" si="56"/>
        <v>8488.6209926191641</v>
      </c>
    </row>
    <row r="1216" spans="1:7">
      <c r="A1216" s="23">
        <f t="shared" si="55"/>
        <v>1204</v>
      </c>
      <c r="B1216" s="218" t="s">
        <v>1245</v>
      </c>
      <c r="C1216" s="137">
        <v>42977</v>
      </c>
      <c r="D1216" s="137">
        <v>43010</v>
      </c>
      <c r="E1216" s="25">
        <f t="shared" si="54"/>
        <v>33</v>
      </c>
      <c r="F1216" s="121">
        <v>331.38689498476975</v>
      </c>
      <c r="G1216" s="122">
        <f t="shared" si="56"/>
        <v>10935.767534497401</v>
      </c>
    </row>
    <row r="1217" spans="1:7">
      <c r="A1217" s="23">
        <f t="shared" si="55"/>
        <v>1205</v>
      </c>
      <c r="B1217" s="218" t="s">
        <v>1245</v>
      </c>
      <c r="C1217" s="137">
        <v>42978</v>
      </c>
      <c r="D1217" s="137">
        <v>43010</v>
      </c>
      <c r="E1217" s="25">
        <f t="shared" si="54"/>
        <v>32</v>
      </c>
      <c r="F1217" s="121">
        <v>240.90098084310998</v>
      </c>
      <c r="G1217" s="122">
        <f t="shared" si="56"/>
        <v>7708.8313869795193</v>
      </c>
    </row>
    <row r="1218" spans="1:7">
      <c r="A1218" s="23">
        <f t="shared" si="55"/>
        <v>1206</v>
      </c>
      <c r="B1218" s="218" t="s">
        <v>1245</v>
      </c>
      <c r="C1218" s="137">
        <v>42979</v>
      </c>
      <c r="D1218" s="137">
        <v>43010</v>
      </c>
      <c r="E1218" s="25">
        <f t="shared" si="54"/>
        <v>31</v>
      </c>
      <c r="F1218" s="121">
        <v>8294.6707564860717</v>
      </c>
      <c r="G1218" s="122">
        <f t="shared" si="56"/>
        <v>257134.79345106822</v>
      </c>
    </row>
    <row r="1219" spans="1:7">
      <c r="A1219" s="23">
        <f t="shared" si="55"/>
        <v>1207</v>
      </c>
      <c r="B1219" s="218" t="s">
        <v>1245</v>
      </c>
      <c r="C1219" s="137">
        <v>42980</v>
      </c>
      <c r="D1219" s="137">
        <v>43010</v>
      </c>
      <c r="E1219" s="25">
        <f t="shared" si="54"/>
        <v>30</v>
      </c>
      <c r="F1219" s="121">
        <v>8294.6707564860717</v>
      </c>
      <c r="G1219" s="122">
        <f t="shared" si="56"/>
        <v>248840.12269458215</v>
      </c>
    </row>
    <row r="1220" spans="1:7">
      <c r="A1220" s="23">
        <f t="shared" si="55"/>
        <v>1208</v>
      </c>
      <c r="B1220" s="218" t="s">
        <v>1245</v>
      </c>
      <c r="C1220" s="137">
        <v>42981</v>
      </c>
      <c r="D1220" s="137">
        <v>43010</v>
      </c>
      <c r="E1220" s="25">
        <f t="shared" si="54"/>
        <v>29</v>
      </c>
      <c r="F1220" s="121">
        <v>8294.6707564860717</v>
      </c>
      <c r="G1220" s="122">
        <f t="shared" si="56"/>
        <v>240545.45193809608</v>
      </c>
    </row>
    <row r="1221" spans="1:7">
      <c r="A1221" s="23">
        <f t="shared" si="55"/>
        <v>1209</v>
      </c>
      <c r="B1221" s="218" t="s">
        <v>1245</v>
      </c>
      <c r="C1221" s="137">
        <v>42982</v>
      </c>
      <c r="D1221" s="137">
        <v>43010</v>
      </c>
      <c r="E1221" s="25">
        <f t="shared" si="54"/>
        <v>28</v>
      </c>
      <c r="F1221" s="121">
        <v>12061.833725056831</v>
      </c>
      <c r="G1221" s="122">
        <f t="shared" si="56"/>
        <v>337731.34430159128</v>
      </c>
    </row>
    <row r="1222" spans="1:7">
      <c r="A1222" s="23">
        <f t="shared" si="55"/>
        <v>1210</v>
      </c>
      <c r="B1222" s="218" t="s">
        <v>1245</v>
      </c>
      <c r="C1222" s="137">
        <v>42983</v>
      </c>
      <c r="D1222" s="137">
        <v>43010</v>
      </c>
      <c r="E1222" s="25">
        <f t="shared" si="54"/>
        <v>27</v>
      </c>
      <c r="F1222" s="121">
        <v>10783.071983431893</v>
      </c>
      <c r="G1222" s="122">
        <f t="shared" si="56"/>
        <v>291142.94355266111</v>
      </c>
    </row>
    <row r="1223" spans="1:7">
      <c r="A1223" s="23">
        <f t="shared" si="55"/>
        <v>1211</v>
      </c>
      <c r="B1223" s="218" t="s">
        <v>1245</v>
      </c>
      <c r="C1223" s="137">
        <v>42984</v>
      </c>
      <c r="D1223" s="137">
        <v>43010</v>
      </c>
      <c r="E1223" s="25">
        <f t="shared" si="54"/>
        <v>26</v>
      </c>
      <c r="F1223" s="121">
        <v>10783.071983431893</v>
      </c>
      <c r="G1223" s="122">
        <f t="shared" si="56"/>
        <v>280359.87156922923</v>
      </c>
    </row>
    <row r="1224" spans="1:7">
      <c r="A1224" s="23">
        <f t="shared" si="55"/>
        <v>1212</v>
      </c>
      <c r="B1224" s="218" t="s">
        <v>1245</v>
      </c>
      <c r="C1224" s="137">
        <v>42985</v>
      </c>
      <c r="D1224" s="137">
        <v>43010</v>
      </c>
      <c r="E1224" s="25">
        <f t="shared" si="54"/>
        <v>25</v>
      </c>
      <c r="F1224" s="121">
        <v>10506.582958215691</v>
      </c>
      <c r="G1224" s="122">
        <f t="shared" si="56"/>
        <v>262664.57395539229</v>
      </c>
    </row>
    <row r="1225" spans="1:7">
      <c r="A1225" s="23">
        <f t="shared" si="55"/>
        <v>1213</v>
      </c>
      <c r="B1225" s="218" t="s">
        <v>1245</v>
      </c>
      <c r="C1225" s="137">
        <v>42986</v>
      </c>
      <c r="D1225" s="137">
        <v>43010</v>
      </c>
      <c r="E1225" s="25">
        <f t="shared" si="54"/>
        <v>24</v>
      </c>
      <c r="F1225" s="121">
        <v>9285.4230968441298</v>
      </c>
      <c r="G1225" s="122">
        <f t="shared" si="56"/>
        <v>222850.15432425911</v>
      </c>
    </row>
    <row r="1226" spans="1:7">
      <c r="A1226" s="23">
        <f t="shared" si="55"/>
        <v>1214</v>
      </c>
      <c r="B1226" s="218" t="s">
        <v>1245</v>
      </c>
      <c r="C1226" s="137">
        <v>42987</v>
      </c>
      <c r="D1226" s="137">
        <v>43010</v>
      </c>
      <c r="E1226" s="25">
        <f t="shared" si="54"/>
        <v>23</v>
      </c>
      <c r="F1226" s="121">
        <v>5783.2287774389006</v>
      </c>
      <c r="G1226" s="122">
        <f t="shared" si="56"/>
        <v>133014.26188109472</v>
      </c>
    </row>
    <row r="1227" spans="1:7">
      <c r="A1227" s="23">
        <f t="shared" si="55"/>
        <v>1215</v>
      </c>
      <c r="B1227" s="218" t="s">
        <v>1245</v>
      </c>
      <c r="C1227" s="137">
        <v>42988</v>
      </c>
      <c r="D1227" s="137">
        <v>43010</v>
      </c>
      <c r="E1227" s="25">
        <f t="shared" si="54"/>
        <v>22</v>
      </c>
      <c r="F1227" s="121">
        <v>4700.3134286754412</v>
      </c>
      <c r="G1227" s="122">
        <f t="shared" si="56"/>
        <v>103406.8954308597</v>
      </c>
    </row>
    <row r="1228" spans="1:7">
      <c r="A1228" s="23">
        <f t="shared" si="55"/>
        <v>1216</v>
      </c>
      <c r="B1228" s="218" t="s">
        <v>1245</v>
      </c>
      <c r="C1228" s="137">
        <v>42989</v>
      </c>
      <c r="D1228" s="137">
        <v>43010</v>
      </c>
      <c r="E1228" s="25">
        <f t="shared" si="54"/>
        <v>21</v>
      </c>
      <c r="F1228" s="121">
        <v>9308.463848945481</v>
      </c>
      <c r="G1228" s="122">
        <f t="shared" si="56"/>
        <v>195477.7408278551</v>
      </c>
    </row>
    <row r="1229" spans="1:7">
      <c r="A1229" s="23">
        <f t="shared" si="55"/>
        <v>1217</v>
      </c>
      <c r="B1229" s="218" t="s">
        <v>1245</v>
      </c>
      <c r="C1229" s="137">
        <v>42990</v>
      </c>
      <c r="D1229" s="137">
        <v>43010</v>
      </c>
      <c r="E1229" s="25">
        <f t="shared" ref="E1229:E1292" si="57">D1229-C1229</f>
        <v>20</v>
      </c>
      <c r="F1229" s="121">
        <v>10448.981077962317</v>
      </c>
      <c r="G1229" s="122">
        <f t="shared" si="56"/>
        <v>208979.62155924633</v>
      </c>
    </row>
    <row r="1230" spans="1:7">
      <c r="A1230" s="23">
        <f t="shared" ref="A1230:A1293" si="58">A1229+1</f>
        <v>1218</v>
      </c>
      <c r="B1230" s="218" t="s">
        <v>1245</v>
      </c>
      <c r="C1230" s="137">
        <v>42991</v>
      </c>
      <c r="D1230" s="137">
        <v>43010</v>
      </c>
      <c r="E1230" s="25">
        <f t="shared" si="57"/>
        <v>19</v>
      </c>
      <c r="F1230" s="121">
        <v>11163.244393104171</v>
      </c>
      <c r="G1230" s="122">
        <f t="shared" ref="G1230:G1293" si="59">E1230*F1230</f>
        <v>212101.64346897925</v>
      </c>
    </row>
    <row r="1231" spans="1:7">
      <c r="A1231" s="23">
        <f t="shared" si="58"/>
        <v>1219</v>
      </c>
      <c r="B1231" s="218" t="s">
        <v>1245</v>
      </c>
      <c r="C1231" s="137">
        <v>42992</v>
      </c>
      <c r="D1231" s="137">
        <v>43010</v>
      </c>
      <c r="E1231" s="25">
        <f t="shared" si="57"/>
        <v>18</v>
      </c>
      <c r="F1231" s="121">
        <v>10921.316496039995</v>
      </c>
      <c r="G1231" s="122">
        <f t="shared" si="59"/>
        <v>196583.69692871993</v>
      </c>
    </row>
    <row r="1232" spans="1:7">
      <c r="A1232" s="23">
        <f t="shared" si="58"/>
        <v>1220</v>
      </c>
      <c r="B1232" s="218" t="s">
        <v>1245</v>
      </c>
      <c r="C1232" s="137">
        <v>42993</v>
      </c>
      <c r="D1232" s="137">
        <v>43010</v>
      </c>
      <c r="E1232" s="25">
        <f t="shared" si="57"/>
        <v>17</v>
      </c>
      <c r="F1232" s="121">
        <v>10806.112735533243</v>
      </c>
      <c r="G1232" s="122">
        <f t="shared" si="59"/>
        <v>183703.91650406513</v>
      </c>
    </row>
    <row r="1233" spans="1:7">
      <c r="A1233" s="23">
        <f t="shared" si="58"/>
        <v>1221</v>
      </c>
      <c r="B1233" s="218" t="s">
        <v>1245</v>
      </c>
      <c r="C1233" s="137">
        <v>42994</v>
      </c>
      <c r="D1233" s="137">
        <v>43010</v>
      </c>
      <c r="E1233" s="25">
        <f t="shared" si="57"/>
        <v>16</v>
      </c>
      <c r="F1233" s="121">
        <v>11370.611162016323</v>
      </c>
      <c r="G1233" s="122">
        <f t="shared" si="59"/>
        <v>181929.77859226117</v>
      </c>
    </row>
    <row r="1234" spans="1:7">
      <c r="A1234" s="23">
        <f t="shared" si="58"/>
        <v>1222</v>
      </c>
      <c r="B1234" s="218" t="s">
        <v>1245</v>
      </c>
      <c r="C1234" s="137">
        <v>42995</v>
      </c>
      <c r="D1234" s="137">
        <v>43010</v>
      </c>
      <c r="E1234" s="25">
        <f t="shared" si="57"/>
        <v>15</v>
      </c>
      <c r="F1234" s="121">
        <v>11336.050033864298</v>
      </c>
      <c r="G1234" s="122">
        <f t="shared" si="59"/>
        <v>170040.75050796446</v>
      </c>
    </row>
    <row r="1235" spans="1:7">
      <c r="A1235" s="23">
        <f t="shared" si="58"/>
        <v>1223</v>
      </c>
      <c r="B1235" s="218" t="s">
        <v>1245</v>
      </c>
      <c r="C1235" s="137">
        <v>42996</v>
      </c>
      <c r="D1235" s="137">
        <v>43010</v>
      </c>
      <c r="E1235" s="25">
        <f t="shared" si="57"/>
        <v>14</v>
      </c>
      <c r="F1235" s="121">
        <v>10506.582958215691</v>
      </c>
      <c r="G1235" s="122">
        <f t="shared" si="59"/>
        <v>147092.16141501968</v>
      </c>
    </row>
    <row r="1236" spans="1:7">
      <c r="A1236" s="23">
        <f t="shared" si="58"/>
        <v>1224</v>
      </c>
      <c r="B1236" s="218" t="s">
        <v>1245</v>
      </c>
      <c r="C1236" s="137">
        <v>42997</v>
      </c>
      <c r="D1236" s="137">
        <v>43010</v>
      </c>
      <c r="E1236" s="25">
        <f t="shared" si="57"/>
        <v>13</v>
      </c>
      <c r="F1236" s="121">
        <v>8156.4262438779706</v>
      </c>
      <c r="G1236" s="122">
        <f t="shared" si="59"/>
        <v>106033.54117041362</v>
      </c>
    </row>
    <row r="1237" spans="1:7">
      <c r="A1237" s="23">
        <f t="shared" si="58"/>
        <v>1225</v>
      </c>
      <c r="B1237" s="218" t="s">
        <v>1245</v>
      </c>
      <c r="C1237" s="137">
        <v>42998</v>
      </c>
      <c r="D1237" s="137">
        <v>43010</v>
      </c>
      <c r="E1237" s="25">
        <f t="shared" si="57"/>
        <v>12</v>
      </c>
      <c r="F1237" s="121">
        <v>10921.316496039995</v>
      </c>
      <c r="G1237" s="122">
        <f t="shared" si="59"/>
        <v>131055.79795247994</v>
      </c>
    </row>
    <row r="1238" spans="1:7">
      <c r="A1238" s="23">
        <f t="shared" si="58"/>
        <v>1226</v>
      </c>
      <c r="B1238" s="218" t="s">
        <v>1245</v>
      </c>
      <c r="C1238" s="137">
        <v>42999</v>
      </c>
      <c r="D1238" s="137">
        <v>43010</v>
      </c>
      <c r="E1238" s="25">
        <f t="shared" si="57"/>
        <v>11</v>
      </c>
      <c r="F1238" s="121">
        <v>12580.250647337209</v>
      </c>
      <c r="G1238" s="122">
        <f t="shared" si="59"/>
        <v>138382.75712070928</v>
      </c>
    </row>
    <row r="1239" spans="1:7">
      <c r="A1239" s="23">
        <f t="shared" si="58"/>
        <v>1227</v>
      </c>
      <c r="B1239" s="218" t="s">
        <v>1245</v>
      </c>
      <c r="C1239" s="137">
        <v>43000</v>
      </c>
      <c r="D1239" s="137">
        <v>43010</v>
      </c>
      <c r="E1239" s="25">
        <f t="shared" si="57"/>
        <v>10</v>
      </c>
      <c r="F1239" s="121">
        <v>12672.41365574261</v>
      </c>
      <c r="G1239" s="122">
        <f t="shared" si="59"/>
        <v>126724.1365574261</v>
      </c>
    </row>
    <row r="1240" spans="1:7">
      <c r="A1240" s="23">
        <f t="shared" si="58"/>
        <v>1228</v>
      </c>
      <c r="B1240" s="218" t="s">
        <v>1245</v>
      </c>
      <c r="C1240" s="137">
        <v>43001</v>
      </c>
      <c r="D1240" s="137">
        <v>43010</v>
      </c>
      <c r="E1240" s="25">
        <f t="shared" si="57"/>
        <v>9</v>
      </c>
      <c r="F1240" s="121">
        <v>10448.981077962317</v>
      </c>
      <c r="G1240" s="122">
        <f t="shared" si="59"/>
        <v>94040.829701660856</v>
      </c>
    </row>
    <row r="1241" spans="1:7">
      <c r="A1241" s="23">
        <f t="shared" si="58"/>
        <v>1229</v>
      </c>
      <c r="B1241" s="218" t="s">
        <v>1245</v>
      </c>
      <c r="C1241" s="137">
        <v>43002</v>
      </c>
      <c r="D1241" s="137">
        <v>43010</v>
      </c>
      <c r="E1241" s="25">
        <f t="shared" si="57"/>
        <v>8</v>
      </c>
      <c r="F1241" s="121">
        <v>10149.451300644763</v>
      </c>
      <c r="G1241" s="122">
        <f t="shared" si="59"/>
        <v>81195.610405158106</v>
      </c>
    </row>
    <row r="1242" spans="1:7">
      <c r="A1242" s="23">
        <f t="shared" si="58"/>
        <v>1230</v>
      </c>
      <c r="B1242" s="218" t="s">
        <v>1245</v>
      </c>
      <c r="C1242" s="137">
        <v>43003</v>
      </c>
      <c r="D1242" s="137">
        <v>43010</v>
      </c>
      <c r="E1242" s="25">
        <f t="shared" si="57"/>
        <v>7</v>
      </c>
      <c r="F1242" s="121">
        <v>13409.717722985817</v>
      </c>
      <c r="G1242" s="122">
        <f t="shared" si="59"/>
        <v>93868.024060900716</v>
      </c>
    </row>
    <row r="1243" spans="1:7">
      <c r="A1243" s="23">
        <f t="shared" si="58"/>
        <v>1231</v>
      </c>
      <c r="B1243" s="218" t="s">
        <v>1245</v>
      </c>
      <c r="C1243" s="137">
        <v>43004</v>
      </c>
      <c r="D1243" s="137">
        <v>43010</v>
      </c>
      <c r="E1243" s="25">
        <f t="shared" si="57"/>
        <v>6</v>
      </c>
      <c r="F1243" s="121">
        <v>14170.062542330372</v>
      </c>
      <c r="G1243" s="122">
        <f t="shared" si="59"/>
        <v>85020.375253982231</v>
      </c>
    </row>
    <row r="1244" spans="1:7">
      <c r="A1244" s="23">
        <f t="shared" si="58"/>
        <v>1232</v>
      </c>
      <c r="B1244" s="218" t="s">
        <v>1245</v>
      </c>
      <c r="C1244" s="137">
        <v>43005</v>
      </c>
      <c r="D1244" s="137">
        <v>43010</v>
      </c>
      <c r="E1244" s="25">
        <f t="shared" si="57"/>
        <v>5</v>
      </c>
      <c r="F1244" s="121">
        <v>13501.880731391217</v>
      </c>
      <c r="G1244" s="122">
        <f t="shared" si="59"/>
        <v>67509.403656956085</v>
      </c>
    </row>
    <row r="1245" spans="1:7">
      <c r="A1245" s="23">
        <f t="shared" si="58"/>
        <v>1233</v>
      </c>
      <c r="B1245" s="218" t="s">
        <v>1245</v>
      </c>
      <c r="C1245" s="137">
        <v>43006</v>
      </c>
      <c r="D1245" s="137">
        <v>43010</v>
      </c>
      <c r="E1245" s="25">
        <f t="shared" si="57"/>
        <v>4</v>
      </c>
      <c r="F1245" s="121">
        <v>12706.974783894637</v>
      </c>
      <c r="G1245" s="122">
        <f t="shared" si="59"/>
        <v>50827.899135578547</v>
      </c>
    </row>
    <row r="1246" spans="1:7">
      <c r="A1246" s="23">
        <f t="shared" si="58"/>
        <v>1234</v>
      </c>
      <c r="B1246" s="218" t="s">
        <v>1245</v>
      </c>
      <c r="C1246" s="137">
        <v>43007</v>
      </c>
      <c r="D1246" s="137">
        <v>43010</v>
      </c>
      <c r="E1246" s="25">
        <f t="shared" si="57"/>
        <v>3</v>
      </c>
      <c r="F1246" s="121">
        <v>10656.347846874469</v>
      </c>
      <c r="G1246" s="122">
        <f t="shared" si="59"/>
        <v>31969.043540623406</v>
      </c>
    </row>
    <row r="1247" spans="1:7">
      <c r="A1247" s="23">
        <f t="shared" si="58"/>
        <v>1235</v>
      </c>
      <c r="B1247" s="218" t="s">
        <v>1245</v>
      </c>
      <c r="C1247" s="137">
        <v>43008</v>
      </c>
      <c r="D1247" s="137">
        <v>43010</v>
      </c>
      <c r="E1247" s="25">
        <f t="shared" si="57"/>
        <v>2</v>
      </c>
      <c r="F1247" s="121">
        <v>5806.2695295402509</v>
      </c>
      <c r="G1247" s="122">
        <f t="shared" si="59"/>
        <v>11612.539059080502</v>
      </c>
    </row>
    <row r="1248" spans="1:7">
      <c r="A1248" s="23">
        <f t="shared" si="58"/>
        <v>1236</v>
      </c>
      <c r="B1248" s="218" t="s">
        <v>1245</v>
      </c>
      <c r="C1248" s="137">
        <v>42979</v>
      </c>
      <c r="D1248" s="137">
        <v>43024</v>
      </c>
      <c r="E1248" s="25">
        <f t="shared" si="57"/>
        <v>45</v>
      </c>
      <c r="F1248" s="121">
        <v>9526.4679434620393</v>
      </c>
      <c r="G1248" s="122">
        <f t="shared" si="59"/>
        <v>428691.05745579174</v>
      </c>
    </row>
    <row r="1249" spans="1:7">
      <c r="A1249" s="23">
        <f t="shared" si="58"/>
        <v>1237</v>
      </c>
      <c r="B1249" s="218" t="s">
        <v>1245</v>
      </c>
      <c r="C1249" s="137">
        <v>42980</v>
      </c>
      <c r="D1249" s="137">
        <v>43024</v>
      </c>
      <c r="E1249" s="25">
        <f t="shared" si="57"/>
        <v>44</v>
      </c>
      <c r="F1249" s="121">
        <v>9526.4679434620393</v>
      </c>
      <c r="G1249" s="122">
        <f t="shared" si="59"/>
        <v>419164.58951232972</v>
      </c>
    </row>
    <row r="1250" spans="1:7">
      <c r="A1250" s="23">
        <f t="shared" si="58"/>
        <v>1238</v>
      </c>
      <c r="B1250" s="218" t="s">
        <v>1245</v>
      </c>
      <c r="C1250" s="137">
        <v>42981</v>
      </c>
      <c r="D1250" s="137">
        <v>43024</v>
      </c>
      <c r="E1250" s="25">
        <f t="shared" si="57"/>
        <v>43</v>
      </c>
      <c r="F1250" s="121">
        <v>9526.4679434620393</v>
      </c>
      <c r="G1250" s="122">
        <f t="shared" si="59"/>
        <v>409638.1215688677</v>
      </c>
    </row>
    <row r="1251" spans="1:7">
      <c r="A1251" s="23">
        <f t="shared" si="58"/>
        <v>1239</v>
      </c>
      <c r="B1251" s="218" t="s">
        <v>1245</v>
      </c>
      <c r="C1251" s="137">
        <v>42982</v>
      </c>
      <c r="D1251" s="137">
        <v>43024</v>
      </c>
      <c r="E1251" s="25">
        <f t="shared" si="57"/>
        <v>42</v>
      </c>
      <c r="F1251" s="121">
        <v>13853.072134451048</v>
      </c>
      <c r="G1251" s="122">
        <f t="shared" si="59"/>
        <v>581829.02964694402</v>
      </c>
    </row>
    <row r="1252" spans="1:7">
      <c r="A1252" s="23">
        <f t="shared" si="58"/>
        <v>1240</v>
      </c>
      <c r="B1252" s="218" t="s">
        <v>1245</v>
      </c>
      <c r="C1252" s="137">
        <v>42983</v>
      </c>
      <c r="D1252" s="137">
        <v>43024</v>
      </c>
      <c r="E1252" s="25">
        <f t="shared" si="57"/>
        <v>41</v>
      </c>
      <c r="F1252" s="121">
        <v>12384.40832650065</v>
      </c>
      <c r="G1252" s="122">
        <f t="shared" si="59"/>
        <v>507760.74138652667</v>
      </c>
    </row>
    <row r="1253" spans="1:7">
      <c r="A1253" s="23">
        <f t="shared" si="58"/>
        <v>1241</v>
      </c>
      <c r="B1253" s="218" t="s">
        <v>1245</v>
      </c>
      <c r="C1253" s="137">
        <v>42984</v>
      </c>
      <c r="D1253" s="137">
        <v>43024</v>
      </c>
      <c r="E1253" s="25">
        <f t="shared" si="57"/>
        <v>40</v>
      </c>
      <c r="F1253" s="121">
        <v>12384.40832650065</v>
      </c>
      <c r="G1253" s="122">
        <f t="shared" si="59"/>
        <v>495376.33306002599</v>
      </c>
    </row>
    <row r="1254" spans="1:7">
      <c r="A1254" s="23">
        <f t="shared" si="58"/>
        <v>1242</v>
      </c>
      <c r="B1254" s="218" t="s">
        <v>1245</v>
      </c>
      <c r="C1254" s="137">
        <v>42985</v>
      </c>
      <c r="D1254" s="137">
        <v>43024</v>
      </c>
      <c r="E1254" s="25">
        <f t="shared" si="57"/>
        <v>39</v>
      </c>
      <c r="F1254" s="121">
        <v>12066.859395051917</v>
      </c>
      <c r="G1254" s="122">
        <f t="shared" si="59"/>
        <v>470607.51640702476</v>
      </c>
    </row>
    <row r="1255" spans="1:7">
      <c r="A1255" s="23">
        <f t="shared" si="58"/>
        <v>1243</v>
      </c>
      <c r="B1255" s="218" t="s">
        <v>1245</v>
      </c>
      <c r="C1255" s="137">
        <v>42986</v>
      </c>
      <c r="D1255" s="137">
        <v>43024</v>
      </c>
      <c r="E1255" s="25">
        <f t="shared" si="57"/>
        <v>38</v>
      </c>
      <c r="F1255" s="121">
        <v>10664.35161448667</v>
      </c>
      <c r="G1255" s="122">
        <f t="shared" si="59"/>
        <v>405245.36135049345</v>
      </c>
    </row>
    <row r="1256" spans="1:7">
      <c r="A1256" s="23">
        <f t="shared" si="58"/>
        <v>1244</v>
      </c>
      <c r="B1256" s="218" t="s">
        <v>1245</v>
      </c>
      <c r="C1256" s="137">
        <v>42987</v>
      </c>
      <c r="D1256" s="137">
        <v>43024</v>
      </c>
      <c r="E1256" s="25">
        <f t="shared" si="57"/>
        <v>37</v>
      </c>
      <c r="F1256" s="121">
        <v>6642.0651494693666</v>
      </c>
      <c r="G1256" s="122">
        <f t="shared" si="59"/>
        <v>245756.41053036656</v>
      </c>
    </row>
    <row r="1257" spans="1:7">
      <c r="A1257" s="23">
        <f t="shared" si="58"/>
        <v>1245</v>
      </c>
      <c r="B1257" s="218" t="s">
        <v>1245</v>
      </c>
      <c r="C1257" s="137">
        <v>42988</v>
      </c>
      <c r="D1257" s="137">
        <v>43024</v>
      </c>
      <c r="E1257" s="25">
        <f t="shared" si="57"/>
        <v>36</v>
      </c>
      <c r="F1257" s="121">
        <v>5398.3318346284887</v>
      </c>
      <c r="G1257" s="122">
        <f t="shared" si="59"/>
        <v>194339.94604662558</v>
      </c>
    </row>
    <row r="1258" spans="1:7">
      <c r="A1258" s="23">
        <f t="shared" si="58"/>
        <v>1246</v>
      </c>
      <c r="B1258" s="218" t="s">
        <v>1245</v>
      </c>
      <c r="C1258" s="137">
        <v>42989</v>
      </c>
      <c r="D1258" s="137">
        <v>43024</v>
      </c>
      <c r="E1258" s="25">
        <f t="shared" si="57"/>
        <v>35</v>
      </c>
      <c r="F1258" s="121">
        <v>10690.814025440732</v>
      </c>
      <c r="G1258" s="122">
        <f t="shared" si="59"/>
        <v>374178.49089042563</v>
      </c>
    </row>
    <row r="1259" spans="1:7">
      <c r="A1259" s="23">
        <f t="shared" si="58"/>
        <v>1247</v>
      </c>
      <c r="B1259" s="218" t="s">
        <v>1245</v>
      </c>
      <c r="C1259" s="137">
        <v>42990</v>
      </c>
      <c r="D1259" s="137">
        <v>43024</v>
      </c>
      <c r="E1259" s="25">
        <f t="shared" si="57"/>
        <v>34</v>
      </c>
      <c r="F1259" s="121">
        <v>12000.703367666763</v>
      </c>
      <c r="G1259" s="122">
        <f t="shared" si="59"/>
        <v>408023.91450066993</v>
      </c>
    </row>
    <row r="1260" spans="1:7">
      <c r="A1260" s="23">
        <f t="shared" si="58"/>
        <v>1248</v>
      </c>
      <c r="B1260" s="218" t="s">
        <v>1245</v>
      </c>
      <c r="C1260" s="137">
        <v>42991</v>
      </c>
      <c r="D1260" s="137">
        <v>43024</v>
      </c>
      <c r="E1260" s="25">
        <f t="shared" si="57"/>
        <v>33</v>
      </c>
      <c r="F1260" s="121">
        <v>12821.038107242661</v>
      </c>
      <c r="G1260" s="122">
        <f t="shared" si="59"/>
        <v>423094.25753900781</v>
      </c>
    </row>
    <row r="1261" spans="1:7">
      <c r="A1261" s="23">
        <f t="shared" si="58"/>
        <v>1249</v>
      </c>
      <c r="B1261" s="218" t="s">
        <v>1245</v>
      </c>
      <c r="C1261" s="137">
        <v>42992</v>
      </c>
      <c r="D1261" s="137">
        <v>43024</v>
      </c>
      <c r="E1261" s="25">
        <f t="shared" si="57"/>
        <v>32</v>
      </c>
      <c r="F1261" s="121">
        <v>12543.18279222502</v>
      </c>
      <c r="G1261" s="122">
        <f t="shared" si="59"/>
        <v>401381.84935120062</v>
      </c>
    </row>
    <row r="1262" spans="1:7">
      <c r="A1262" s="23">
        <f t="shared" si="58"/>
        <v>1250</v>
      </c>
      <c r="B1262" s="218" t="s">
        <v>1245</v>
      </c>
      <c r="C1262" s="137">
        <v>42993</v>
      </c>
      <c r="D1262" s="137">
        <v>43024</v>
      </c>
      <c r="E1262" s="25">
        <f t="shared" si="57"/>
        <v>31</v>
      </c>
      <c r="F1262" s="121">
        <v>12410.870737454712</v>
      </c>
      <c r="G1262" s="122">
        <f t="shared" si="59"/>
        <v>384736.99286109605</v>
      </c>
    </row>
    <row r="1263" spans="1:7">
      <c r="A1263" s="23">
        <f t="shared" si="58"/>
        <v>1251</v>
      </c>
      <c r="B1263" s="218" t="s">
        <v>1245</v>
      </c>
      <c r="C1263" s="137">
        <v>42994</v>
      </c>
      <c r="D1263" s="137">
        <v>43024</v>
      </c>
      <c r="E1263" s="25">
        <f t="shared" si="57"/>
        <v>30</v>
      </c>
      <c r="F1263" s="121">
        <v>13059.199805829212</v>
      </c>
      <c r="G1263" s="122">
        <f t="shared" si="59"/>
        <v>391775.99417487637</v>
      </c>
    </row>
    <row r="1264" spans="1:7">
      <c r="A1264" s="23">
        <f t="shared" si="58"/>
        <v>1252</v>
      </c>
      <c r="B1264" s="218" t="s">
        <v>1245</v>
      </c>
      <c r="C1264" s="137">
        <v>42995</v>
      </c>
      <c r="D1264" s="137">
        <v>43024</v>
      </c>
      <c r="E1264" s="25">
        <f t="shared" si="57"/>
        <v>29</v>
      </c>
      <c r="F1264" s="121">
        <v>13019.506189398118</v>
      </c>
      <c r="G1264" s="122">
        <f t="shared" si="59"/>
        <v>377565.67949254543</v>
      </c>
    </row>
    <row r="1265" spans="1:7">
      <c r="A1265" s="23">
        <f t="shared" si="58"/>
        <v>1253</v>
      </c>
      <c r="B1265" s="218" t="s">
        <v>1245</v>
      </c>
      <c r="C1265" s="137">
        <v>42996</v>
      </c>
      <c r="D1265" s="137">
        <v>43024</v>
      </c>
      <c r="E1265" s="25">
        <f t="shared" si="57"/>
        <v>28</v>
      </c>
      <c r="F1265" s="121">
        <v>12066.859395051917</v>
      </c>
      <c r="G1265" s="122">
        <f t="shared" si="59"/>
        <v>337872.06306145369</v>
      </c>
    </row>
    <row r="1266" spans="1:7">
      <c r="A1266" s="23">
        <f t="shared" si="58"/>
        <v>1254</v>
      </c>
      <c r="B1266" s="218" t="s">
        <v>1245</v>
      </c>
      <c r="C1266" s="137">
        <v>42997</v>
      </c>
      <c r="D1266" s="137">
        <v>43024</v>
      </c>
      <c r="E1266" s="25">
        <f t="shared" si="57"/>
        <v>27</v>
      </c>
      <c r="F1266" s="121">
        <v>9367.6934777376719</v>
      </c>
      <c r="G1266" s="122">
        <f t="shared" si="59"/>
        <v>252927.72389891715</v>
      </c>
    </row>
    <row r="1267" spans="1:7">
      <c r="A1267" s="23">
        <f t="shared" si="58"/>
        <v>1255</v>
      </c>
      <c r="B1267" s="218" t="s">
        <v>1245</v>
      </c>
      <c r="C1267" s="137">
        <v>42998</v>
      </c>
      <c r="D1267" s="137">
        <v>43024</v>
      </c>
      <c r="E1267" s="25">
        <f t="shared" si="57"/>
        <v>26</v>
      </c>
      <c r="F1267" s="121">
        <v>12543.18279222502</v>
      </c>
      <c r="G1267" s="122">
        <f t="shared" si="59"/>
        <v>326122.75259785051</v>
      </c>
    </row>
    <row r="1268" spans="1:7">
      <c r="A1268" s="23">
        <f t="shared" si="58"/>
        <v>1256</v>
      </c>
      <c r="B1268" s="218" t="s">
        <v>1245</v>
      </c>
      <c r="C1268" s="137">
        <v>42999</v>
      </c>
      <c r="D1268" s="137">
        <v>43024</v>
      </c>
      <c r="E1268" s="25">
        <f t="shared" si="57"/>
        <v>25</v>
      </c>
      <c r="F1268" s="121">
        <v>14448.476380917426</v>
      </c>
      <c r="G1268" s="122">
        <f t="shared" si="59"/>
        <v>361211.90952293563</v>
      </c>
    </row>
    <row r="1269" spans="1:7">
      <c r="A1269" s="23">
        <f t="shared" si="58"/>
        <v>1257</v>
      </c>
      <c r="B1269" s="218" t="s">
        <v>1245</v>
      </c>
      <c r="C1269" s="137">
        <v>43000</v>
      </c>
      <c r="D1269" s="137">
        <v>43024</v>
      </c>
      <c r="E1269" s="25">
        <f t="shared" si="57"/>
        <v>24</v>
      </c>
      <c r="F1269" s="121">
        <v>14554.326024733669</v>
      </c>
      <c r="G1269" s="122">
        <f t="shared" si="59"/>
        <v>349303.82459360803</v>
      </c>
    </row>
    <row r="1270" spans="1:7">
      <c r="A1270" s="23">
        <f t="shared" si="58"/>
        <v>1258</v>
      </c>
      <c r="B1270" s="218" t="s">
        <v>1245</v>
      </c>
      <c r="C1270" s="137">
        <v>43001</v>
      </c>
      <c r="D1270" s="137">
        <v>43024</v>
      </c>
      <c r="E1270" s="25">
        <f t="shared" si="57"/>
        <v>23</v>
      </c>
      <c r="F1270" s="121">
        <v>12000.703367666763</v>
      </c>
      <c r="G1270" s="122">
        <f t="shared" si="59"/>
        <v>276016.17745633557</v>
      </c>
    </row>
    <row r="1271" spans="1:7">
      <c r="A1271" s="23">
        <f t="shared" si="58"/>
        <v>1259</v>
      </c>
      <c r="B1271" s="218" t="s">
        <v>1245</v>
      </c>
      <c r="C1271" s="137">
        <v>43002</v>
      </c>
      <c r="D1271" s="137">
        <v>43024</v>
      </c>
      <c r="E1271" s="25">
        <f t="shared" si="57"/>
        <v>22</v>
      </c>
      <c r="F1271" s="121">
        <v>11656.692025263968</v>
      </c>
      <c r="G1271" s="122">
        <f t="shared" si="59"/>
        <v>256447.2245558073</v>
      </c>
    </row>
    <row r="1272" spans="1:7">
      <c r="A1272" s="23">
        <f t="shared" si="58"/>
        <v>1260</v>
      </c>
      <c r="B1272" s="218" t="s">
        <v>1245</v>
      </c>
      <c r="C1272" s="137">
        <v>43003</v>
      </c>
      <c r="D1272" s="137">
        <v>43024</v>
      </c>
      <c r="E1272" s="25">
        <f t="shared" si="57"/>
        <v>21</v>
      </c>
      <c r="F1272" s="121">
        <v>15401.123175263629</v>
      </c>
      <c r="G1272" s="122">
        <f t="shared" si="59"/>
        <v>323423.58668053622</v>
      </c>
    </row>
    <row r="1273" spans="1:7">
      <c r="A1273" s="23">
        <f t="shared" si="58"/>
        <v>1261</v>
      </c>
      <c r="B1273" s="218" t="s">
        <v>1245</v>
      </c>
      <c r="C1273" s="137">
        <v>43004</v>
      </c>
      <c r="D1273" s="137">
        <v>43024</v>
      </c>
      <c r="E1273" s="25">
        <f t="shared" si="57"/>
        <v>20</v>
      </c>
      <c r="F1273" s="121">
        <v>16274.38273674765</v>
      </c>
      <c r="G1273" s="122">
        <f t="shared" si="59"/>
        <v>325487.65473495302</v>
      </c>
    </row>
    <row r="1274" spans="1:7">
      <c r="A1274" s="23">
        <f t="shared" si="58"/>
        <v>1262</v>
      </c>
      <c r="B1274" s="218" t="s">
        <v>1245</v>
      </c>
      <c r="C1274" s="137">
        <v>43005</v>
      </c>
      <c r="D1274" s="137">
        <v>43024</v>
      </c>
      <c r="E1274" s="25">
        <f t="shared" si="57"/>
        <v>19</v>
      </c>
      <c r="F1274" s="121">
        <v>15506.972819079874</v>
      </c>
      <c r="G1274" s="122">
        <f t="shared" si="59"/>
        <v>294632.48356251762</v>
      </c>
    </row>
    <row r="1275" spans="1:7">
      <c r="A1275" s="23">
        <f t="shared" si="58"/>
        <v>1263</v>
      </c>
      <c r="B1275" s="218" t="s">
        <v>1245</v>
      </c>
      <c r="C1275" s="137">
        <v>43006</v>
      </c>
      <c r="D1275" s="137">
        <v>43024</v>
      </c>
      <c r="E1275" s="25">
        <f t="shared" si="57"/>
        <v>18</v>
      </c>
      <c r="F1275" s="121">
        <v>14594.019641164761</v>
      </c>
      <c r="G1275" s="122">
        <f t="shared" si="59"/>
        <v>262692.35354096571</v>
      </c>
    </row>
    <row r="1276" spans="1:7">
      <c r="A1276" s="23">
        <f t="shared" si="58"/>
        <v>1264</v>
      </c>
      <c r="B1276" s="218" t="s">
        <v>1245</v>
      </c>
      <c r="C1276" s="137">
        <v>43007</v>
      </c>
      <c r="D1276" s="137">
        <v>43024</v>
      </c>
      <c r="E1276" s="25">
        <f t="shared" si="57"/>
        <v>17</v>
      </c>
      <c r="F1276" s="121">
        <v>12238.865066253313</v>
      </c>
      <c r="G1276" s="122">
        <f t="shared" si="59"/>
        <v>208060.70612630632</v>
      </c>
    </row>
    <row r="1277" spans="1:7">
      <c r="A1277" s="23">
        <f t="shared" si="58"/>
        <v>1265</v>
      </c>
      <c r="B1277" s="218" t="s">
        <v>1245</v>
      </c>
      <c r="C1277" s="137">
        <v>43008</v>
      </c>
      <c r="D1277" s="137">
        <v>43024</v>
      </c>
      <c r="E1277" s="25">
        <f t="shared" si="57"/>
        <v>16</v>
      </c>
      <c r="F1277" s="121">
        <v>6668.5275604234275</v>
      </c>
      <c r="G1277" s="122">
        <f t="shared" si="59"/>
        <v>106696.44096677484</v>
      </c>
    </row>
    <row r="1278" spans="1:7">
      <c r="A1278" s="23">
        <f t="shared" si="58"/>
        <v>1266</v>
      </c>
      <c r="B1278" s="218" t="s">
        <v>1245</v>
      </c>
      <c r="C1278" s="137">
        <v>43008</v>
      </c>
      <c r="D1278" s="137">
        <v>43024</v>
      </c>
      <c r="E1278" s="25">
        <f t="shared" si="57"/>
        <v>16</v>
      </c>
      <c r="F1278" s="121">
        <v>0.01</v>
      </c>
      <c r="G1278" s="122">
        <f t="shared" si="59"/>
        <v>0.16</v>
      </c>
    </row>
    <row r="1279" spans="1:7">
      <c r="A1279" s="23">
        <f t="shared" si="58"/>
        <v>1267</v>
      </c>
      <c r="B1279" s="218" t="s">
        <v>1245</v>
      </c>
      <c r="C1279" s="137">
        <v>43009</v>
      </c>
      <c r="D1279" s="137">
        <v>43038</v>
      </c>
      <c r="E1279" s="25">
        <f t="shared" si="57"/>
        <v>29</v>
      </c>
      <c r="F1279" s="121">
        <v>4569.3806981060561</v>
      </c>
      <c r="G1279" s="122">
        <f t="shared" si="59"/>
        <v>132512.04024507562</v>
      </c>
    </row>
    <row r="1280" spans="1:7">
      <c r="A1280" s="23">
        <f t="shared" si="58"/>
        <v>1268</v>
      </c>
      <c r="B1280" s="218" t="s">
        <v>1245</v>
      </c>
      <c r="C1280" s="137">
        <v>43010</v>
      </c>
      <c r="D1280" s="137">
        <v>43038</v>
      </c>
      <c r="E1280" s="25">
        <f t="shared" si="57"/>
        <v>28</v>
      </c>
      <c r="F1280" s="121">
        <v>10330.773752239778</v>
      </c>
      <c r="G1280" s="122">
        <f t="shared" si="59"/>
        <v>289261.66506271379</v>
      </c>
    </row>
    <row r="1281" spans="1:7">
      <c r="A1281" s="23">
        <f t="shared" si="58"/>
        <v>1269</v>
      </c>
      <c r="B1281" s="218" t="s">
        <v>1245</v>
      </c>
      <c r="C1281" s="137">
        <v>43011</v>
      </c>
      <c r="D1281" s="137">
        <v>43038</v>
      </c>
      <c r="E1281" s="25">
        <f t="shared" si="57"/>
        <v>27</v>
      </c>
      <c r="F1281" s="121">
        <v>12516.129738290503</v>
      </c>
      <c r="G1281" s="122">
        <f t="shared" si="59"/>
        <v>337935.50293384359</v>
      </c>
    </row>
    <row r="1282" spans="1:7">
      <c r="A1282" s="23">
        <f t="shared" si="58"/>
        <v>1270</v>
      </c>
      <c r="B1282" s="218" t="s">
        <v>1245</v>
      </c>
      <c r="C1282" s="137">
        <v>43012</v>
      </c>
      <c r="D1282" s="137">
        <v>43038</v>
      </c>
      <c r="E1282" s="25">
        <f t="shared" si="57"/>
        <v>26</v>
      </c>
      <c r="F1282" s="121">
        <v>12162.940892060084</v>
      </c>
      <c r="G1282" s="122">
        <f t="shared" si="59"/>
        <v>316236.46319356217</v>
      </c>
    </row>
    <row r="1283" spans="1:7">
      <c r="A1283" s="23">
        <f t="shared" si="58"/>
        <v>1271</v>
      </c>
      <c r="B1283" s="218" t="s">
        <v>1245</v>
      </c>
      <c r="C1283" s="137">
        <v>43013</v>
      </c>
      <c r="D1283" s="137">
        <v>43038</v>
      </c>
      <c r="E1283" s="25">
        <f t="shared" si="57"/>
        <v>25</v>
      </c>
      <c r="F1283" s="121">
        <v>11136.485807702924</v>
      </c>
      <c r="G1283" s="122">
        <f t="shared" si="59"/>
        <v>278412.14519257308</v>
      </c>
    </row>
    <row r="1284" spans="1:7">
      <c r="A1284" s="23">
        <f t="shared" si="58"/>
        <v>1272</v>
      </c>
      <c r="B1284" s="218" t="s">
        <v>1245</v>
      </c>
      <c r="C1284" s="137">
        <v>43014</v>
      </c>
      <c r="D1284" s="137">
        <v>43038</v>
      </c>
      <c r="E1284" s="25">
        <f t="shared" si="57"/>
        <v>24</v>
      </c>
      <c r="F1284" s="121">
        <v>11169.597262037027</v>
      </c>
      <c r="G1284" s="122">
        <f t="shared" si="59"/>
        <v>268070.33428888861</v>
      </c>
    </row>
    <row r="1285" spans="1:7">
      <c r="A1285" s="23">
        <f t="shared" si="58"/>
        <v>1273</v>
      </c>
      <c r="B1285" s="218" t="s">
        <v>1245</v>
      </c>
      <c r="C1285" s="137">
        <v>43015</v>
      </c>
      <c r="D1285" s="137">
        <v>43038</v>
      </c>
      <c r="E1285" s="25">
        <f t="shared" si="57"/>
        <v>23</v>
      </c>
      <c r="F1285" s="121">
        <v>11831.826348719063</v>
      </c>
      <c r="G1285" s="122">
        <f t="shared" si="59"/>
        <v>272132.00602053845</v>
      </c>
    </row>
    <row r="1286" spans="1:7">
      <c r="A1286" s="23">
        <f t="shared" si="58"/>
        <v>1274</v>
      </c>
      <c r="B1286" s="218" t="s">
        <v>1245</v>
      </c>
      <c r="C1286" s="137">
        <v>43016</v>
      </c>
      <c r="D1286" s="137">
        <v>43038</v>
      </c>
      <c r="E1286" s="25">
        <f t="shared" si="57"/>
        <v>22</v>
      </c>
      <c r="F1286" s="121">
        <v>6887.1825014931874</v>
      </c>
      <c r="G1286" s="122">
        <f t="shared" si="59"/>
        <v>151518.01503285012</v>
      </c>
    </row>
    <row r="1287" spans="1:7">
      <c r="A1287" s="23">
        <f t="shared" si="58"/>
        <v>1275</v>
      </c>
      <c r="B1287" s="218" t="s">
        <v>1245</v>
      </c>
      <c r="C1287" s="137">
        <v>43017</v>
      </c>
      <c r="D1287" s="137">
        <v>43038</v>
      </c>
      <c r="E1287" s="25">
        <f t="shared" si="57"/>
        <v>21</v>
      </c>
      <c r="F1287" s="121">
        <v>12847.244281631522</v>
      </c>
      <c r="G1287" s="122">
        <f t="shared" si="59"/>
        <v>269792.12991426192</v>
      </c>
    </row>
    <row r="1288" spans="1:7">
      <c r="A1288" s="23">
        <f t="shared" si="58"/>
        <v>1276</v>
      </c>
      <c r="B1288" s="218" t="s">
        <v>1245</v>
      </c>
      <c r="C1288" s="137">
        <v>43018</v>
      </c>
      <c r="D1288" s="137">
        <v>43038</v>
      </c>
      <c r="E1288" s="25">
        <f t="shared" si="57"/>
        <v>20</v>
      </c>
      <c r="F1288" s="121">
        <v>13741.25354865227</v>
      </c>
      <c r="G1288" s="122">
        <f t="shared" si="59"/>
        <v>274825.07097304543</v>
      </c>
    </row>
    <row r="1289" spans="1:7">
      <c r="A1289" s="23">
        <f t="shared" si="58"/>
        <v>1277</v>
      </c>
      <c r="B1289" s="218" t="s">
        <v>1245</v>
      </c>
      <c r="C1289" s="137">
        <v>43019</v>
      </c>
      <c r="D1289" s="137">
        <v>43038</v>
      </c>
      <c r="E1289" s="25">
        <f t="shared" si="57"/>
        <v>19</v>
      </c>
      <c r="F1289" s="121">
        <v>11997.383620389573</v>
      </c>
      <c r="G1289" s="122">
        <f t="shared" si="59"/>
        <v>227950.28878740189</v>
      </c>
    </row>
    <row r="1290" spans="1:7">
      <c r="A1290" s="23">
        <f t="shared" si="58"/>
        <v>1278</v>
      </c>
      <c r="B1290" s="218" t="s">
        <v>1245</v>
      </c>
      <c r="C1290" s="137">
        <v>43020</v>
      </c>
      <c r="D1290" s="137">
        <v>43038</v>
      </c>
      <c r="E1290" s="25">
        <f t="shared" si="57"/>
        <v>18</v>
      </c>
      <c r="F1290" s="121">
        <v>8101.2691604102556</v>
      </c>
      <c r="G1290" s="122">
        <f t="shared" si="59"/>
        <v>145822.84488738459</v>
      </c>
    </row>
    <row r="1291" spans="1:7">
      <c r="A1291" s="23">
        <f t="shared" si="58"/>
        <v>1279</v>
      </c>
      <c r="B1291" s="218" t="s">
        <v>1245</v>
      </c>
      <c r="C1291" s="137">
        <v>43021</v>
      </c>
      <c r="D1291" s="137">
        <v>43038</v>
      </c>
      <c r="E1291" s="25">
        <f t="shared" si="57"/>
        <v>17</v>
      </c>
      <c r="F1291" s="121">
        <v>5871.7645685807292</v>
      </c>
      <c r="G1291" s="122">
        <f t="shared" si="59"/>
        <v>99819.99766587239</v>
      </c>
    </row>
    <row r="1292" spans="1:7">
      <c r="A1292" s="23">
        <f t="shared" si="58"/>
        <v>1280</v>
      </c>
      <c r="B1292" s="218" t="s">
        <v>1245</v>
      </c>
      <c r="C1292" s="137">
        <v>43022</v>
      </c>
      <c r="D1292" s="137">
        <v>43038</v>
      </c>
      <c r="E1292" s="25">
        <f t="shared" si="57"/>
        <v>16</v>
      </c>
      <c r="F1292" s="121">
        <v>10419.070963797385</v>
      </c>
      <c r="G1292" s="122">
        <f t="shared" si="59"/>
        <v>166705.13542075816</v>
      </c>
    </row>
    <row r="1293" spans="1:7">
      <c r="A1293" s="23">
        <f t="shared" si="58"/>
        <v>1281</v>
      </c>
      <c r="B1293" s="218" t="s">
        <v>1245</v>
      </c>
      <c r="C1293" s="137">
        <v>43023</v>
      </c>
      <c r="D1293" s="137">
        <v>43038</v>
      </c>
      <c r="E1293" s="25">
        <f t="shared" ref="E1293:E1356" si="60">D1293-C1293</f>
        <v>15</v>
      </c>
      <c r="F1293" s="121">
        <v>9182.9100019909165</v>
      </c>
      <c r="G1293" s="122">
        <f t="shared" si="59"/>
        <v>137743.65002986375</v>
      </c>
    </row>
    <row r="1294" spans="1:7">
      <c r="A1294" s="23">
        <f t="shared" ref="A1294:A1357" si="61">A1293+1</f>
        <v>1282</v>
      </c>
      <c r="B1294" s="218" t="s">
        <v>1245</v>
      </c>
      <c r="C1294" s="137">
        <v>43024</v>
      </c>
      <c r="D1294" s="137">
        <v>43038</v>
      </c>
      <c r="E1294" s="25">
        <f t="shared" si="60"/>
        <v>14</v>
      </c>
      <c r="F1294" s="121">
        <v>11511.748956822747</v>
      </c>
      <c r="G1294" s="122">
        <f t="shared" ref="G1294:G1357" si="62">E1294*F1294</f>
        <v>161164.48539551845</v>
      </c>
    </row>
    <row r="1295" spans="1:7">
      <c r="A1295" s="23">
        <f t="shared" si="61"/>
        <v>1283</v>
      </c>
      <c r="B1295" s="218" t="s">
        <v>1245</v>
      </c>
      <c r="C1295" s="137">
        <v>43025</v>
      </c>
      <c r="D1295" s="137">
        <v>43038</v>
      </c>
      <c r="E1295" s="25">
        <f t="shared" si="60"/>
        <v>13</v>
      </c>
      <c r="F1295" s="121">
        <v>14447.631241113109</v>
      </c>
      <c r="G1295" s="122">
        <f t="shared" si="62"/>
        <v>187819.20613447041</v>
      </c>
    </row>
    <row r="1296" spans="1:7">
      <c r="A1296" s="23">
        <f t="shared" si="61"/>
        <v>1284</v>
      </c>
      <c r="B1296" s="218" t="s">
        <v>1245</v>
      </c>
      <c r="C1296" s="137">
        <v>43026</v>
      </c>
      <c r="D1296" s="137">
        <v>43038</v>
      </c>
      <c r="E1296" s="25">
        <f t="shared" si="60"/>
        <v>12</v>
      </c>
      <c r="F1296" s="121">
        <v>16246.686926599312</v>
      </c>
      <c r="G1296" s="122">
        <f t="shared" si="62"/>
        <v>194960.24311919173</v>
      </c>
    </row>
    <row r="1297" spans="1:7">
      <c r="A1297" s="23">
        <f t="shared" si="61"/>
        <v>1285</v>
      </c>
      <c r="B1297" s="218" t="s">
        <v>1245</v>
      </c>
      <c r="C1297" s="137">
        <v>43027</v>
      </c>
      <c r="D1297" s="137">
        <v>43038</v>
      </c>
      <c r="E1297" s="25">
        <f t="shared" si="60"/>
        <v>11</v>
      </c>
      <c r="F1297" s="121">
        <v>18498.265821318237</v>
      </c>
      <c r="G1297" s="122">
        <f t="shared" si="62"/>
        <v>203480.92403450061</v>
      </c>
    </row>
    <row r="1298" spans="1:7">
      <c r="A1298" s="23">
        <f t="shared" si="61"/>
        <v>1286</v>
      </c>
      <c r="B1298" s="218" t="s">
        <v>1245</v>
      </c>
      <c r="C1298" s="137">
        <v>43028</v>
      </c>
      <c r="D1298" s="137">
        <v>43038</v>
      </c>
      <c r="E1298" s="25">
        <f t="shared" si="60"/>
        <v>10</v>
      </c>
      <c r="F1298" s="121">
        <v>10706.036901359601</v>
      </c>
      <c r="G1298" s="122">
        <f t="shared" si="62"/>
        <v>107060.36901359601</v>
      </c>
    </row>
    <row r="1299" spans="1:7">
      <c r="A1299" s="23">
        <f t="shared" si="61"/>
        <v>1287</v>
      </c>
      <c r="B1299" s="218" t="s">
        <v>1245</v>
      </c>
      <c r="C1299" s="137">
        <v>43029</v>
      </c>
      <c r="D1299" s="137">
        <v>43038</v>
      </c>
      <c r="E1299" s="25">
        <f t="shared" si="60"/>
        <v>9</v>
      </c>
      <c r="F1299" s="121">
        <v>16346.021289601618</v>
      </c>
      <c r="G1299" s="122">
        <f t="shared" si="62"/>
        <v>147114.19160641456</v>
      </c>
    </row>
    <row r="1300" spans="1:7">
      <c r="A1300" s="23">
        <f t="shared" si="61"/>
        <v>1288</v>
      </c>
      <c r="B1300" s="218" t="s">
        <v>1245</v>
      </c>
      <c r="C1300" s="137">
        <v>43030</v>
      </c>
      <c r="D1300" s="137">
        <v>43038</v>
      </c>
      <c r="E1300" s="25">
        <f t="shared" si="60"/>
        <v>8</v>
      </c>
      <c r="F1300" s="121">
        <v>15275.417599465658</v>
      </c>
      <c r="G1300" s="122">
        <f t="shared" si="62"/>
        <v>122203.34079572526</v>
      </c>
    </row>
    <row r="1301" spans="1:7">
      <c r="A1301" s="23">
        <f t="shared" si="61"/>
        <v>1289</v>
      </c>
      <c r="B1301" s="218" t="s">
        <v>1245</v>
      </c>
      <c r="C1301" s="137">
        <v>43031</v>
      </c>
      <c r="D1301" s="137">
        <v>43038</v>
      </c>
      <c r="E1301" s="25">
        <f t="shared" si="60"/>
        <v>7</v>
      </c>
      <c r="F1301" s="121">
        <v>18222.337035200722</v>
      </c>
      <c r="G1301" s="122">
        <f t="shared" si="62"/>
        <v>127556.35924640506</v>
      </c>
    </row>
    <row r="1302" spans="1:7">
      <c r="A1302" s="23">
        <f t="shared" si="61"/>
        <v>1290</v>
      </c>
      <c r="B1302" s="218" t="s">
        <v>1245</v>
      </c>
      <c r="C1302" s="137">
        <v>43032</v>
      </c>
      <c r="D1302" s="137">
        <v>43038</v>
      </c>
      <c r="E1302" s="25">
        <f t="shared" si="60"/>
        <v>6</v>
      </c>
      <c r="F1302" s="121">
        <v>21688.002588836716</v>
      </c>
      <c r="G1302" s="122">
        <f t="shared" si="62"/>
        <v>130128.0155330203</v>
      </c>
    </row>
    <row r="1303" spans="1:7">
      <c r="A1303" s="23">
        <f t="shared" si="61"/>
        <v>1291</v>
      </c>
      <c r="B1303" s="218" t="s">
        <v>1245</v>
      </c>
      <c r="C1303" s="137">
        <v>43033</v>
      </c>
      <c r="D1303" s="137">
        <v>43038</v>
      </c>
      <c r="E1303" s="25">
        <f t="shared" si="60"/>
        <v>5</v>
      </c>
      <c r="F1303" s="121">
        <v>22261.934463961148</v>
      </c>
      <c r="G1303" s="122">
        <f t="shared" si="62"/>
        <v>111309.67231980574</v>
      </c>
    </row>
    <row r="1304" spans="1:7">
      <c r="A1304" s="23">
        <f t="shared" si="61"/>
        <v>1292</v>
      </c>
      <c r="B1304" s="218" t="s">
        <v>1245</v>
      </c>
      <c r="C1304" s="137">
        <v>43034</v>
      </c>
      <c r="D1304" s="137">
        <v>43038</v>
      </c>
      <c r="E1304" s="25">
        <f t="shared" si="60"/>
        <v>4</v>
      </c>
      <c r="F1304" s="121">
        <v>23189.055185316</v>
      </c>
      <c r="G1304" s="122">
        <f t="shared" si="62"/>
        <v>92756.220741263998</v>
      </c>
    </row>
    <row r="1305" spans="1:7">
      <c r="A1305" s="23">
        <f t="shared" si="61"/>
        <v>1293</v>
      </c>
      <c r="B1305" s="218" t="s">
        <v>1245</v>
      </c>
      <c r="C1305" s="137">
        <v>43035</v>
      </c>
      <c r="D1305" s="137">
        <v>43038</v>
      </c>
      <c r="E1305" s="25">
        <f t="shared" si="60"/>
        <v>3</v>
      </c>
      <c r="F1305" s="121">
        <v>23575.355485880526</v>
      </c>
      <c r="G1305" s="122">
        <f t="shared" si="62"/>
        <v>70726.066457641573</v>
      </c>
    </row>
    <row r="1306" spans="1:7">
      <c r="A1306" s="23">
        <f t="shared" si="61"/>
        <v>1294</v>
      </c>
      <c r="B1306" s="218" t="s">
        <v>1245</v>
      </c>
      <c r="C1306" s="137">
        <v>43036</v>
      </c>
      <c r="D1306" s="137">
        <v>43038</v>
      </c>
      <c r="E1306" s="25">
        <f t="shared" si="60"/>
        <v>2</v>
      </c>
      <c r="F1306" s="121">
        <v>25230.928202585616</v>
      </c>
      <c r="G1306" s="122">
        <f t="shared" si="62"/>
        <v>50461.856405171231</v>
      </c>
    </row>
    <row r="1307" spans="1:7">
      <c r="A1307" s="23">
        <f t="shared" si="61"/>
        <v>1295</v>
      </c>
      <c r="B1307" s="218" t="s">
        <v>1245</v>
      </c>
      <c r="C1307" s="137">
        <v>43037</v>
      </c>
      <c r="D1307" s="137">
        <v>43038</v>
      </c>
      <c r="E1307" s="25">
        <f t="shared" si="60"/>
        <v>1</v>
      </c>
      <c r="F1307" s="121">
        <v>26489.163467281491</v>
      </c>
      <c r="G1307" s="122">
        <f t="shared" si="62"/>
        <v>26489.163467281491</v>
      </c>
    </row>
    <row r="1308" spans="1:7">
      <c r="A1308" s="23">
        <f t="shared" si="61"/>
        <v>1296</v>
      </c>
      <c r="B1308" s="218" t="s">
        <v>1245</v>
      </c>
      <c r="C1308" s="137">
        <v>43038</v>
      </c>
      <c r="D1308" s="137">
        <v>43038</v>
      </c>
      <c r="E1308" s="25">
        <f t="shared" si="60"/>
        <v>0</v>
      </c>
      <c r="F1308" s="121">
        <v>24336.918935564867</v>
      </c>
      <c r="G1308" s="122">
        <f t="shared" si="62"/>
        <v>0</v>
      </c>
    </row>
    <row r="1309" spans="1:7">
      <c r="A1309" s="23">
        <f t="shared" si="61"/>
        <v>1297</v>
      </c>
      <c r="B1309" s="218" t="s">
        <v>1245</v>
      </c>
      <c r="C1309" s="137">
        <v>43039</v>
      </c>
      <c r="D1309" s="137">
        <v>43038</v>
      </c>
      <c r="E1309" s="25">
        <f t="shared" si="60"/>
        <v>-1</v>
      </c>
      <c r="F1309" s="121">
        <v>26224.271832608672</v>
      </c>
      <c r="G1309" s="122">
        <f t="shared" si="62"/>
        <v>-26224.271832608672</v>
      </c>
    </row>
    <row r="1310" spans="1:7">
      <c r="A1310" s="23">
        <f t="shared" si="61"/>
        <v>1298</v>
      </c>
      <c r="B1310" s="218" t="s">
        <v>1245</v>
      </c>
      <c r="C1310" s="137">
        <v>42979</v>
      </c>
      <c r="D1310" s="137">
        <v>43038</v>
      </c>
      <c r="E1310" s="25">
        <f t="shared" si="60"/>
        <v>59</v>
      </c>
      <c r="F1310" s="121">
        <v>249.32672774238696</v>
      </c>
      <c r="G1310" s="122">
        <f t="shared" si="62"/>
        <v>14710.27693680083</v>
      </c>
    </row>
    <row r="1311" spans="1:7">
      <c r="A1311" s="23">
        <f t="shared" si="61"/>
        <v>1299</v>
      </c>
      <c r="B1311" s="218" t="s">
        <v>1245</v>
      </c>
      <c r="C1311" s="137">
        <v>42980</v>
      </c>
      <c r="D1311" s="137">
        <v>43038</v>
      </c>
      <c r="E1311" s="25">
        <f t="shared" si="60"/>
        <v>58</v>
      </c>
      <c r="F1311" s="121">
        <v>249.32672774238696</v>
      </c>
      <c r="G1311" s="122">
        <f t="shared" si="62"/>
        <v>14460.950209058445</v>
      </c>
    </row>
    <row r="1312" spans="1:7">
      <c r="A1312" s="23">
        <f t="shared" si="61"/>
        <v>1300</v>
      </c>
      <c r="B1312" s="218" t="s">
        <v>1245</v>
      </c>
      <c r="C1312" s="137">
        <v>42981</v>
      </c>
      <c r="D1312" s="137">
        <v>43038</v>
      </c>
      <c r="E1312" s="25">
        <f t="shared" si="60"/>
        <v>57</v>
      </c>
      <c r="F1312" s="121">
        <v>249.32672774238696</v>
      </c>
      <c r="G1312" s="122">
        <f t="shared" si="62"/>
        <v>14211.623481316057</v>
      </c>
    </row>
    <row r="1313" spans="1:7">
      <c r="A1313" s="23">
        <f t="shared" si="61"/>
        <v>1301</v>
      </c>
      <c r="B1313" s="218" t="s">
        <v>1245</v>
      </c>
      <c r="C1313" s="137">
        <v>42982</v>
      </c>
      <c r="D1313" s="137">
        <v>43038</v>
      </c>
      <c r="E1313" s="25">
        <f t="shared" si="60"/>
        <v>56</v>
      </c>
      <c r="F1313" s="121">
        <v>362.56261659205438</v>
      </c>
      <c r="G1313" s="122">
        <f t="shared" si="62"/>
        <v>20303.506529155045</v>
      </c>
    </row>
    <row r="1314" spans="1:7">
      <c r="A1314" s="23">
        <f t="shared" si="61"/>
        <v>1302</v>
      </c>
      <c r="B1314" s="218" t="s">
        <v>1245</v>
      </c>
      <c r="C1314" s="137">
        <v>42983</v>
      </c>
      <c r="D1314" s="137">
        <v>43038</v>
      </c>
      <c r="E1314" s="25">
        <f t="shared" si="60"/>
        <v>55</v>
      </c>
      <c r="F1314" s="121">
        <v>324.12474606510301</v>
      </c>
      <c r="G1314" s="122">
        <f t="shared" si="62"/>
        <v>17826.861033580666</v>
      </c>
    </row>
    <row r="1315" spans="1:7">
      <c r="A1315" s="23">
        <f t="shared" si="61"/>
        <v>1303</v>
      </c>
      <c r="B1315" s="218" t="s">
        <v>1245</v>
      </c>
      <c r="C1315" s="137">
        <v>42984</v>
      </c>
      <c r="D1315" s="137">
        <v>43038</v>
      </c>
      <c r="E1315" s="25">
        <f t="shared" si="60"/>
        <v>54</v>
      </c>
      <c r="F1315" s="121">
        <v>324.12474606510301</v>
      </c>
      <c r="G1315" s="122">
        <f t="shared" si="62"/>
        <v>17502.736287515563</v>
      </c>
    </row>
    <row r="1316" spans="1:7">
      <c r="A1316" s="23">
        <f t="shared" si="61"/>
        <v>1304</v>
      </c>
      <c r="B1316" s="218" t="s">
        <v>1245</v>
      </c>
      <c r="C1316" s="137">
        <v>42985</v>
      </c>
      <c r="D1316" s="137">
        <v>43038</v>
      </c>
      <c r="E1316" s="25">
        <f t="shared" si="60"/>
        <v>53</v>
      </c>
      <c r="F1316" s="121">
        <v>315.81385514035679</v>
      </c>
      <c r="G1316" s="122">
        <f t="shared" si="62"/>
        <v>16738.134322438909</v>
      </c>
    </row>
    <row r="1317" spans="1:7">
      <c r="A1317" s="23">
        <f t="shared" si="61"/>
        <v>1305</v>
      </c>
      <c r="B1317" s="218" t="s">
        <v>1245</v>
      </c>
      <c r="C1317" s="137">
        <v>42986</v>
      </c>
      <c r="D1317" s="137">
        <v>43038</v>
      </c>
      <c r="E1317" s="25">
        <f t="shared" si="60"/>
        <v>52</v>
      </c>
      <c r="F1317" s="121">
        <v>279.10742022272763</v>
      </c>
      <c r="G1317" s="122">
        <f t="shared" si="62"/>
        <v>14513.585851581836</v>
      </c>
    </row>
    <row r="1318" spans="1:7">
      <c r="A1318" s="23">
        <f t="shared" si="61"/>
        <v>1306</v>
      </c>
      <c r="B1318" s="218" t="s">
        <v>1245</v>
      </c>
      <c r="C1318" s="137">
        <v>42987</v>
      </c>
      <c r="D1318" s="137">
        <v>43038</v>
      </c>
      <c r="E1318" s="25">
        <f t="shared" si="60"/>
        <v>51</v>
      </c>
      <c r="F1318" s="121">
        <v>173.83613517594205</v>
      </c>
      <c r="G1318" s="122">
        <f t="shared" si="62"/>
        <v>8865.6428939730449</v>
      </c>
    </row>
    <row r="1319" spans="1:7">
      <c r="A1319" s="23">
        <f t="shared" si="61"/>
        <v>1307</v>
      </c>
      <c r="B1319" s="218" t="s">
        <v>1245</v>
      </c>
      <c r="C1319" s="137">
        <v>42988</v>
      </c>
      <c r="D1319" s="137">
        <v>43038</v>
      </c>
      <c r="E1319" s="25">
        <f t="shared" si="60"/>
        <v>50</v>
      </c>
      <c r="F1319" s="121">
        <v>141.28514572068596</v>
      </c>
      <c r="G1319" s="122">
        <f t="shared" si="62"/>
        <v>7064.257286034298</v>
      </c>
    </row>
    <row r="1320" spans="1:7">
      <c r="A1320" s="23">
        <f t="shared" si="61"/>
        <v>1308</v>
      </c>
      <c r="B1320" s="218" t="s">
        <v>1245</v>
      </c>
      <c r="C1320" s="137">
        <v>42989</v>
      </c>
      <c r="D1320" s="137">
        <v>43038</v>
      </c>
      <c r="E1320" s="25">
        <f t="shared" si="60"/>
        <v>49</v>
      </c>
      <c r="F1320" s="121">
        <v>279.7999944664565</v>
      </c>
      <c r="G1320" s="122">
        <f t="shared" si="62"/>
        <v>13710.199728856369</v>
      </c>
    </row>
    <row r="1321" spans="1:7">
      <c r="A1321" s="23">
        <f t="shared" si="61"/>
        <v>1309</v>
      </c>
      <c r="B1321" s="218" t="s">
        <v>1245</v>
      </c>
      <c r="C1321" s="137">
        <v>42990</v>
      </c>
      <c r="D1321" s="137">
        <v>43038</v>
      </c>
      <c r="E1321" s="25">
        <f t="shared" si="60"/>
        <v>48</v>
      </c>
      <c r="F1321" s="121">
        <v>314.0824195310347</v>
      </c>
      <c r="G1321" s="122">
        <f t="shared" si="62"/>
        <v>15075.956137489666</v>
      </c>
    </row>
    <row r="1322" spans="1:7">
      <c r="A1322" s="23">
        <f t="shared" si="61"/>
        <v>1310</v>
      </c>
      <c r="B1322" s="218" t="s">
        <v>1245</v>
      </c>
      <c r="C1322" s="137">
        <v>42991</v>
      </c>
      <c r="D1322" s="137">
        <v>43038</v>
      </c>
      <c r="E1322" s="25">
        <f t="shared" si="60"/>
        <v>47</v>
      </c>
      <c r="F1322" s="121">
        <v>335.55222108662912</v>
      </c>
      <c r="G1322" s="122">
        <f t="shared" si="62"/>
        <v>15770.954391071569</v>
      </c>
    </row>
    <row r="1323" spans="1:7">
      <c r="A1323" s="23">
        <f t="shared" si="61"/>
        <v>1311</v>
      </c>
      <c r="B1323" s="218" t="s">
        <v>1245</v>
      </c>
      <c r="C1323" s="137">
        <v>42992</v>
      </c>
      <c r="D1323" s="137">
        <v>43038</v>
      </c>
      <c r="E1323" s="25">
        <f t="shared" si="60"/>
        <v>46</v>
      </c>
      <c r="F1323" s="121">
        <v>328.28019152747618</v>
      </c>
      <c r="G1323" s="122">
        <f t="shared" si="62"/>
        <v>15100.888810263905</v>
      </c>
    </row>
    <row r="1324" spans="1:7">
      <c r="A1324" s="23">
        <f t="shared" si="61"/>
        <v>1312</v>
      </c>
      <c r="B1324" s="218" t="s">
        <v>1245</v>
      </c>
      <c r="C1324" s="137">
        <v>42993</v>
      </c>
      <c r="D1324" s="137">
        <v>43038</v>
      </c>
      <c r="E1324" s="25">
        <f t="shared" si="60"/>
        <v>45</v>
      </c>
      <c r="F1324" s="121">
        <v>324.81732030883194</v>
      </c>
      <c r="G1324" s="122">
        <f t="shared" si="62"/>
        <v>14616.779413897437</v>
      </c>
    </row>
    <row r="1325" spans="1:7">
      <c r="A1325" s="23">
        <f t="shared" si="61"/>
        <v>1313</v>
      </c>
      <c r="B1325" s="218" t="s">
        <v>1245</v>
      </c>
      <c r="C1325" s="137">
        <v>42994</v>
      </c>
      <c r="D1325" s="137">
        <v>43038</v>
      </c>
      <c r="E1325" s="25">
        <f t="shared" si="60"/>
        <v>44</v>
      </c>
      <c r="F1325" s="121">
        <v>341.78538928018884</v>
      </c>
      <c r="G1325" s="122">
        <f t="shared" si="62"/>
        <v>15038.55712832831</v>
      </c>
    </row>
    <row r="1326" spans="1:7">
      <c r="A1326" s="23">
        <f t="shared" si="61"/>
        <v>1314</v>
      </c>
      <c r="B1326" s="218" t="s">
        <v>1245</v>
      </c>
      <c r="C1326" s="137">
        <v>42995</v>
      </c>
      <c r="D1326" s="137">
        <v>43038</v>
      </c>
      <c r="E1326" s="25">
        <f t="shared" si="60"/>
        <v>43</v>
      </c>
      <c r="F1326" s="121">
        <v>340.7465279145955</v>
      </c>
      <c r="G1326" s="122">
        <f t="shared" si="62"/>
        <v>14652.100700327606</v>
      </c>
    </row>
    <row r="1327" spans="1:7">
      <c r="A1327" s="23">
        <f t="shared" si="61"/>
        <v>1315</v>
      </c>
      <c r="B1327" s="218" t="s">
        <v>1245</v>
      </c>
      <c r="C1327" s="137">
        <v>42996</v>
      </c>
      <c r="D1327" s="137">
        <v>43038</v>
      </c>
      <c r="E1327" s="25">
        <f t="shared" si="60"/>
        <v>42</v>
      </c>
      <c r="F1327" s="121">
        <v>315.81385514035679</v>
      </c>
      <c r="G1327" s="122">
        <f t="shared" si="62"/>
        <v>13264.181915894986</v>
      </c>
    </row>
    <row r="1328" spans="1:7">
      <c r="A1328" s="23">
        <f t="shared" si="61"/>
        <v>1316</v>
      </c>
      <c r="B1328" s="218" t="s">
        <v>1245</v>
      </c>
      <c r="C1328" s="137">
        <v>42997</v>
      </c>
      <c r="D1328" s="137">
        <v>43038</v>
      </c>
      <c r="E1328" s="25">
        <f t="shared" si="60"/>
        <v>41</v>
      </c>
      <c r="F1328" s="121">
        <v>245.17128228001386</v>
      </c>
      <c r="G1328" s="122">
        <f t="shared" si="62"/>
        <v>10052.022573480568</v>
      </c>
    </row>
    <row r="1329" spans="1:7">
      <c r="A1329" s="23">
        <f t="shared" si="61"/>
        <v>1317</v>
      </c>
      <c r="B1329" s="218" t="s">
        <v>1245</v>
      </c>
      <c r="C1329" s="137">
        <v>42998</v>
      </c>
      <c r="D1329" s="137">
        <v>43038</v>
      </c>
      <c r="E1329" s="25">
        <f t="shared" si="60"/>
        <v>40</v>
      </c>
      <c r="F1329" s="121">
        <v>328.28019152747618</v>
      </c>
      <c r="G1329" s="122">
        <f t="shared" si="62"/>
        <v>13131.207661099048</v>
      </c>
    </row>
    <row r="1330" spans="1:7">
      <c r="A1330" s="23">
        <f t="shared" si="61"/>
        <v>1318</v>
      </c>
      <c r="B1330" s="218" t="s">
        <v>1245</v>
      </c>
      <c r="C1330" s="137">
        <v>42999</v>
      </c>
      <c r="D1330" s="137">
        <v>43038</v>
      </c>
      <c r="E1330" s="25">
        <f t="shared" si="60"/>
        <v>39</v>
      </c>
      <c r="F1330" s="121">
        <v>378.14553707595354</v>
      </c>
      <c r="G1330" s="122">
        <f t="shared" si="62"/>
        <v>14747.675945962188</v>
      </c>
    </row>
    <row r="1331" spans="1:7">
      <c r="A1331" s="23">
        <f t="shared" si="61"/>
        <v>1319</v>
      </c>
      <c r="B1331" s="218" t="s">
        <v>1245</v>
      </c>
      <c r="C1331" s="137">
        <v>43000</v>
      </c>
      <c r="D1331" s="137">
        <v>43038</v>
      </c>
      <c r="E1331" s="25">
        <f t="shared" si="60"/>
        <v>38</v>
      </c>
      <c r="F1331" s="121">
        <v>380.91583405086902</v>
      </c>
      <c r="G1331" s="122">
        <f t="shared" si="62"/>
        <v>14474.801693933023</v>
      </c>
    </row>
    <row r="1332" spans="1:7">
      <c r="A1332" s="23">
        <f t="shared" si="61"/>
        <v>1320</v>
      </c>
      <c r="B1332" s="218" t="s">
        <v>1245</v>
      </c>
      <c r="C1332" s="137">
        <v>43001</v>
      </c>
      <c r="D1332" s="137">
        <v>43038</v>
      </c>
      <c r="E1332" s="25">
        <f t="shared" si="60"/>
        <v>37</v>
      </c>
      <c r="F1332" s="121">
        <v>314.0824195310347</v>
      </c>
      <c r="G1332" s="122">
        <f t="shared" si="62"/>
        <v>11621.049522648284</v>
      </c>
    </row>
    <row r="1333" spans="1:7">
      <c r="A1333" s="23">
        <f t="shared" si="61"/>
        <v>1321</v>
      </c>
      <c r="B1333" s="218" t="s">
        <v>1245</v>
      </c>
      <c r="C1333" s="137">
        <v>43002</v>
      </c>
      <c r="D1333" s="137">
        <v>43038</v>
      </c>
      <c r="E1333" s="25">
        <f t="shared" si="60"/>
        <v>36</v>
      </c>
      <c r="F1333" s="121">
        <v>305.07895436255961</v>
      </c>
      <c r="G1333" s="122">
        <f t="shared" si="62"/>
        <v>10982.842357052146</v>
      </c>
    </row>
    <row r="1334" spans="1:7">
      <c r="A1334" s="23">
        <f t="shared" si="61"/>
        <v>1322</v>
      </c>
      <c r="B1334" s="218" t="s">
        <v>1245</v>
      </c>
      <c r="C1334" s="137">
        <v>43003</v>
      </c>
      <c r="D1334" s="137">
        <v>43038</v>
      </c>
      <c r="E1334" s="25">
        <f t="shared" si="60"/>
        <v>35</v>
      </c>
      <c r="F1334" s="121">
        <v>403.07820985019225</v>
      </c>
      <c r="G1334" s="122">
        <f t="shared" si="62"/>
        <v>14107.73734475673</v>
      </c>
    </row>
    <row r="1335" spans="1:7">
      <c r="A1335" s="23">
        <f t="shared" si="61"/>
        <v>1323</v>
      </c>
      <c r="B1335" s="218" t="s">
        <v>1245</v>
      </c>
      <c r="C1335" s="137">
        <v>43004</v>
      </c>
      <c r="D1335" s="137">
        <v>43038</v>
      </c>
      <c r="E1335" s="25">
        <f t="shared" si="60"/>
        <v>34</v>
      </c>
      <c r="F1335" s="121">
        <v>425.93315989324441</v>
      </c>
      <c r="G1335" s="122">
        <f t="shared" si="62"/>
        <v>14481.727436370309</v>
      </c>
    </row>
    <row r="1336" spans="1:7">
      <c r="A1336" s="23">
        <f t="shared" si="61"/>
        <v>1324</v>
      </c>
      <c r="B1336" s="218" t="s">
        <v>1245</v>
      </c>
      <c r="C1336" s="137">
        <v>43005</v>
      </c>
      <c r="D1336" s="137">
        <v>43038</v>
      </c>
      <c r="E1336" s="25">
        <f t="shared" si="60"/>
        <v>33</v>
      </c>
      <c r="F1336" s="121">
        <v>405.84850682510773</v>
      </c>
      <c r="G1336" s="122">
        <f t="shared" si="62"/>
        <v>13393.000725228556</v>
      </c>
    </row>
    <row r="1337" spans="1:7">
      <c r="A1337" s="23">
        <f t="shared" si="61"/>
        <v>1325</v>
      </c>
      <c r="B1337" s="218" t="s">
        <v>1245</v>
      </c>
      <c r="C1337" s="137">
        <v>43006</v>
      </c>
      <c r="D1337" s="137">
        <v>43038</v>
      </c>
      <c r="E1337" s="25">
        <f t="shared" si="60"/>
        <v>32</v>
      </c>
      <c r="F1337" s="121">
        <v>381.95469541646224</v>
      </c>
      <c r="G1337" s="122">
        <f t="shared" si="62"/>
        <v>12222.550253326792</v>
      </c>
    </row>
    <row r="1338" spans="1:7">
      <c r="A1338" s="23">
        <f t="shared" si="61"/>
        <v>1326</v>
      </c>
      <c r="B1338" s="218" t="s">
        <v>1245</v>
      </c>
      <c r="C1338" s="137">
        <v>43007</v>
      </c>
      <c r="D1338" s="137">
        <v>43038</v>
      </c>
      <c r="E1338" s="25">
        <f t="shared" si="60"/>
        <v>31</v>
      </c>
      <c r="F1338" s="121">
        <v>320.31558772459442</v>
      </c>
      <c r="G1338" s="122">
        <f t="shared" si="62"/>
        <v>9929.783219462428</v>
      </c>
    </row>
    <row r="1339" spans="1:7">
      <c r="A1339" s="23">
        <f t="shared" si="61"/>
        <v>1327</v>
      </c>
      <c r="B1339" s="218" t="s">
        <v>1245</v>
      </c>
      <c r="C1339" s="137">
        <v>43008</v>
      </c>
      <c r="D1339" s="137">
        <v>43038</v>
      </c>
      <c r="E1339" s="25">
        <f t="shared" si="60"/>
        <v>30</v>
      </c>
      <c r="F1339" s="121">
        <v>174.52870941967086</v>
      </c>
      <c r="G1339" s="122">
        <f t="shared" si="62"/>
        <v>5235.8612825901255</v>
      </c>
    </row>
    <row r="1340" spans="1:7">
      <c r="A1340" s="23">
        <f t="shared" si="61"/>
        <v>1328</v>
      </c>
      <c r="B1340" s="218" t="s">
        <v>1245</v>
      </c>
      <c r="C1340" s="137">
        <v>43009</v>
      </c>
      <c r="D1340" s="137">
        <v>43054</v>
      </c>
      <c r="E1340" s="25">
        <f t="shared" si="60"/>
        <v>45</v>
      </c>
      <c r="F1340" s="121">
        <v>5644.0693257045359</v>
      </c>
      <c r="G1340" s="122">
        <f t="shared" si="62"/>
        <v>253983.1196567041</v>
      </c>
    </row>
    <row r="1341" spans="1:7">
      <c r="A1341" s="23">
        <f t="shared" si="61"/>
        <v>1329</v>
      </c>
      <c r="B1341" s="218" t="s">
        <v>1245</v>
      </c>
      <c r="C1341" s="137">
        <v>43010</v>
      </c>
      <c r="D1341" s="137">
        <v>43054</v>
      </c>
      <c r="E1341" s="25">
        <f t="shared" si="60"/>
        <v>44</v>
      </c>
      <c r="F1341" s="121">
        <v>12760.504562462429</v>
      </c>
      <c r="G1341" s="122">
        <f t="shared" si="62"/>
        <v>561462.20074834686</v>
      </c>
    </row>
    <row r="1342" spans="1:7">
      <c r="A1342" s="23">
        <f t="shared" si="61"/>
        <v>1330</v>
      </c>
      <c r="B1342" s="218" t="s">
        <v>1245</v>
      </c>
      <c r="C1342" s="137">
        <v>43011</v>
      </c>
      <c r="D1342" s="137">
        <v>43054</v>
      </c>
      <c r="E1342" s="25">
        <f t="shared" si="60"/>
        <v>43</v>
      </c>
      <c r="F1342" s="121">
        <v>15459.842066060251</v>
      </c>
      <c r="G1342" s="122">
        <f t="shared" si="62"/>
        <v>664773.20884059079</v>
      </c>
    </row>
    <row r="1343" spans="1:7">
      <c r="A1343" s="23">
        <f t="shared" si="61"/>
        <v>1331</v>
      </c>
      <c r="B1343" s="218" t="s">
        <v>1245</v>
      </c>
      <c r="C1343" s="137">
        <v>43012</v>
      </c>
      <c r="D1343" s="137">
        <v>43054</v>
      </c>
      <c r="E1343" s="25">
        <f t="shared" si="60"/>
        <v>42</v>
      </c>
      <c r="F1343" s="121">
        <v>15023.585499822218</v>
      </c>
      <c r="G1343" s="122">
        <f t="shared" si="62"/>
        <v>630990.59099253314</v>
      </c>
    </row>
    <row r="1344" spans="1:7">
      <c r="A1344" s="23">
        <f t="shared" si="61"/>
        <v>1332</v>
      </c>
      <c r="B1344" s="218" t="s">
        <v>1245</v>
      </c>
      <c r="C1344" s="137">
        <v>43013</v>
      </c>
      <c r="D1344" s="137">
        <v>43054</v>
      </c>
      <c r="E1344" s="25">
        <f t="shared" si="60"/>
        <v>41</v>
      </c>
      <c r="F1344" s="121">
        <v>13755.714854192936</v>
      </c>
      <c r="G1344" s="122">
        <f t="shared" si="62"/>
        <v>563984.30902191042</v>
      </c>
    </row>
    <row r="1345" spans="1:7">
      <c r="A1345" s="23">
        <f t="shared" si="61"/>
        <v>1333</v>
      </c>
      <c r="B1345" s="218" t="s">
        <v>1245</v>
      </c>
      <c r="C1345" s="137">
        <v>43014</v>
      </c>
      <c r="D1345" s="137">
        <v>43054</v>
      </c>
      <c r="E1345" s="25">
        <f t="shared" si="60"/>
        <v>40</v>
      </c>
      <c r="F1345" s="121">
        <v>13796.613907277755</v>
      </c>
      <c r="G1345" s="122">
        <f t="shared" si="62"/>
        <v>551864.55629111023</v>
      </c>
    </row>
    <row r="1346" spans="1:7">
      <c r="A1346" s="23">
        <f t="shared" si="61"/>
        <v>1334</v>
      </c>
      <c r="B1346" s="218" t="s">
        <v>1245</v>
      </c>
      <c r="C1346" s="137">
        <v>43015</v>
      </c>
      <c r="D1346" s="137">
        <v>43054</v>
      </c>
      <c r="E1346" s="25">
        <f t="shared" si="60"/>
        <v>39</v>
      </c>
      <c r="F1346" s="121">
        <v>14614.594968974063</v>
      </c>
      <c r="G1346" s="122">
        <f t="shared" si="62"/>
        <v>569969.20378998842</v>
      </c>
    </row>
    <row r="1347" spans="1:7">
      <c r="A1347" s="23">
        <f t="shared" si="61"/>
        <v>1335</v>
      </c>
      <c r="B1347" s="218" t="s">
        <v>1245</v>
      </c>
      <c r="C1347" s="137">
        <v>43016</v>
      </c>
      <c r="D1347" s="137">
        <v>43054</v>
      </c>
      <c r="E1347" s="25">
        <f t="shared" si="60"/>
        <v>38</v>
      </c>
      <c r="F1347" s="121">
        <v>8507.0030416416175</v>
      </c>
      <c r="G1347" s="122">
        <f t="shared" si="62"/>
        <v>323266.11558238149</v>
      </c>
    </row>
    <row r="1348" spans="1:7">
      <c r="A1348" s="23">
        <f t="shared" si="61"/>
        <v>1336</v>
      </c>
      <c r="B1348" s="218" t="s">
        <v>1245</v>
      </c>
      <c r="C1348" s="137">
        <v>43017</v>
      </c>
      <c r="D1348" s="137">
        <v>43054</v>
      </c>
      <c r="E1348" s="25">
        <f t="shared" si="60"/>
        <v>37</v>
      </c>
      <c r="F1348" s="121">
        <v>15868.832596908404</v>
      </c>
      <c r="G1348" s="122">
        <f t="shared" si="62"/>
        <v>587146.80608561088</v>
      </c>
    </row>
    <row r="1349" spans="1:7">
      <c r="A1349" s="23">
        <f t="shared" si="61"/>
        <v>1337</v>
      </c>
      <c r="B1349" s="218" t="s">
        <v>1245</v>
      </c>
      <c r="C1349" s="137">
        <v>43018</v>
      </c>
      <c r="D1349" s="137">
        <v>43054</v>
      </c>
      <c r="E1349" s="25">
        <f t="shared" si="60"/>
        <v>36</v>
      </c>
      <c r="F1349" s="121">
        <v>16973.107030198422</v>
      </c>
      <c r="G1349" s="122">
        <f t="shared" si="62"/>
        <v>611031.85308714316</v>
      </c>
    </row>
    <row r="1350" spans="1:7">
      <c r="A1350" s="23">
        <f t="shared" si="61"/>
        <v>1338</v>
      </c>
      <c r="B1350" s="218" t="s">
        <v>1245</v>
      </c>
      <c r="C1350" s="137">
        <v>43019</v>
      </c>
      <c r="D1350" s="137">
        <v>43054</v>
      </c>
      <c r="E1350" s="25">
        <f t="shared" si="60"/>
        <v>35</v>
      </c>
      <c r="F1350" s="121">
        <v>14819.09023439814</v>
      </c>
      <c r="G1350" s="122">
        <f t="shared" si="62"/>
        <v>518668.1582039349</v>
      </c>
    </row>
    <row r="1351" spans="1:7">
      <c r="A1351" s="23">
        <f t="shared" si="61"/>
        <v>1339</v>
      </c>
      <c r="B1351" s="218" t="s">
        <v>1245</v>
      </c>
      <c r="C1351" s="137">
        <v>43020</v>
      </c>
      <c r="D1351" s="137">
        <v>43054</v>
      </c>
      <c r="E1351" s="25">
        <f t="shared" si="60"/>
        <v>34</v>
      </c>
      <c r="F1351" s="121">
        <v>10006.634988084854</v>
      </c>
      <c r="G1351" s="122">
        <f t="shared" si="62"/>
        <v>340225.58959488501</v>
      </c>
    </row>
    <row r="1352" spans="1:7">
      <c r="A1352" s="23">
        <f t="shared" si="61"/>
        <v>1340</v>
      </c>
      <c r="B1352" s="218" t="s">
        <v>1245</v>
      </c>
      <c r="C1352" s="137">
        <v>43021</v>
      </c>
      <c r="D1352" s="137">
        <v>43054</v>
      </c>
      <c r="E1352" s="25">
        <f t="shared" si="60"/>
        <v>33</v>
      </c>
      <c r="F1352" s="121">
        <v>7252.7654137072777</v>
      </c>
      <c r="G1352" s="122">
        <f t="shared" si="62"/>
        <v>239341.25865234016</v>
      </c>
    </row>
    <row r="1353" spans="1:7">
      <c r="A1353" s="23">
        <f t="shared" si="61"/>
        <v>1341</v>
      </c>
      <c r="B1353" s="218" t="s">
        <v>1245</v>
      </c>
      <c r="C1353" s="137">
        <v>43022</v>
      </c>
      <c r="D1353" s="137">
        <v>43054</v>
      </c>
      <c r="E1353" s="25">
        <f t="shared" si="60"/>
        <v>32</v>
      </c>
      <c r="F1353" s="121">
        <v>12869.568704021936</v>
      </c>
      <c r="G1353" s="122">
        <f t="shared" si="62"/>
        <v>411826.19852870196</v>
      </c>
    </row>
    <row r="1354" spans="1:7">
      <c r="A1354" s="23">
        <f t="shared" si="61"/>
        <v>1342</v>
      </c>
      <c r="B1354" s="218" t="s">
        <v>1245</v>
      </c>
      <c r="C1354" s="137">
        <v>43023</v>
      </c>
      <c r="D1354" s="137">
        <v>43054</v>
      </c>
      <c r="E1354" s="25">
        <f t="shared" si="60"/>
        <v>31</v>
      </c>
      <c r="F1354" s="121">
        <v>11342.670722188825</v>
      </c>
      <c r="G1354" s="122">
        <f t="shared" si="62"/>
        <v>351622.79238785355</v>
      </c>
    </row>
    <row r="1355" spans="1:7">
      <c r="A1355" s="23">
        <f t="shared" si="61"/>
        <v>1343</v>
      </c>
      <c r="B1355" s="218" t="s">
        <v>1245</v>
      </c>
      <c r="C1355" s="137">
        <v>43024</v>
      </c>
      <c r="D1355" s="137">
        <v>43054</v>
      </c>
      <c r="E1355" s="25">
        <f t="shared" si="60"/>
        <v>30</v>
      </c>
      <c r="F1355" s="121">
        <v>14219.237455820847</v>
      </c>
      <c r="G1355" s="122">
        <f t="shared" si="62"/>
        <v>426577.12367462541</v>
      </c>
    </row>
    <row r="1356" spans="1:7">
      <c r="A1356" s="23">
        <f t="shared" si="61"/>
        <v>1344</v>
      </c>
      <c r="B1356" s="218" t="s">
        <v>1245</v>
      </c>
      <c r="C1356" s="137">
        <v>43025</v>
      </c>
      <c r="D1356" s="137">
        <v>43054</v>
      </c>
      <c r="E1356" s="25">
        <f t="shared" si="60"/>
        <v>29</v>
      </c>
      <c r="F1356" s="121">
        <v>17845.620162674488</v>
      </c>
      <c r="G1356" s="122">
        <f t="shared" si="62"/>
        <v>517522.98471756012</v>
      </c>
    </row>
    <row r="1357" spans="1:7">
      <c r="A1357" s="23">
        <f t="shared" si="61"/>
        <v>1345</v>
      </c>
      <c r="B1357" s="218" t="s">
        <v>1245</v>
      </c>
      <c r="C1357" s="137">
        <v>43026</v>
      </c>
      <c r="D1357" s="137">
        <v>43054</v>
      </c>
      <c r="E1357" s="25">
        <f t="shared" ref="E1357:E1420" si="63">D1357-C1357</f>
        <v>28</v>
      </c>
      <c r="F1357" s="121">
        <v>20067.802046949462</v>
      </c>
      <c r="G1357" s="122">
        <f t="shared" si="62"/>
        <v>561898.45731458499</v>
      </c>
    </row>
    <row r="1358" spans="1:7">
      <c r="A1358" s="23">
        <f t="shared" ref="A1358:A1421" si="64">A1357+1</f>
        <v>1346</v>
      </c>
      <c r="B1358" s="218" t="s">
        <v>1245</v>
      </c>
      <c r="C1358" s="137">
        <v>43027</v>
      </c>
      <c r="D1358" s="137">
        <v>43054</v>
      </c>
      <c r="E1358" s="25">
        <f t="shared" si="63"/>
        <v>27</v>
      </c>
      <c r="F1358" s="121">
        <v>22848.937656716909</v>
      </c>
      <c r="G1358" s="122">
        <f t="shared" ref="G1358:G1421" si="65">E1358*F1358</f>
        <v>616921.31673135655</v>
      </c>
    </row>
    <row r="1359" spans="1:7">
      <c r="A1359" s="23">
        <f t="shared" si="64"/>
        <v>1347</v>
      </c>
      <c r="B1359" s="218" t="s">
        <v>1245</v>
      </c>
      <c r="C1359" s="137">
        <v>43028</v>
      </c>
      <c r="D1359" s="137">
        <v>43054</v>
      </c>
      <c r="E1359" s="25">
        <f t="shared" si="63"/>
        <v>26</v>
      </c>
      <c r="F1359" s="121">
        <v>13224.027164090337</v>
      </c>
      <c r="G1359" s="122">
        <f t="shared" si="65"/>
        <v>343824.70626634877</v>
      </c>
    </row>
    <row r="1360" spans="1:7">
      <c r="A1360" s="23">
        <f t="shared" si="64"/>
        <v>1348</v>
      </c>
      <c r="B1360" s="218" t="s">
        <v>1245</v>
      </c>
      <c r="C1360" s="137">
        <v>43029</v>
      </c>
      <c r="D1360" s="137">
        <v>43054</v>
      </c>
      <c r="E1360" s="25">
        <f t="shared" si="63"/>
        <v>25</v>
      </c>
      <c r="F1360" s="121">
        <v>20190.499206203905</v>
      </c>
      <c r="G1360" s="122">
        <f t="shared" si="65"/>
        <v>504762.48015509761</v>
      </c>
    </row>
    <row r="1361" spans="1:7">
      <c r="A1361" s="23">
        <f t="shared" si="64"/>
        <v>1349</v>
      </c>
      <c r="B1361" s="218" t="s">
        <v>1245</v>
      </c>
      <c r="C1361" s="137">
        <v>43030</v>
      </c>
      <c r="D1361" s="137">
        <v>43054</v>
      </c>
      <c r="E1361" s="25">
        <f t="shared" si="63"/>
        <v>24</v>
      </c>
      <c r="F1361" s="121">
        <v>18868.096489794872</v>
      </c>
      <c r="G1361" s="122">
        <f t="shared" si="65"/>
        <v>452834.31575507694</v>
      </c>
    </row>
    <row r="1362" spans="1:7">
      <c r="A1362" s="23">
        <f t="shared" si="64"/>
        <v>1350</v>
      </c>
      <c r="B1362" s="218" t="s">
        <v>1245</v>
      </c>
      <c r="C1362" s="137">
        <v>43031</v>
      </c>
      <c r="D1362" s="137">
        <v>43054</v>
      </c>
      <c r="E1362" s="25">
        <f t="shared" si="63"/>
        <v>23</v>
      </c>
      <c r="F1362" s="121">
        <v>22508.112214343451</v>
      </c>
      <c r="G1362" s="122">
        <f t="shared" si="65"/>
        <v>517686.58092989936</v>
      </c>
    </row>
    <row r="1363" spans="1:7">
      <c r="A1363" s="23">
        <f t="shared" si="64"/>
        <v>1351</v>
      </c>
      <c r="B1363" s="218" t="s">
        <v>1245</v>
      </c>
      <c r="C1363" s="137">
        <v>43032</v>
      </c>
      <c r="D1363" s="137">
        <v>43054</v>
      </c>
      <c r="E1363" s="25">
        <f t="shared" si="63"/>
        <v>22</v>
      </c>
      <c r="F1363" s="121">
        <v>26788.879770554136</v>
      </c>
      <c r="G1363" s="122">
        <f t="shared" si="65"/>
        <v>589355.354952191</v>
      </c>
    </row>
    <row r="1364" spans="1:7">
      <c r="A1364" s="23">
        <f t="shared" si="64"/>
        <v>1352</v>
      </c>
      <c r="B1364" s="218" t="s">
        <v>1245</v>
      </c>
      <c r="C1364" s="137">
        <v>43033</v>
      </c>
      <c r="D1364" s="137">
        <v>43054</v>
      </c>
      <c r="E1364" s="25">
        <f t="shared" si="63"/>
        <v>21</v>
      </c>
      <c r="F1364" s="121">
        <v>27497.796690690939</v>
      </c>
      <c r="G1364" s="122">
        <f t="shared" si="65"/>
        <v>577453.73050450976</v>
      </c>
    </row>
    <row r="1365" spans="1:7">
      <c r="A1365" s="23">
        <f t="shared" si="64"/>
        <v>1353</v>
      </c>
      <c r="B1365" s="218" t="s">
        <v>1245</v>
      </c>
      <c r="C1365" s="137">
        <v>43034</v>
      </c>
      <c r="D1365" s="137">
        <v>43054</v>
      </c>
      <c r="E1365" s="25">
        <f t="shared" si="63"/>
        <v>20</v>
      </c>
      <c r="F1365" s="121">
        <v>28642.970177065774</v>
      </c>
      <c r="G1365" s="122">
        <f t="shared" si="65"/>
        <v>572859.40354131546</v>
      </c>
    </row>
    <row r="1366" spans="1:7">
      <c r="A1366" s="23">
        <f t="shared" si="64"/>
        <v>1354</v>
      </c>
      <c r="B1366" s="218" t="s">
        <v>1245</v>
      </c>
      <c r="C1366" s="137">
        <v>43035</v>
      </c>
      <c r="D1366" s="137">
        <v>43054</v>
      </c>
      <c r="E1366" s="25">
        <f t="shared" si="63"/>
        <v>19</v>
      </c>
      <c r="F1366" s="121">
        <v>29120.125796388616</v>
      </c>
      <c r="G1366" s="122">
        <f t="shared" si="65"/>
        <v>553282.39013138367</v>
      </c>
    </row>
    <row r="1367" spans="1:7">
      <c r="A1367" s="23">
        <f t="shared" si="64"/>
        <v>1355</v>
      </c>
      <c r="B1367" s="218" t="s">
        <v>1245</v>
      </c>
      <c r="C1367" s="137">
        <v>43036</v>
      </c>
      <c r="D1367" s="137">
        <v>43054</v>
      </c>
      <c r="E1367" s="25">
        <f t="shared" si="63"/>
        <v>18</v>
      </c>
      <c r="F1367" s="121">
        <v>31165.078450629393</v>
      </c>
      <c r="G1367" s="122">
        <f t="shared" si="65"/>
        <v>560971.41211132903</v>
      </c>
    </row>
    <row r="1368" spans="1:7">
      <c r="A1368" s="23">
        <f t="shared" si="64"/>
        <v>1356</v>
      </c>
      <c r="B1368" s="218" t="s">
        <v>1245</v>
      </c>
      <c r="C1368" s="137">
        <v>43037</v>
      </c>
      <c r="D1368" s="137">
        <v>43054</v>
      </c>
      <c r="E1368" s="25">
        <f t="shared" si="63"/>
        <v>17</v>
      </c>
      <c r="F1368" s="121">
        <v>32719.242467852378</v>
      </c>
      <c r="G1368" s="122">
        <f t="shared" si="65"/>
        <v>556227.12195349042</v>
      </c>
    </row>
    <row r="1369" spans="1:7">
      <c r="A1369" s="23">
        <f t="shared" si="64"/>
        <v>1357</v>
      </c>
      <c r="B1369" s="218" t="s">
        <v>1245</v>
      </c>
      <c r="C1369" s="137">
        <v>43038</v>
      </c>
      <c r="D1369" s="137">
        <v>43054</v>
      </c>
      <c r="E1369" s="25">
        <f t="shared" si="63"/>
        <v>16</v>
      </c>
      <c r="F1369" s="121">
        <v>30060.804017339375</v>
      </c>
      <c r="G1369" s="122">
        <f t="shared" si="65"/>
        <v>480972.86427743</v>
      </c>
    </row>
    <row r="1370" spans="1:7">
      <c r="A1370" s="23">
        <f t="shared" si="64"/>
        <v>1358</v>
      </c>
      <c r="B1370" s="218" t="s">
        <v>1245</v>
      </c>
      <c r="C1370" s="137">
        <v>43039</v>
      </c>
      <c r="D1370" s="137">
        <v>43054</v>
      </c>
      <c r="E1370" s="25">
        <f t="shared" si="63"/>
        <v>15</v>
      </c>
      <c r="F1370" s="121">
        <v>32392.050043173858</v>
      </c>
      <c r="G1370" s="122">
        <f t="shared" si="65"/>
        <v>485880.7506476079</v>
      </c>
    </row>
    <row r="1371" spans="1:7">
      <c r="A1371" s="23">
        <f t="shared" si="64"/>
        <v>1359</v>
      </c>
      <c r="B1371" s="218" t="s">
        <v>1245</v>
      </c>
      <c r="C1371" s="137">
        <v>43040</v>
      </c>
      <c r="D1371" s="137">
        <v>43069</v>
      </c>
      <c r="E1371" s="25">
        <f t="shared" si="63"/>
        <v>29</v>
      </c>
      <c r="F1371" s="121">
        <v>18145.355683975013</v>
      </c>
      <c r="G1371" s="122">
        <f t="shared" si="65"/>
        <v>526215.31483527541</v>
      </c>
    </row>
    <row r="1372" spans="1:7">
      <c r="A1372" s="23">
        <f t="shared" si="64"/>
        <v>1360</v>
      </c>
      <c r="B1372" s="218" t="s">
        <v>1245</v>
      </c>
      <c r="C1372" s="137">
        <v>43041</v>
      </c>
      <c r="D1372" s="137">
        <v>43069</v>
      </c>
      <c r="E1372" s="25">
        <f t="shared" si="63"/>
        <v>28</v>
      </c>
      <c r="F1372" s="121">
        <v>19304.642297117858</v>
      </c>
      <c r="G1372" s="122">
        <f t="shared" si="65"/>
        <v>540529.98431930004</v>
      </c>
    </row>
    <row r="1373" spans="1:7">
      <c r="A1373" s="23">
        <f t="shared" si="64"/>
        <v>1361</v>
      </c>
      <c r="B1373" s="218" t="s">
        <v>1245</v>
      </c>
      <c r="C1373" s="137">
        <v>43042</v>
      </c>
      <c r="D1373" s="137">
        <v>43069</v>
      </c>
      <c r="E1373" s="25">
        <f t="shared" si="63"/>
        <v>27</v>
      </c>
      <c r="F1373" s="121">
        <v>19985.093135266921</v>
      </c>
      <c r="G1373" s="122">
        <f t="shared" si="65"/>
        <v>539597.51465220691</v>
      </c>
    </row>
    <row r="1374" spans="1:7">
      <c r="A1374" s="23">
        <f t="shared" si="64"/>
        <v>1362</v>
      </c>
      <c r="B1374" s="218" t="s">
        <v>1245</v>
      </c>
      <c r="C1374" s="137">
        <v>43043</v>
      </c>
      <c r="D1374" s="137">
        <v>43069</v>
      </c>
      <c r="E1374" s="25">
        <f t="shared" si="63"/>
        <v>26</v>
      </c>
      <c r="F1374" s="121">
        <v>23399.948267459444</v>
      </c>
      <c r="G1374" s="122">
        <f t="shared" si="65"/>
        <v>608398.65495394554</v>
      </c>
    </row>
    <row r="1375" spans="1:7">
      <c r="A1375" s="23">
        <f t="shared" si="64"/>
        <v>1363</v>
      </c>
      <c r="B1375" s="218" t="s">
        <v>1245</v>
      </c>
      <c r="C1375" s="137">
        <v>43044</v>
      </c>
      <c r="D1375" s="137">
        <v>43069</v>
      </c>
      <c r="E1375" s="25">
        <f t="shared" si="63"/>
        <v>25</v>
      </c>
      <c r="F1375" s="121">
        <v>28238.709783186114</v>
      </c>
      <c r="G1375" s="122">
        <f t="shared" si="65"/>
        <v>705967.74457965279</v>
      </c>
    </row>
    <row r="1376" spans="1:7">
      <c r="A1376" s="23">
        <f t="shared" si="64"/>
        <v>1364</v>
      </c>
      <c r="B1376" s="218" t="s">
        <v>1245</v>
      </c>
      <c r="C1376" s="137">
        <v>43045</v>
      </c>
      <c r="D1376" s="137">
        <v>43069</v>
      </c>
      <c r="E1376" s="25">
        <f t="shared" si="63"/>
        <v>24</v>
      </c>
      <c r="F1376" s="121">
        <v>29927.235937111564</v>
      </c>
      <c r="G1376" s="122">
        <f t="shared" si="65"/>
        <v>718253.66249067755</v>
      </c>
    </row>
    <row r="1377" spans="1:7">
      <c r="A1377" s="23">
        <f t="shared" si="64"/>
        <v>1365</v>
      </c>
      <c r="B1377" s="218" t="s">
        <v>1245</v>
      </c>
      <c r="C1377" s="137">
        <v>43046</v>
      </c>
      <c r="D1377" s="137">
        <v>43069</v>
      </c>
      <c r="E1377" s="25">
        <f t="shared" si="63"/>
        <v>23</v>
      </c>
      <c r="F1377" s="121">
        <v>30242.259473291691</v>
      </c>
      <c r="G1377" s="122">
        <f t="shared" si="65"/>
        <v>695571.9678857089</v>
      </c>
    </row>
    <row r="1378" spans="1:7">
      <c r="A1378" s="23">
        <f t="shared" si="64"/>
        <v>1366</v>
      </c>
      <c r="B1378" s="218" t="s">
        <v>1245</v>
      </c>
      <c r="C1378" s="137">
        <v>43047</v>
      </c>
      <c r="D1378" s="137">
        <v>43069</v>
      </c>
      <c r="E1378" s="25">
        <f t="shared" si="63"/>
        <v>22</v>
      </c>
      <c r="F1378" s="121">
        <v>29965.038761453183</v>
      </c>
      <c r="G1378" s="122">
        <f t="shared" si="65"/>
        <v>659230.85275197006</v>
      </c>
    </row>
    <row r="1379" spans="1:7">
      <c r="A1379" s="23">
        <f t="shared" si="64"/>
        <v>1367</v>
      </c>
      <c r="B1379" s="218" t="s">
        <v>1245</v>
      </c>
      <c r="C1379" s="137">
        <v>43048</v>
      </c>
      <c r="D1379" s="137">
        <v>43069</v>
      </c>
      <c r="E1379" s="25">
        <f t="shared" si="63"/>
        <v>21</v>
      </c>
      <c r="F1379" s="121">
        <v>26915.610931229603</v>
      </c>
      <c r="G1379" s="122">
        <f t="shared" si="65"/>
        <v>565227.82955582161</v>
      </c>
    </row>
    <row r="1380" spans="1:7">
      <c r="A1380" s="23">
        <f t="shared" si="64"/>
        <v>1368</v>
      </c>
      <c r="B1380" s="218" t="s">
        <v>1245</v>
      </c>
      <c r="C1380" s="137">
        <v>43049</v>
      </c>
      <c r="D1380" s="137">
        <v>43069</v>
      </c>
      <c r="E1380" s="25">
        <f t="shared" si="63"/>
        <v>20</v>
      </c>
      <c r="F1380" s="121">
        <v>26915.610931229603</v>
      </c>
      <c r="G1380" s="122">
        <f t="shared" si="65"/>
        <v>538312.21862459206</v>
      </c>
    </row>
    <row r="1381" spans="1:7">
      <c r="A1381" s="23">
        <f t="shared" si="64"/>
        <v>1369</v>
      </c>
      <c r="B1381" s="218" t="s">
        <v>1245</v>
      </c>
      <c r="C1381" s="137">
        <v>43050</v>
      </c>
      <c r="D1381" s="137">
        <v>43069</v>
      </c>
      <c r="E1381" s="25">
        <f t="shared" si="63"/>
        <v>19</v>
      </c>
      <c r="F1381" s="121">
        <v>26134.352561502903</v>
      </c>
      <c r="G1381" s="122">
        <f t="shared" si="65"/>
        <v>496552.69866855518</v>
      </c>
    </row>
    <row r="1382" spans="1:7">
      <c r="A1382" s="23">
        <f t="shared" si="64"/>
        <v>1370</v>
      </c>
      <c r="B1382" s="218" t="s">
        <v>1245</v>
      </c>
      <c r="C1382" s="137">
        <v>43051</v>
      </c>
      <c r="D1382" s="137">
        <v>43069</v>
      </c>
      <c r="E1382" s="25">
        <f t="shared" si="63"/>
        <v>18</v>
      </c>
      <c r="F1382" s="121">
        <v>27986.690954242018</v>
      </c>
      <c r="G1382" s="122">
        <f t="shared" si="65"/>
        <v>503760.43717635632</v>
      </c>
    </row>
    <row r="1383" spans="1:7">
      <c r="A1383" s="23">
        <f t="shared" si="64"/>
        <v>1371</v>
      </c>
      <c r="B1383" s="218" t="s">
        <v>1245</v>
      </c>
      <c r="C1383" s="137">
        <v>43052</v>
      </c>
      <c r="D1383" s="137">
        <v>43069</v>
      </c>
      <c r="E1383" s="25">
        <f t="shared" si="63"/>
        <v>17</v>
      </c>
      <c r="F1383" s="121">
        <v>26638.390219391094</v>
      </c>
      <c r="G1383" s="122">
        <f t="shared" si="65"/>
        <v>452852.6337296486</v>
      </c>
    </row>
    <row r="1384" spans="1:7">
      <c r="A1384" s="23">
        <f t="shared" si="64"/>
        <v>1372</v>
      </c>
      <c r="B1384" s="218" t="s">
        <v>1245</v>
      </c>
      <c r="C1384" s="137">
        <v>43053</v>
      </c>
      <c r="D1384" s="137">
        <v>43069</v>
      </c>
      <c r="E1384" s="25">
        <f t="shared" si="63"/>
        <v>16</v>
      </c>
      <c r="F1384" s="121">
        <v>24899.460299676823</v>
      </c>
      <c r="G1384" s="122">
        <f t="shared" si="65"/>
        <v>398391.36479482916</v>
      </c>
    </row>
    <row r="1385" spans="1:7">
      <c r="A1385" s="23">
        <f t="shared" si="64"/>
        <v>1373</v>
      </c>
      <c r="B1385" s="218" t="s">
        <v>1245</v>
      </c>
      <c r="C1385" s="137">
        <v>43054</v>
      </c>
      <c r="D1385" s="137">
        <v>43069</v>
      </c>
      <c r="E1385" s="25">
        <f t="shared" si="63"/>
        <v>15</v>
      </c>
      <c r="F1385" s="121">
        <v>26915.610931229603</v>
      </c>
      <c r="G1385" s="122">
        <f t="shared" si="65"/>
        <v>403734.16396844405</v>
      </c>
    </row>
    <row r="1386" spans="1:7">
      <c r="A1386" s="23">
        <f t="shared" si="64"/>
        <v>1374</v>
      </c>
      <c r="B1386" s="218" t="s">
        <v>1245</v>
      </c>
      <c r="C1386" s="137">
        <v>43055</v>
      </c>
      <c r="D1386" s="137">
        <v>43069</v>
      </c>
      <c r="E1386" s="25">
        <f t="shared" si="63"/>
        <v>14</v>
      </c>
      <c r="F1386" s="121">
        <v>26600.587395049482</v>
      </c>
      <c r="G1386" s="122">
        <f t="shared" si="65"/>
        <v>372408.22353069275</v>
      </c>
    </row>
    <row r="1387" spans="1:7">
      <c r="A1387" s="23">
        <f t="shared" si="64"/>
        <v>1375</v>
      </c>
      <c r="B1387" s="218" t="s">
        <v>1245</v>
      </c>
      <c r="C1387" s="137">
        <v>43056</v>
      </c>
      <c r="D1387" s="137">
        <v>43069</v>
      </c>
      <c r="E1387" s="25">
        <f t="shared" si="63"/>
        <v>13</v>
      </c>
      <c r="F1387" s="121">
        <v>23765.375569428386</v>
      </c>
      <c r="G1387" s="122">
        <f t="shared" si="65"/>
        <v>308949.882402569</v>
      </c>
    </row>
    <row r="1388" spans="1:7">
      <c r="A1388" s="23">
        <f t="shared" si="64"/>
        <v>1376</v>
      </c>
      <c r="B1388" s="218" t="s">
        <v>1245</v>
      </c>
      <c r="C1388" s="137">
        <v>43057</v>
      </c>
      <c r="D1388" s="137">
        <v>43069</v>
      </c>
      <c r="E1388" s="25">
        <f t="shared" si="63"/>
        <v>12</v>
      </c>
      <c r="F1388" s="121">
        <v>26235.16009308054</v>
      </c>
      <c r="G1388" s="122">
        <f t="shared" si="65"/>
        <v>314821.92111696646</v>
      </c>
    </row>
    <row r="1389" spans="1:7">
      <c r="A1389" s="23">
        <f t="shared" si="64"/>
        <v>1377</v>
      </c>
      <c r="B1389" s="218" t="s">
        <v>1245</v>
      </c>
      <c r="C1389" s="137">
        <v>43058</v>
      </c>
      <c r="D1389" s="137">
        <v>43069</v>
      </c>
      <c r="E1389" s="25">
        <f t="shared" si="63"/>
        <v>11</v>
      </c>
      <c r="F1389" s="121">
        <v>27772.474949639531</v>
      </c>
      <c r="G1389" s="122">
        <f t="shared" si="65"/>
        <v>305497.22444603482</v>
      </c>
    </row>
    <row r="1390" spans="1:7">
      <c r="A1390" s="23">
        <f t="shared" si="64"/>
        <v>1378</v>
      </c>
      <c r="B1390" s="218" t="s">
        <v>1245</v>
      </c>
      <c r="C1390" s="137">
        <v>43059</v>
      </c>
      <c r="D1390" s="137">
        <v>43069</v>
      </c>
      <c r="E1390" s="25">
        <f t="shared" si="63"/>
        <v>10</v>
      </c>
      <c r="F1390" s="121">
        <v>28931.76156278238</v>
      </c>
      <c r="G1390" s="122">
        <f t="shared" si="65"/>
        <v>289317.6156278238</v>
      </c>
    </row>
    <row r="1391" spans="1:7">
      <c r="A1391" s="23">
        <f t="shared" si="64"/>
        <v>1379</v>
      </c>
      <c r="B1391" s="218" t="s">
        <v>1245</v>
      </c>
      <c r="C1391" s="137">
        <v>43060</v>
      </c>
      <c r="D1391" s="137">
        <v>43069</v>
      </c>
      <c r="E1391" s="25">
        <f t="shared" si="63"/>
        <v>9</v>
      </c>
      <c r="F1391" s="121">
        <v>29939.836878558774</v>
      </c>
      <c r="G1391" s="122">
        <f t="shared" si="65"/>
        <v>269458.53190702898</v>
      </c>
    </row>
    <row r="1392" spans="1:7">
      <c r="A1392" s="23">
        <f t="shared" si="64"/>
        <v>1380</v>
      </c>
      <c r="B1392" s="218" t="s">
        <v>1245</v>
      </c>
      <c r="C1392" s="137">
        <v>43061</v>
      </c>
      <c r="D1392" s="137">
        <v>43069</v>
      </c>
      <c r="E1392" s="25">
        <f t="shared" si="63"/>
        <v>8</v>
      </c>
      <c r="F1392" s="121">
        <v>30242.259473291691</v>
      </c>
      <c r="G1392" s="122">
        <f t="shared" si="65"/>
        <v>241938.07578633353</v>
      </c>
    </row>
    <row r="1393" spans="1:7">
      <c r="A1393" s="23">
        <f t="shared" si="64"/>
        <v>1381</v>
      </c>
      <c r="B1393" s="218" t="s">
        <v>1245</v>
      </c>
      <c r="C1393" s="137">
        <v>43062</v>
      </c>
      <c r="D1393" s="137">
        <v>43069</v>
      </c>
      <c r="E1393" s="25">
        <f t="shared" si="63"/>
        <v>7</v>
      </c>
      <c r="F1393" s="121">
        <v>22379.272010235851</v>
      </c>
      <c r="G1393" s="122">
        <f t="shared" si="65"/>
        <v>156654.90407165096</v>
      </c>
    </row>
    <row r="1394" spans="1:7">
      <c r="A1394" s="23">
        <f t="shared" si="64"/>
        <v>1382</v>
      </c>
      <c r="B1394" s="218" t="s">
        <v>1245</v>
      </c>
      <c r="C1394" s="137">
        <v>43063</v>
      </c>
      <c r="D1394" s="137">
        <v>43069</v>
      </c>
      <c r="E1394" s="25">
        <f t="shared" si="63"/>
        <v>6</v>
      </c>
      <c r="F1394" s="121">
        <v>25025.469714148872</v>
      </c>
      <c r="G1394" s="122">
        <f t="shared" si="65"/>
        <v>150152.81828489323</v>
      </c>
    </row>
    <row r="1395" spans="1:7">
      <c r="A1395" s="23">
        <f t="shared" si="64"/>
        <v>1383</v>
      </c>
      <c r="B1395" s="218" t="s">
        <v>1245</v>
      </c>
      <c r="C1395" s="137">
        <v>43064</v>
      </c>
      <c r="D1395" s="137">
        <v>43069</v>
      </c>
      <c r="E1395" s="25">
        <f t="shared" si="63"/>
        <v>5</v>
      </c>
      <c r="F1395" s="121">
        <v>21081.375041173746</v>
      </c>
      <c r="G1395" s="122">
        <f t="shared" si="65"/>
        <v>105406.87520586872</v>
      </c>
    </row>
    <row r="1396" spans="1:7">
      <c r="A1396" s="23">
        <f t="shared" si="64"/>
        <v>1384</v>
      </c>
      <c r="B1396" s="218" t="s">
        <v>1245</v>
      </c>
      <c r="C1396" s="137">
        <v>43065</v>
      </c>
      <c r="D1396" s="137">
        <v>43069</v>
      </c>
      <c r="E1396" s="25">
        <f t="shared" si="63"/>
        <v>4</v>
      </c>
      <c r="F1396" s="121">
        <v>19443.252653037114</v>
      </c>
      <c r="G1396" s="122">
        <f t="shared" si="65"/>
        <v>77773.010612148457</v>
      </c>
    </row>
    <row r="1397" spans="1:7">
      <c r="A1397" s="23">
        <f t="shared" si="64"/>
        <v>1385</v>
      </c>
      <c r="B1397" s="218" t="s">
        <v>1245</v>
      </c>
      <c r="C1397" s="137">
        <v>43066</v>
      </c>
      <c r="D1397" s="137">
        <v>43069</v>
      </c>
      <c r="E1397" s="25">
        <f t="shared" si="63"/>
        <v>3</v>
      </c>
      <c r="F1397" s="121">
        <v>16015.796579397391</v>
      </c>
      <c r="G1397" s="122">
        <f t="shared" si="65"/>
        <v>48047.389738192171</v>
      </c>
    </row>
    <row r="1398" spans="1:7">
      <c r="A1398" s="23">
        <f t="shared" si="64"/>
        <v>1386</v>
      </c>
      <c r="B1398" s="218" t="s">
        <v>1245</v>
      </c>
      <c r="C1398" s="137">
        <v>43067</v>
      </c>
      <c r="D1398" s="137">
        <v>43069</v>
      </c>
      <c r="E1398" s="25">
        <f t="shared" si="63"/>
        <v>2</v>
      </c>
      <c r="F1398" s="121">
        <v>16368.622939919127</v>
      </c>
      <c r="G1398" s="122">
        <f t="shared" si="65"/>
        <v>32737.245879838254</v>
      </c>
    </row>
    <row r="1399" spans="1:7">
      <c r="A1399" s="23">
        <f t="shared" si="64"/>
        <v>1387</v>
      </c>
      <c r="B1399" s="218" t="s">
        <v>1245</v>
      </c>
      <c r="C1399" s="137">
        <v>43068</v>
      </c>
      <c r="D1399" s="137">
        <v>43069</v>
      </c>
      <c r="E1399" s="25">
        <f t="shared" si="63"/>
        <v>1</v>
      </c>
      <c r="F1399" s="121">
        <v>24660.042412179933</v>
      </c>
      <c r="G1399" s="122">
        <f t="shared" si="65"/>
        <v>24660.042412179933</v>
      </c>
    </row>
    <row r="1400" spans="1:7">
      <c r="A1400" s="23">
        <f t="shared" si="64"/>
        <v>1388</v>
      </c>
      <c r="B1400" s="218" t="s">
        <v>1245</v>
      </c>
      <c r="C1400" s="137">
        <v>43069</v>
      </c>
      <c r="D1400" s="137">
        <v>43069</v>
      </c>
      <c r="E1400" s="25">
        <f t="shared" si="63"/>
        <v>0</v>
      </c>
      <c r="F1400" s="121">
        <v>17376.698255695515</v>
      </c>
      <c r="G1400" s="122">
        <f t="shared" si="65"/>
        <v>0</v>
      </c>
    </row>
    <row r="1401" spans="1:7">
      <c r="A1401" s="23">
        <f t="shared" si="64"/>
        <v>1389</v>
      </c>
      <c r="B1401" s="218" t="s">
        <v>1245</v>
      </c>
      <c r="C1401" s="137">
        <v>43009</v>
      </c>
      <c r="D1401" s="137">
        <v>43069</v>
      </c>
      <c r="E1401" s="25">
        <f t="shared" si="63"/>
        <v>60</v>
      </c>
      <c r="F1401" s="121">
        <v>302.02332117358043</v>
      </c>
      <c r="G1401" s="122">
        <f t="shared" si="65"/>
        <v>18121.399270414826</v>
      </c>
    </row>
    <row r="1402" spans="1:7">
      <c r="A1402" s="23">
        <f t="shared" si="64"/>
        <v>1390</v>
      </c>
      <c r="B1402" s="218" t="s">
        <v>1245</v>
      </c>
      <c r="C1402" s="137">
        <v>43010</v>
      </c>
      <c r="D1402" s="137">
        <v>43069</v>
      </c>
      <c r="E1402" s="25">
        <f t="shared" si="63"/>
        <v>59</v>
      </c>
      <c r="F1402" s="121">
        <v>682.83533482722532</v>
      </c>
      <c r="G1402" s="122">
        <f t="shared" si="65"/>
        <v>40287.284754806293</v>
      </c>
    </row>
    <row r="1403" spans="1:7">
      <c r="A1403" s="23">
        <f t="shared" si="64"/>
        <v>1391</v>
      </c>
      <c r="B1403" s="218" t="s">
        <v>1245</v>
      </c>
      <c r="C1403" s="137">
        <v>43011</v>
      </c>
      <c r="D1403" s="137">
        <v>43069</v>
      </c>
      <c r="E1403" s="25">
        <f t="shared" si="63"/>
        <v>58</v>
      </c>
      <c r="F1403" s="121">
        <v>827.28127104067676</v>
      </c>
      <c r="G1403" s="122">
        <f t="shared" si="65"/>
        <v>47982.313720359249</v>
      </c>
    </row>
    <row r="1404" spans="1:7">
      <c r="A1404" s="23">
        <f t="shared" si="64"/>
        <v>1392</v>
      </c>
      <c r="B1404" s="218" t="s">
        <v>1245</v>
      </c>
      <c r="C1404" s="137">
        <v>43012</v>
      </c>
      <c r="D1404" s="137">
        <v>43069</v>
      </c>
      <c r="E1404" s="25">
        <f t="shared" si="63"/>
        <v>57</v>
      </c>
      <c r="F1404" s="121">
        <v>803.9364732688058</v>
      </c>
      <c r="G1404" s="122">
        <f t="shared" si="65"/>
        <v>45824.378976321932</v>
      </c>
    </row>
    <row r="1405" spans="1:7">
      <c r="A1405" s="23">
        <f t="shared" si="64"/>
        <v>1393</v>
      </c>
      <c r="B1405" s="218" t="s">
        <v>1245</v>
      </c>
      <c r="C1405" s="137">
        <v>43013</v>
      </c>
      <c r="D1405" s="137">
        <v>43069</v>
      </c>
      <c r="E1405" s="25">
        <f t="shared" si="63"/>
        <v>56</v>
      </c>
      <c r="F1405" s="121">
        <v>736.09065474430588</v>
      </c>
      <c r="G1405" s="122">
        <f t="shared" si="65"/>
        <v>41221.076665681132</v>
      </c>
    </row>
    <row r="1406" spans="1:7">
      <c r="A1406" s="23">
        <f t="shared" si="64"/>
        <v>1394</v>
      </c>
      <c r="B1406" s="218" t="s">
        <v>1245</v>
      </c>
      <c r="C1406" s="137">
        <v>43014</v>
      </c>
      <c r="D1406" s="137">
        <v>43069</v>
      </c>
      <c r="E1406" s="25">
        <f t="shared" si="63"/>
        <v>55</v>
      </c>
      <c r="F1406" s="121">
        <v>738.27922953541872</v>
      </c>
      <c r="G1406" s="122">
        <f t="shared" si="65"/>
        <v>40605.357624448028</v>
      </c>
    </row>
    <row r="1407" spans="1:7">
      <c r="A1407" s="23">
        <f t="shared" si="64"/>
        <v>1395</v>
      </c>
      <c r="B1407" s="218" t="s">
        <v>1245</v>
      </c>
      <c r="C1407" s="137">
        <v>43015</v>
      </c>
      <c r="D1407" s="137">
        <v>43069</v>
      </c>
      <c r="E1407" s="25">
        <f t="shared" si="63"/>
        <v>54</v>
      </c>
      <c r="F1407" s="121">
        <v>782.05072535767681</v>
      </c>
      <c r="G1407" s="122">
        <f t="shared" si="65"/>
        <v>42230.739169314547</v>
      </c>
    </row>
    <row r="1408" spans="1:7">
      <c r="A1408" s="23">
        <f t="shared" si="64"/>
        <v>1396</v>
      </c>
      <c r="B1408" s="218" t="s">
        <v>1245</v>
      </c>
      <c r="C1408" s="137">
        <v>43016</v>
      </c>
      <c r="D1408" s="137">
        <v>43069</v>
      </c>
      <c r="E1408" s="25">
        <f t="shared" si="63"/>
        <v>53</v>
      </c>
      <c r="F1408" s="121">
        <v>455.22355655148351</v>
      </c>
      <c r="G1408" s="122">
        <f t="shared" si="65"/>
        <v>24126.848497228628</v>
      </c>
    </row>
    <row r="1409" spans="1:7">
      <c r="A1409" s="23">
        <f t="shared" si="64"/>
        <v>1397</v>
      </c>
      <c r="B1409" s="218" t="s">
        <v>1245</v>
      </c>
      <c r="C1409" s="137">
        <v>43017</v>
      </c>
      <c r="D1409" s="137">
        <v>43069</v>
      </c>
      <c r="E1409" s="25">
        <f t="shared" si="63"/>
        <v>52</v>
      </c>
      <c r="F1409" s="121">
        <v>849.16701895180586</v>
      </c>
      <c r="G1409" s="122">
        <f t="shared" si="65"/>
        <v>44156.684985493906</v>
      </c>
    </row>
    <row r="1410" spans="1:7">
      <c r="A1410" s="23">
        <f t="shared" si="64"/>
        <v>1398</v>
      </c>
      <c r="B1410" s="218" t="s">
        <v>1245</v>
      </c>
      <c r="C1410" s="137">
        <v>43018</v>
      </c>
      <c r="D1410" s="137">
        <v>43069</v>
      </c>
      <c r="E1410" s="25">
        <f t="shared" si="63"/>
        <v>51</v>
      </c>
      <c r="F1410" s="121">
        <v>908.25853831185418</v>
      </c>
      <c r="G1410" s="122">
        <f t="shared" si="65"/>
        <v>46321.18545390456</v>
      </c>
    </row>
    <row r="1411" spans="1:7">
      <c r="A1411" s="23">
        <f t="shared" si="64"/>
        <v>1399</v>
      </c>
      <c r="B1411" s="218" t="s">
        <v>1245</v>
      </c>
      <c r="C1411" s="137">
        <v>43019</v>
      </c>
      <c r="D1411" s="137">
        <v>43069</v>
      </c>
      <c r="E1411" s="25">
        <f t="shared" si="63"/>
        <v>50</v>
      </c>
      <c r="F1411" s="121">
        <v>792.99359931324136</v>
      </c>
      <c r="G1411" s="122">
        <f t="shared" si="65"/>
        <v>39649.679965662071</v>
      </c>
    </row>
    <row r="1412" spans="1:7">
      <c r="A1412" s="23">
        <f t="shared" si="64"/>
        <v>1400</v>
      </c>
      <c r="B1412" s="218" t="s">
        <v>1245</v>
      </c>
      <c r="C1412" s="137">
        <v>43020</v>
      </c>
      <c r="D1412" s="137">
        <v>43069</v>
      </c>
      <c r="E1412" s="25">
        <f t="shared" si="63"/>
        <v>49</v>
      </c>
      <c r="F1412" s="121">
        <v>535.47129889228995</v>
      </c>
      <c r="G1412" s="122">
        <f t="shared" si="65"/>
        <v>26238.093645722209</v>
      </c>
    </row>
    <row r="1413" spans="1:7">
      <c r="A1413" s="23">
        <f t="shared" si="64"/>
        <v>1401</v>
      </c>
      <c r="B1413" s="218" t="s">
        <v>1245</v>
      </c>
      <c r="C1413" s="137">
        <v>43021</v>
      </c>
      <c r="D1413" s="137">
        <v>43069</v>
      </c>
      <c r="E1413" s="25">
        <f t="shared" si="63"/>
        <v>48</v>
      </c>
      <c r="F1413" s="121">
        <v>388.10726295735458</v>
      </c>
      <c r="G1413" s="122">
        <f t="shared" si="65"/>
        <v>18629.14862195302</v>
      </c>
    </row>
    <row r="1414" spans="1:7">
      <c r="A1414" s="23">
        <f t="shared" si="64"/>
        <v>1402</v>
      </c>
      <c r="B1414" s="218" t="s">
        <v>1245</v>
      </c>
      <c r="C1414" s="137">
        <v>43022</v>
      </c>
      <c r="D1414" s="137">
        <v>43069</v>
      </c>
      <c r="E1414" s="25">
        <f t="shared" si="63"/>
        <v>47</v>
      </c>
      <c r="F1414" s="121">
        <v>688.67153427019309</v>
      </c>
      <c r="G1414" s="122">
        <f t="shared" si="65"/>
        <v>32367.562110699077</v>
      </c>
    </row>
    <row r="1415" spans="1:7">
      <c r="A1415" s="23">
        <f t="shared" si="64"/>
        <v>1403</v>
      </c>
      <c r="B1415" s="218" t="s">
        <v>1245</v>
      </c>
      <c r="C1415" s="137">
        <v>43023</v>
      </c>
      <c r="D1415" s="137">
        <v>43069</v>
      </c>
      <c r="E1415" s="25">
        <f t="shared" si="63"/>
        <v>46</v>
      </c>
      <c r="F1415" s="121">
        <v>606.96474206864468</v>
      </c>
      <c r="G1415" s="122">
        <f t="shared" si="65"/>
        <v>27920.378135157654</v>
      </c>
    </row>
    <row r="1416" spans="1:7">
      <c r="A1416" s="23">
        <f t="shared" si="64"/>
        <v>1404</v>
      </c>
      <c r="B1416" s="218" t="s">
        <v>1245</v>
      </c>
      <c r="C1416" s="137">
        <v>43024</v>
      </c>
      <c r="D1416" s="137">
        <v>43069</v>
      </c>
      <c r="E1416" s="25">
        <f t="shared" si="63"/>
        <v>45</v>
      </c>
      <c r="F1416" s="121">
        <v>760.89450237691881</v>
      </c>
      <c r="G1416" s="122">
        <f t="shared" si="65"/>
        <v>34240.252606961345</v>
      </c>
    </row>
    <row r="1417" spans="1:7">
      <c r="A1417" s="23">
        <f t="shared" si="64"/>
        <v>1405</v>
      </c>
      <c r="B1417" s="218" t="s">
        <v>1245</v>
      </c>
      <c r="C1417" s="137">
        <v>43025</v>
      </c>
      <c r="D1417" s="137">
        <v>43069</v>
      </c>
      <c r="E1417" s="25">
        <f t="shared" si="63"/>
        <v>44</v>
      </c>
      <c r="F1417" s="121">
        <v>954.9481338555961</v>
      </c>
      <c r="G1417" s="122">
        <f t="shared" si="65"/>
        <v>42017.717889646228</v>
      </c>
    </row>
    <row r="1418" spans="1:7">
      <c r="A1418" s="23">
        <f t="shared" si="64"/>
        <v>1406</v>
      </c>
      <c r="B1418" s="218" t="s">
        <v>1245</v>
      </c>
      <c r="C1418" s="137">
        <v>43026</v>
      </c>
      <c r="D1418" s="137">
        <v>43069</v>
      </c>
      <c r="E1418" s="25">
        <f t="shared" si="63"/>
        <v>43</v>
      </c>
      <c r="F1418" s="121">
        <v>1073.8606975060636</v>
      </c>
      <c r="G1418" s="122">
        <f t="shared" si="65"/>
        <v>46176.009992760737</v>
      </c>
    </row>
    <row r="1419" spans="1:7">
      <c r="A1419" s="23">
        <f t="shared" si="64"/>
        <v>1407</v>
      </c>
      <c r="B1419" s="218" t="s">
        <v>1245</v>
      </c>
      <c r="C1419" s="137">
        <v>43027</v>
      </c>
      <c r="D1419" s="137">
        <v>43069</v>
      </c>
      <c r="E1419" s="25">
        <f t="shared" si="63"/>
        <v>42</v>
      </c>
      <c r="F1419" s="121">
        <v>1222.683783301741</v>
      </c>
      <c r="G1419" s="122">
        <f t="shared" si="65"/>
        <v>51352.71889867312</v>
      </c>
    </row>
    <row r="1420" spans="1:7">
      <c r="A1420" s="23">
        <f t="shared" si="64"/>
        <v>1408</v>
      </c>
      <c r="B1420" s="218" t="s">
        <v>1245</v>
      </c>
      <c r="C1420" s="137">
        <v>43028</v>
      </c>
      <c r="D1420" s="137">
        <v>43069</v>
      </c>
      <c r="E1420" s="25">
        <f t="shared" si="63"/>
        <v>41</v>
      </c>
      <c r="F1420" s="121">
        <v>707.63918245983814</v>
      </c>
      <c r="G1420" s="122">
        <f t="shared" si="65"/>
        <v>29013.206480853365</v>
      </c>
    </row>
    <row r="1421" spans="1:7">
      <c r="A1421" s="23">
        <f t="shared" si="64"/>
        <v>1409</v>
      </c>
      <c r="B1421" s="218" t="s">
        <v>1245</v>
      </c>
      <c r="C1421" s="137">
        <v>43029</v>
      </c>
      <c r="D1421" s="137">
        <v>43069</v>
      </c>
      <c r="E1421" s="25">
        <f t="shared" ref="E1421:E1484" si="66">D1421-C1421</f>
        <v>40</v>
      </c>
      <c r="F1421" s="121">
        <v>1080.4264218794026</v>
      </c>
      <c r="G1421" s="122">
        <f t="shared" si="65"/>
        <v>43217.056875176102</v>
      </c>
    </row>
    <row r="1422" spans="1:7">
      <c r="A1422" s="23">
        <f t="shared" ref="A1422:A1485" si="67">A1421+1</f>
        <v>1410</v>
      </c>
      <c r="B1422" s="218" t="s">
        <v>1245</v>
      </c>
      <c r="C1422" s="137">
        <v>43030</v>
      </c>
      <c r="D1422" s="137">
        <v>43069</v>
      </c>
      <c r="E1422" s="25">
        <f t="shared" si="66"/>
        <v>39</v>
      </c>
      <c r="F1422" s="121">
        <v>1009.6625036334186</v>
      </c>
      <c r="G1422" s="122">
        <f t="shared" ref="G1422:G1485" si="68">E1422*F1422</f>
        <v>39376.837641703329</v>
      </c>
    </row>
    <row r="1423" spans="1:7">
      <c r="A1423" s="23">
        <f t="shared" si="67"/>
        <v>1411</v>
      </c>
      <c r="B1423" s="218" t="s">
        <v>1245</v>
      </c>
      <c r="C1423" s="137">
        <v>43031</v>
      </c>
      <c r="D1423" s="137">
        <v>43069</v>
      </c>
      <c r="E1423" s="25">
        <f t="shared" si="66"/>
        <v>38</v>
      </c>
      <c r="F1423" s="121">
        <v>1204.4456600424669</v>
      </c>
      <c r="G1423" s="122">
        <f t="shared" si="68"/>
        <v>45768.935081613745</v>
      </c>
    </row>
    <row r="1424" spans="1:7">
      <c r="A1424" s="23">
        <f t="shared" si="67"/>
        <v>1412</v>
      </c>
      <c r="B1424" s="218" t="s">
        <v>1245</v>
      </c>
      <c r="C1424" s="137">
        <v>43032</v>
      </c>
      <c r="D1424" s="137">
        <v>43069</v>
      </c>
      <c r="E1424" s="25">
        <f t="shared" si="66"/>
        <v>37</v>
      </c>
      <c r="F1424" s="121">
        <v>1433.5164881789506</v>
      </c>
      <c r="G1424" s="122">
        <f t="shared" si="68"/>
        <v>53040.11006262117</v>
      </c>
    </row>
    <row r="1425" spans="1:7">
      <c r="A1425" s="23">
        <f t="shared" si="67"/>
        <v>1413</v>
      </c>
      <c r="B1425" s="218" t="s">
        <v>1245</v>
      </c>
      <c r="C1425" s="137">
        <v>43033</v>
      </c>
      <c r="D1425" s="137">
        <v>43069</v>
      </c>
      <c r="E1425" s="25">
        <f t="shared" si="66"/>
        <v>36</v>
      </c>
      <c r="F1425" s="121">
        <v>1471.4517845582409</v>
      </c>
      <c r="G1425" s="122">
        <f t="shared" si="68"/>
        <v>52972.264244096674</v>
      </c>
    </row>
    <row r="1426" spans="1:7">
      <c r="A1426" s="23">
        <f t="shared" si="67"/>
        <v>1414</v>
      </c>
      <c r="B1426" s="218" t="s">
        <v>1245</v>
      </c>
      <c r="C1426" s="137">
        <v>43034</v>
      </c>
      <c r="D1426" s="137">
        <v>43069</v>
      </c>
      <c r="E1426" s="25">
        <f t="shared" si="66"/>
        <v>35</v>
      </c>
      <c r="F1426" s="121">
        <v>1532.7318787094021</v>
      </c>
      <c r="G1426" s="122">
        <f t="shared" si="68"/>
        <v>53645.615754829072</v>
      </c>
    </row>
    <row r="1427" spans="1:7">
      <c r="A1427" s="23">
        <f t="shared" si="67"/>
        <v>1415</v>
      </c>
      <c r="B1427" s="218" t="s">
        <v>1245</v>
      </c>
      <c r="C1427" s="137">
        <v>43035</v>
      </c>
      <c r="D1427" s="137">
        <v>43069</v>
      </c>
      <c r="E1427" s="25">
        <f t="shared" si="66"/>
        <v>34</v>
      </c>
      <c r="F1427" s="121">
        <v>1558.265251272386</v>
      </c>
      <c r="G1427" s="122">
        <f t="shared" si="68"/>
        <v>52981.018543261125</v>
      </c>
    </row>
    <row r="1428" spans="1:7">
      <c r="A1428" s="23">
        <f t="shared" si="67"/>
        <v>1416</v>
      </c>
      <c r="B1428" s="218" t="s">
        <v>1245</v>
      </c>
      <c r="C1428" s="137">
        <v>43036</v>
      </c>
      <c r="D1428" s="137">
        <v>43069</v>
      </c>
      <c r="E1428" s="25">
        <f t="shared" si="66"/>
        <v>33</v>
      </c>
      <c r="F1428" s="121">
        <v>1667.693990828031</v>
      </c>
      <c r="G1428" s="122">
        <f t="shared" si="68"/>
        <v>55033.901697325025</v>
      </c>
    </row>
    <row r="1429" spans="1:7">
      <c r="A1429" s="23">
        <f t="shared" si="67"/>
        <v>1417</v>
      </c>
      <c r="B1429" s="218" t="s">
        <v>1245</v>
      </c>
      <c r="C1429" s="137">
        <v>43037</v>
      </c>
      <c r="D1429" s="137">
        <v>43069</v>
      </c>
      <c r="E1429" s="25">
        <f t="shared" si="66"/>
        <v>32</v>
      </c>
      <c r="F1429" s="121">
        <v>1750.8598328903213</v>
      </c>
      <c r="G1429" s="122">
        <f t="shared" si="68"/>
        <v>56027.514652490281</v>
      </c>
    </row>
    <row r="1430" spans="1:7">
      <c r="A1430" s="23">
        <f t="shared" si="67"/>
        <v>1418</v>
      </c>
      <c r="B1430" s="218" t="s">
        <v>1245</v>
      </c>
      <c r="C1430" s="137">
        <v>43038</v>
      </c>
      <c r="D1430" s="137">
        <v>43069</v>
      </c>
      <c r="E1430" s="25">
        <f t="shared" si="66"/>
        <v>31</v>
      </c>
      <c r="F1430" s="121">
        <v>1608.6024714679827</v>
      </c>
      <c r="G1430" s="122">
        <f t="shared" si="68"/>
        <v>49866.676615507466</v>
      </c>
    </row>
    <row r="1431" spans="1:7">
      <c r="A1431" s="23">
        <f t="shared" si="67"/>
        <v>1419</v>
      </c>
      <c r="B1431" s="218" t="s">
        <v>1245</v>
      </c>
      <c r="C1431" s="137">
        <v>43039</v>
      </c>
      <c r="D1431" s="137">
        <v>43069</v>
      </c>
      <c r="E1431" s="25">
        <f t="shared" si="66"/>
        <v>30</v>
      </c>
      <c r="F1431" s="121">
        <v>1733.3512345614179</v>
      </c>
      <c r="G1431" s="122">
        <f t="shared" si="68"/>
        <v>52000.537036842536</v>
      </c>
    </row>
    <row r="1432" spans="1:7">
      <c r="A1432" s="23">
        <f t="shared" si="67"/>
        <v>1420</v>
      </c>
      <c r="B1432" s="218" t="s">
        <v>1245</v>
      </c>
      <c r="C1432" s="137">
        <v>43040</v>
      </c>
      <c r="D1432" s="137">
        <v>43084</v>
      </c>
      <c r="E1432" s="25">
        <f t="shared" si="66"/>
        <v>44</v>
      </c>
      <c r="F1432" s="121">
        <v>17119.614370936481</v>
      </c>
      <c r="G1432" s="122">
        <f t="shared" si="68"/>
        <v>753263.03232120513</v>
      </c>
    </row>
    <row r="1433" spans="1:7">
      <c r="A1433" s="23">
        <f t="shared" si="67"/>
        <v>1421</v>
      </c>
      <c r="B1433" s="218" t="s">
        <v>1245</v>
      </c>
      <c r="C1433" s="137">
        <v>43041</v>
      </c>
      <c r="D1433" s="137">
        <v>43084</v>
      </c>
      <c r="E1433" s="25">
        <f t="shared" si="66"/>
        <v>43</v>
      </c>
      <c r="F1433" s="121">
        <v>18213.367511301869</v>
      </c>
      <c r="G1433" s="122">
        <f t="shared" si="68"/>
        <v>783174.80298598041</v>
      </c>
    </row>
    <row r="1434" spans="1:7">
      <c r="A1434" s="23">
        <f t="shared" si="67"/>
        <v>1422</v>
      </c>
      <c r="B1434" s="218" t="s">
        <v>1245</v>
      </c>
      <c r="C1434" s="137">
        <v>43042</v>
      </c>
      <c r="D1434" s="137">
        <v>43084</v>
      </c>
      <c r="E1434" s="25">
        <f t="shared" si="66"/>
        <v>42</v>
      </c>
      <c r="F1434" s="121">
        <v>18855.353050211987</v>
      </c>
      <c r="G1434" s="122">
        <f t="shared" si="68"/>
        <v>791924.82810890349</v>
      </c>
    </row>
    <row r="1435" spans="1:7">
      <c r="A1435" s="23">
        <f t="shared" si="67"/>
        <v>1423</v>
      </c>
      <c r="B1435" s="218" t="s">
        <v>1245</v>
      </c>
      <c r="C1435" s="137">
        <v>43043</v>
      </c>
      <c r="D1435" s="137">
        <v>43084</v>
      </c>
      <c r="E1435" s="25">
        <f t="shared" si="66"/>
        <v>41</v>
      </c>
      <c r="F1435" s="121">
        <v>22077.169365853504</v>
      </c>
      <c r="G1435" s="122">
        <f t="shared" si="68"/>
        <v>905163.94399999361</v>
      </c>
    </row>
    <row r="1436" spans="1:7">
      <c r="A1436" s="23">
        <f t="shared" si="67"/>
        <v>1424</v>
      </c>
      <c r="B1436" s="218" t="s">
        <v>1245</v>
      </c>
      <c r="C1436" s="137">
        <v>43044</v>
      </c>
      <c r="D1436" s="137">
        <v>43084</v>
      </c>
      <c r="E1436" s="25">
        <f t="shared" si="66"/>
        <v>40</v>
      </c>
      <c r="F1436" s="121">
        <v>26642.399864769901</v>
      </c>
      <c r="G1436" s="122">
        <f t="shared" si="68"/>
        <v>1065695.9945907961</v>
      </c>
    </row>
    <row r="1437" spans="1:7">
      <c r="A1437" s="23">
        <f t="shared" si="67"/>
        <v>1425</v>
      </c>
      <c r="B1437" s="218" t="s">
        <v>1245</v>
      </c>
      <c r="C1437" s="137">
        <v>43045</v>
      </c>
      <c r="D1437" s="137">
        <v>43084</v>
      </c>
      <c r="E1437" s="25">
        <f t="shared" si="66"/>
        <v>39</v>
      </c>
      <c r="F1437" s="121">
        <v>28235.475090954264</v>
      </c>
      <c r="G1437" s="122">
        <f t="shared" si="68"/>
        <v>1101183.5285472162</v>
      </c>
    </row>
    <row r="1438" spans="1:7">
      <c r="A1438" s="23">
        <f t="shared" si="67"/>
        <v>1426</v>
      </c>
      <c r="B1438" s="218" t="s">
        <v>1245</v>
      </c>
      <c r="C1438" s="137">
        <v>43046</v>
      </c>
      <c r="D1438" s="137">
        <v>43084</v>
      </c>
      <c r="E1438" s="25">
        <f t="shared" si="66"/>
        <v>38</v>
      </c>
      <c r="F1438" s="121">
        <v>28532.690618227472</v>
      </c>
      <c r="G1438" s="122">
        <f t="shared" si="68"/>
        <v>1084242.243492644</v>
      </c>
    </row>
    <row r="1439" spans="1:7">
      <c r="A1439" s="23">
        <f t="shared" si="67"/>
        <v>1427</v>
      </c>
      <c r="B1439" s="218" t="s">
        <v>1245</v>
      </c>
      <c r="C1439" s="137">
        <v>43047</v>
      </c>
      <c r="D1439" s="137">
        <v>43084</v>
      </c>
      <c r="E1439" s="25">
        <f t="shared" si="66"/>
        <v>37</v>
      </c>
      <c r="F1439" s="121">
        <v>28271.140954227048</v>
      </c>
      <c r="G1439" s="122">
        <f t="shared" si="68"/>
        <v>1046032.2153064008</v>
      </c>
    </row>
    <row r="1440" spans="1:7">
      <c r="A1440" s="23">
        <f t="shared" si="67"/>
        <v>1428</v>
      </c>
      <c r="B1440" s="218" t="s">
        <v>1245</v>
      </c>
      <c r="C1440" s="137">
        <v>43048</v>
      </c>
      <c r="D1440" s="137">
        <v>43084</v>
      </c>
      <c r="E1440" s="25">
        <f t="shared" si="66"/>
        <v>36</v>
      </c>
      <c r="F1440" s="121">
        <v>25394.094650222447</v>
      </c>
      <c r="G1440" s="122">
        <f t="shared" si="68"/>
        <v>914187.40740800812</v>
      </c>
    </row>
    <row r="1441" spans="1:7">
      <c r="A1441" s="23">
        <f t="shared" si="67"/>
        <v>1429</v>
      </c>
      <c r="B1441" s="218" t="s">
        <v>1245</v>
      </c>
      <c r="C1441" s="137">
        <v>43049</v>
      </c>
      <c r="D1441" s="137">
        <v>43084</v>
      </c>
      <c r="E1441" s="25">
        <f t="shared" si="66"/>
        <v>35</v>
      </c>
      <c r="F1441" s="121">
        <v>25394.094650222447</v>
      </c>
      <c r="G1441" s="122">
        <f t="shared" si="68"/>
        <v>888793.31275778566</v>
      </c>
    </row>
    <row r="1442" spans="1:7">
      <c r="A1442" s="23">
        <f t="shared" si="67"/>
        <v>1430</v>
      </c>
      <c r="B1442" s="218" t="s">
        <v>1245</v>
      </c>
      <c r="C1442" s="137">
        <v>43050</v>
      </c>
      <c r="D1442" s="137">
        <v>43084</v>
      </c>
      <c r="E1442" s="25">
        <f t="shared" si="66"/>
        <v>34</v>
      </c>
      <c r="F1442" s="121">
        <v>24657.000142584908</v>
      </c>
      <c r="G1442" s="122">
        <f t="shared" si="68"/>
        <v>838338.00484788686</v>
      </c>
    </row>
    <row r="1443" spans="1:7">
      <c r="A1443" s="23">
        <f t="shared" si="67"/>
        <v>1431</v>
      </c>
      <c r="B1443" s="218" t="s">
        <v>1245</v>
      </c>
      <c r="C1443" s="137">
        <v>43051</v>
      </c>
      <c r="D1443" s="137">
        <v>43084</v>
      </c>
      <c r="E1443" s="25">
        <f t="shared" si="66"/>
        <v>33</v>
      </c>
      <c r="F1443" s="121">
        <v>26404.627442951336</v>
      </c>
      <c r="G1443" s="122">
        <f t="shared" si="68"/>
        <v>871352.70561739407</v>
      </c>
    </row>
    <row r="1444" spans="1:7">
      <c r="A1444" s="23">
        <f t="shared" si="67"/>
        <v>1432</v>
      </c>
      <c r="B1444" s="218" t="s">
        <v>1245</v>
      </c>
      <c r="C1444" s="137">
        <v>43052</v>
      </c>
      <c r="D1444" s="137">
        <v>43084</v>
      </c>
      <c r="E1444" s="25">
        <f t="shared" si="66"/>
        <v>32</v>
      </c>
      <c r="F1444" s="121">
        <v>25132.544986222027</v>
      </c>
      <c r="G1444" s="122">
        <f t="shared" si="68"/>
        <v>804241.43955910485</v>
      </c>
    </row>
    <row r="1445" spans="1:7">
      <c r="A1445" s="23">
        <f t="shared" si="67"/>
        <v>1433</v>
      </c>
      <c r="B1445" s="218" t="s">
        <v>1245</v>
      </c>
      <c r="C1445" s="137">
        <v>43053</v>
      </c>
      <c r="D1445" s="137">
        <v>43084</v>
      </c>
      <c r="E1445" s="25">
        <f t="shared" si="66"/>
        <v>31</v>
      </c>
      <c r="F1445" s="121">
        <v>23491.91527567395</v>
      </c>
      <c r="G1445" s="122">
        <f t="shared" si="68"/>
        <v>728249.37354589242</v>
      </c>
    </row>
    <row r="1446" spans="1:7">
      <c r="A1446" s="23">
        <f t="shared" si="67"/>
        <v>1434</v>
      </c>
      <c r="B1446" s="218" t="s">
        <v>1245</v>
      </c>
      <c r="C1446" s="137">
        <v>43054</v>
      </c>
      <c r="D1446" s="137">
        <v>43084</v>
      </c>
      <c r="E1446" s="25">
        <f t="shared" si="66"/>
        <v>30</v>
      </c>
      <c r="F1446" s="121">
        <v>25394.094650222447</v>
      </c>
      <c r="G1446" s="122">
        <f t="shared" si="68"/>
        <v>761822.83950667339</v>
      </c>
    </row>
    <row r="1447" spans="1:7">
      <c r="A1447" s="23">
        <f t="shared" si="67"/>
        <v>1435</v>
      </c>
      <c r="B1447" s="218" t="s">
        <v>1245</v>
      </c>
      <c r="C1447" s="137">
        <v>43055</v>
      </c>
      <c r="D1447" s="137">
        <v>43084</v>
      </c>
      <c r="E1447" s="25">
        <f t="shared" si="66"/>
        <v>29</v>
      </c>
      <c r="F1447" s="121">
        <v>25096.879122949245</v>
      </c>
      <c r="G1447" s="122">
        <f t="shared" si="68"/>
        <v>727809.49456552812</v>
      </c>
    </row>
    <row r="1448" spans="1:7">
      <c r="A1448" s="23">
        <f t="shared" si="67"/>
        <v>1436</v>
      </c>
      <c r="B1448" s="218" t="s">
        <v>1245</v>
      </c>
      <c r="C1448" s="137">
        <v>43056</v>
      </c>
      <c r="D1448" s="137">
        <v>43084</v>
      </c>
      <c r="E1448" s="25">
        <f t="shared" si="66"/>
        <v>28</v>
      </c>
      <c r="F1448" s="121">
        <v>22421.93937749042</v>
      </c>
      <c r="G1448" s="122">
        <f t="shared" si="68"/>
        <v>627814.30256973172</v>
      </c>
    </row>
    <row r="1449" spans="1:7">
      <c r="A1449" s="23">
        <f t="shared" si="67"/>
        <v>1437</v>
      </c>
      <c r="B1449" s="218" t="s">
        <v>1245</v>
      </c>
      <c r="C1449" s="137">
        <v>43057</v>
      </c>
      <c r="D1449" s="137">
        <v>43084</v>
      </c>
      <c r="E1449" s="25">
        <f t="shared" si="66"/>
        <v>27</v>
      </c>
      <c r="F1449" s="121">
        <v>24752.109111312329</v>
      </c>
      <c r="G1449" s="122">
        <f t="shared" si="68"/>
        <v>668306.94600543287</v>
      </c>
    </row>
    <row r="1450" spans="1:7">
      <c r="A1450" s="23">
        <f t="shared" si="67"/>
        <v>1438</v>
      </c>
      <c r="B1450" s="218" t="s">
        <v>1245</v>
      </c>
      <c r="C1450" s="137">
        <v>43058</v>
      </c>
      <c r="D1450" s="137">
        <v>43084</v>
      </c>
      <c r="E1450" s="25">
        <f t="shared" si="66"/>
        <v>26</v>
      </c>
      <c r="F1450" s="121">
        <v>26202.52088440556</v>
      </c>
      <c r="G1450" s="122">
        <f t="shared" si="68"/>
        <v>681265.54299454461</v>
      </c>
    </row>
    <row r="1451" spans="1:7">
      <c r="A1451" s="23">
        <f t="shared" si="67"/>
        <v>1439</v>
      </c>
      <c r="B1451" s="218" t="s">
        <v>1245</v>
      </c>
      <c r="C1451" s="137">
        <v>43059</v>
      </c>
      <c r="D1451" s="137">
        <v>43084</v>
      </c>
      <c r="E1451" s="25">
        <f t="shared" si="66"/>
        <v>25</v>
      </c>
      <c r="F1451" s="121">
        <v>27296.274024770944</v>
      </c>
      <c r="G1451" s="122">
        <f t="shared" si="68"/>
        <v>682406.85061927361</v>
      </c>
    </row>
    <row r="1452" spans="1:7">
      <c r="A1452" s="23">
        <f t="shared" si="67"/>
        <v>1440</v>
      </c>
      <c r="B1452" s="218" t="s">
        <v>1245</v>
      </c>
      <c r="C1452" s="137">
        <v>43060</v>
      </c>
      <c r="D1452" s="137">
        <v>43084</v>
      </c>
      <c r="E1452" s="25">
        <f t="shared" si="66"/>
        <v>24</v>
      </c>
      <c r="F1452" s="121">
        <v>28247.363712045197</v>
      </c>
      <c r="G1452" s="122">
        <f t="shared" si="68"/>
        <v>677936.72908908478</v>
      </c>
    </row>
    <row r="1453" spans="1:7">
      <c r="A1453" s="23">
        <f t="shared" si="67"/>
        <v>1441</v>
      </c>
      <c r="B1453" s="218" t="s">
        <v>1245</v>
      </c>
      <c r="C1453" s="137">
        <v>43061</v>
      </c>
      <c r="D1453" s="137">
        <v>43084</v>
      </c>
      <c r="E1453" s="25">
        <f t="shared" si="66"/>
        <v>23</v>
      </c>
      <c r="F1453" s="121">
        <v>28532.690618227472</v>
      </c>
      <c r="G1453" s="122">
        <f t="shared" si="68"/>
        <v>656251.8842192319</v>
      </c>
    </row>
    <row r="1454" spans="1:7">
      <c r="A1454" s="23">
        <f t="shared" si="67"/>
        <v>1442</v>
      </c>
      <c r="B1454" s="218" t="s">
        <v>1245</v>
      </c>
      <c r="C1454" s="137">
        <v>43062</v>
      </c>
      <c r="D1454" s="137">
        <v>43084</v>
      </c>
      <c r="E1454" s="25">
        <f t="shared" si="66"/>
        <v>22</v>
      </c>
      <c r="F1454" s="121">
        <v>21114.191057488326</v>
      </c>
      <c r="G1454" s="122">
        <f t="shared" si="68"/>
        <v>464512.20326474315</v>
      </c>
    </row>
    <row r="1455" spans="1:7">
      <c r="A1455" s="23">
        <f t="shared" si="67"/>
        <v>1443</v>
      </c>
      <c r="B1455" s="218" t="s">
        <v>1245</v>
      </c>
      <c r="C1455" s="137">
        <v>43063</v>
      </c>
      <c r="D1455" s="137">
        <v>43084</v>
      </c>
      <c r="E1455" s="25">
        <f t="shared" si="66"/>
        <v>21</v>
      </c>
      <c r="F1455" s="121">
        <v>23610.80148658323</v>
      </c>
      <c r="G1455" s="122">
        <f t="shared" si="68"/>
        <v>495826.83121824783</v>
      </c>
    </row>
    <row r="1456" spans="1:7">
      <c r="A1456" s="23">
        <f t="shared" si="67"/>
        <v>1444</v>
      </c>
      <c r="B1456" s="218" t="s">
        <v>1245</v>
      </c>
      <c r="C1456" s="137">
        <v>43064</v>
      </c>
      <c r="D1456" s="137">
        <v>43084</v>
      </c>
      <c r="E1456" s="25">
        <f t="shared" si="66"/>
        <v>20</v>
      </c>
      <c r="F1456" s="121">
        <v>19889.663085122735</v>
      </c>
      <c r="G1456" s="122">
        <f t="shared" si="68"/>
        <v>397793.26170245471</v>
      </c>
    </row>
    <row r="1457" spans="1:7">
      <c r="A1457" s="23">
        <f t="shared" si="67"/>
        <v>1445</v>
      </c>
      <c r="B1457" s="218" t="s">
        <v>1245</v>
      </c>
      <c r="C1457" s="137">
        <v>43065</v>
      </c>
      <c r="D1457" s="137">
        <v>43084</v>
      </c>
      <c r="E1457" s="25">
        <f t="shared" si="66"/>
        <v>19</v>
      </c>
      <c r="F1457" s="121">
        <v>18344.142343302075</v>
      </c>
      <c r="G1457" s="122">
        <f t="shared" si="68"/>
        <v>348538.70452273946</v>
      </c>
    </row>
    <row r="1458" spans="1:7">
      <c r="A1458" s="23">
        <f t="shared" si="67"/>
        <v>1446</v>
      </c>
      <c r="B1458" s="218" t="s">
        <v>1245</v>
      </c>
      <c r="C1458" s="137">
        <v>43066</v>
      </c>
      <c r="D1458" s="137">
        <v>43084</v>
      </c>
      <c r="E1458" s="25">
        <f t="shared" si="66"/>
        <v>18</v>
      </c>
      <c r="F1458" s="121">
        <v>15110.43740656963</v>
      </c>
      <c r="G1458" s="122">
        <f t="shared" si="68"/>
        <v>271987.87331825332</v>
      </c>
    </row>
    <row r="1459" spans="1:7">
      <c r="A1459" s="23">
        <f t="shared" si="67"/>
        <v>1447</v>
      </c>
      <c r="B1459" s="218" t="s">
        <v>1245</v>
      </c>
      <c r="C1459" s="137">
        <v>43067</v>
      </c>
      <c r="D1459" s="137">
        <v>43084</v>
      </c>
      <c r="E1459" s="25">
        <f t="shared" si="66"/>
        <v>17</v>
      </c>
      <c r="F1459" s="121">
        <v>15443.318797115619</v>
      </c>
      <c r="G1459" s="122">
        <f t="shared" si="68"/>
        <v>262536.41955096554</v>
      </c>
    </row>
    <row r="1460" spans="1:7">
      <c r="A1460" s="23">
        <f t="shared" si="67"/>
        <v>1448</v>
      </c>
      <c r="B1460" s="218" t="s">
        <v>1245</v>
      </c>
      <c r="C1460" s="137">
        <v>43068</v>
      </c>
      <c r="D1460" s="137">
        <v>43084</v>
      </c>
      <c r="E1460" s="25">
        <f t="shared" si="66"/>
        <v>16</v>
      </c>
      <c r="F1460" s="121">
        <v>23266.031474946314</v>
      </c>
      <c r="G1460" s="122">
        <f t="shared" si="68"/>
        <v>372256.50359914103</v>
      </c>
    </row>
    <row r="1461" spans="1:7">
      <c r="A1461" s="23">
        <f t="shared" si="67"/>
        <v>1449</v>
      </c>
      <c r="B1461" s="218" t="s">
        <v>1245</v>
      </c>
      <c r="C1461" s="137">
        <v>43069</v>
      </c>
      <c r="D1461" s="137">
        <v>43084</v>
      </c>
      <c r="E1461" s="25">
        <f t="shared" si="66"/>
        <v>15</v>
      </c>
      <c r="F1461" s="121">
        <v>16394.408484389867</v>
      </c>
      <c r="G1461" s="122">
        <f t="shared" si="68"/>
        <v>245916.12726584802</v>
      </c>
    </row>
    <row r="1462" spans="1:7">
      <c r="A1462" s="23">
        <f t="shared" si="67"/>
        <v>1450</v>
      </c>
      <c r="B1462" s="218" t="s">
        <v>1245</v>
      </c>
      <c r="C1462" s="137">
        <v>43070</v>
      </c>
      <c r="D1462" s="137">
        <v>43098</v>
      </c>
      <c r="E1462" s="25">
        <f t="shared" si="66"/>
        <v>28</v>
      </c>
      <c r="F1462" s="121">
        <v>27327.33687384539</v>
      </c>
      <c r="G1462" s="122">
        <f t="shared" si="68"/>
        <v>765165.43246767088</v>
      </c>
    </row>
    <row r="1463" spans="1:7">
      <c r="A1463" s="23">
        <f t="shared" si="67"/>
        <v>1451</v>
      </c>
      <c r="B1463" s="218" t="s">
        <v>1245</v>
      </c>
      <c r="C1463" s="137">
        <v>43071</v>
      </c>
      <c r="D1463" s="137">
        <v>43098</v>
      </c>
      <c r="E1463" s="25">
        <f t="shared" si="66"/>
        <v>27</v>
      </c>
      <c r="F1463" s="121">
        <v>13458.290573591408</v>
      </c>
      <c r="G1463" s="122">
        <f t="shared" si="68"/>
        <v>363373.845486968</v>
      </c>
    </row>
    <row r="1464" spans="1:7">
      <c r="A1464" s="23">
        <f t="shared" si="67"/>
        <v>1452</v>
      </c>
      <c r="B1464" s="218" t="s">
        <v>1245</v>
      </c>
      <c r="C1464" s="137">
        <v>43072</v>
      </c>
      <c r="D1464" s="137">
        <v>43098</v>
      </c>
      <c r="E1464" s="25">
        <f t="shared" si="66"/>
        <v>26</v>
      </c>
      <c r="F1464" s="121">
        <v>13047.534846928835</v>
      </c>
      <c r="G1464" s="122">
        <f t="shared" si="68"/>
        <v>339235.90602014971</v>
      </c>
    </row>
    <row r="1465" spans="1:7">
      <c r="A1465" s="23">
        <f t="shared" si="67"/>
        <v>1453</v>
      </c>
      <c r="B1465" s="218" t="s">
        <v>1245</v>
      </c>
      <c r="C1465" s="137">
        <v>43073</v>
      </c>
      <c r="D1465" s="137">
        <v>43098</v>
      </c>
      <c r="E1465" s="25">
        <f t="shared" si="66"/>
        <v>25</v>
      </c>
      <c r="F1465" s="121">
        <v>12987.129593007869</v>
      </c>
      <c r="G1465" s="122">
        <f t="shared" si="68"/>
        <v>324678.23982519674</v>
      </c>
    </row>
    <row r="1466" spans="1:7">
      <c r="A1466" s="23">
        <f t="shared" si="67"/>
        <v>1454</v>
      </c>
      <c r="B1466" s="218" t="s">
        <v>1245</v>
      </c>
      <c r="C1466" s="137">
        <v>43074</v>
      </c>
      <c r="D1466" s="137">
        <v>43098</v>
      </c>
      <c r="E1466" s="25">
        <f t="shared" si="66"/>
        <v>24</v>
      </c>
      <c r="F1466" s="121">
        <v>9906.4616430385595</v>
      </c>
      <c r="G1466" s="122">
        <f t="shared" si="68"/>
        <v>237755.07943292544</v>
      </c>
    </row>
    <row r="1467" spans="1:7">
      <c r="A1467" s="23">
        <f t="shared" si="67"/>
        <v>1455</v>
      </c>
      <c r="B1467" s="218" t="s">
        <v>1245</v>
      </c>
      <c r="C1467" s="137">
        <v>43075</v>
      </c>
      <c r="D1467" s="137">
        <v>43098</v>
      </c>
      <c r="E1467" s="25">
        <f t="shared" si="66"/>
        <v>23</v>
      </c>
      <c r="F1467" s="121">
        <v>11404.511940278535</v>
      </c>
      <c r="G1467" s="122">
        <f t="shared" si="68"/>
        <v>262303.77462640632</v>
      </c>
    </row>
    <row r="1468" spans="1:7">
      <c r="A1468" s="23">
        <f t="shared" si="67"/>
        <v>1456</v>
      </c>
      <c r="B1468" s="218" t="s">
        <v>1245</v>
      </c>
      <c r="C1468" s="137">
        <v>43076</v>
      </c>
      <c r="D1468" s="137">
        <v>43098</v>
      </c>
      <c r="E1468" s="25">
        <f t="shared" si="66"/>
        <v>22</v>
      </c>
      <c r="F1468" s="121">
        <v>17227.578418259738</v>
      </c>
      <c r="G1468" s="122">
        <f t="shared" si="68"/>
        <v>379006.72520171426</v>
      </c>
    </row>
    <row r="1469" spans="1:7">
      <c r="A1469" s="23">
        <f t="shared" si="67"/>
        <v>1457</v>
      </c>
      <c r="B1469" s="218" t="s">
        <v>1245</v>
      </c>
      <c r="C1469" s="137">
        <v>43077</v>
      </c>
      <c r="D1469" s="137">
        <v>43098</v>
      </c>
      <c r="E1469" s="25">
        <f t="shared" si="66"/>
        <v>21</v>
      </c>
      <c r="F1469" s="121">
        <v>24343.317330149632</v>
      </c>
      <c r="G1469" s="122">
        <f t="shared" si="68"/>
        <v>511209.66393314226</v>
      </c>
    </row>
    <row r="1470" spans="1:7">
      <c r="A1470" s="23">
        <f t="shared" si="67"/>
        <v>1458</v>
      </c>
      <c r="B1470" s="218" t="s">
        <v>1245</v>
      </c>
      <c r="C1470" s="137">
        <v>43078</v>
      </c>
      <c r="D1470" s="137">
        <v>43098</v>
      </c>
      <c r="E1470" s="25">
        <f t="shared" si="66"/>
        <v>20</v>
      </c>
      <c r="F1470" s="121">
        <v>25853.448678173798</v>
      </c>
      <c r="G1470" s="122">
        <f t="shared" si="68"/>
        <v>517068.97356347594</v>
      </c>
    </row>
    <row r="1471" spans="1:7">
      <c r="A1471" s="23">
        <f t="shared" si="67"/>
        <v>1459</v>
      </c>
      <c r="B1471" s="218" t="s">
        <v>1245</v>
      </c>
      <c r="C1471" s="137">
        <v>43079</v>
      </c>
      <c r="D1471" s="137">
        <v>43098</v>
      </c>
      <c r="E1471" s="25">
        <f t="shared" si="66"/>
        <v>19</v>
      </c>
      <c r="F1471" s="121">
        <v>27967.632565407639</v>
      </c>
      <c r="G1471" s="122">
        <f t="shared" si="68"/>
        <v>531385.01874274516</v>
      </c>
    </row>
    <row r="1472" spans="1:7">
      <c r="A1472" s="23">
        <f t="shared" si="67"/>
        <v>1460</v>
      </c>
      <c r="B1472" s="218" t="s">
        <v>1245</v>
      </c>
      <c r="C1472" s="137">
        <v>43080</v>
      </c>
      <c r="D1472" s="137">
        <v>43098</v>
      </c>
      <c r="E1472" s="25">
        <f t="shared" si="66"/>
        <v>18</v>
      </c>
      <c r="F1472" s="121">
        <v>29646.898624410518</v>
      </c>
      <c r="G1472" s="122">
        <f t="shared" si="68"/>
        <v>533644.1752393893</v>
      </c>
    </row>
    <row r="1473" spans="1:7">
      <c r="A1473" s="23">
        <f t="shared" si="67"/>
        <v>1461</v>
      </c>
      <c r="B1473" s="218" t="s">
        <v>1245</v>
      </c>
      <c r="C1473" s="137">
        <v>43081</v>
      </c>
      <c r="D1473" s="137">
        <v>43098</v>
      </c>
      <c r="E1473" s="25">
        <f t="shared" si="66"/>
        <v>17</v>
      </c>
      <c r="F1473" s="121">
        <v>30963.73315988759</v>
      </c>
      <c r="G1473" s="122">
        <f t="shared" si="68"/>
        <v>526383.46371808904</v>
      </c>
    </row>
    <row r="1474" spans="1:7">
      <c r="A1474" s="23">
        <f t="shared" si="67"/>
        <v>1462</v>
      </c>
      <c r="B1474" s="218" t="s">
        <v>1245</v>
      </c>
      <c r="C1474" s="137">
        <v>43082</v>
      </c>
      <c r="D1474" s="137">
        <v>43098</v>
      </c>
      <c r="E1474" s="25">
        <f t="shared" si="66"/>
        <v>16</v>
      </c>
      <c r="F1474" s="121">
        <v>33609.483281625937</v>
      </c>
      <c r="G1474" s="122">
        <f t="shared" si="68"/>
        <v>537751.73250601499</v>
      </c>
    </row>
    <row r="1475" spans="1:7">
      <c r="A1475" s="23">
        <f t="shared" si="67"/>
        <v>1463</v>
      </c>
      <c r="B1475" s="218" t="s">
        <v>1245</v>
      </c>
      <c r="C1475" s="137">
        <v>43083</v>
      </c>
      <c r="D1475" s="137">
        <v>43098</v>
      </c>
      <c r="E1475" s="25">
        <f t="shared" si="66"/>
        <v>15</v>
      </c>
      <c r="F1475" s="121">
        <v>22084.16083350547</v>
      </c>
      <c r="G1475" s="122">
        <f t="shared" si="68"/>
        <v>331262.41250258207</v>
      </c>
    </row>
    <row r="1476" spans="1:7">
      <c r="A1476" s="23">
        <f t="shared" si="67"/>
        <v>1464</v>
      </c>
      <c r="B1476" s="218" t="s">
        <v>1245</v>
      </c>
      <c r="C1476" s="137">
        <v>43084</v>
      </c>
      <c r="D1476" s="137">
        <v>43098</v>
      </c>
      <c r="E1476" s="25">
        <f t="shared" si="66"/>
        <v>14</v>
      </c>
      <c r="F1476" s="121">
        <v>20042.463250976791</v>
      </c>
      <c r="G1476" s="122">
        <f t="shared" si="68"/>
        <v>280594.48551367508</v>
      </c>
    </row>
    <row r="1477" spans="1:7">
      <c r="A1477" s="23">
        <f t="shared" si="67"/>
        <v>1465</v>
      </c>
      <c r="B1477" s="218" t="s">
        <v>1245</v>
      </c>
      <c r="C1477" s="137">
        <v>43085</v>
      </c>
      <c r="D1477" s="137">
        <v>43098</v>
      </c>
      <c r="E1477" s="25">
        <f t="shared" si="66"/>
        <v>13</v>
      </c>
      <c r="F1477" s="121">
        <v>17734.982551195859</v>
      </c>
      <c r="G1477" s="122">
        <f t="shared" si="68"/>
        <v>230554.77316554615</v>
      </c>
    </row>
    <row r="1478" spans="1:7">
      <c r="A1478" s="23">
        <f t="shared" si="67"/>
        <v>1466</v>
      </c>
      <c r="B1478" s="218" t="s">
        <v>1245</v>
      </c>
      <c r="C1478" s="137">
        <v>43086</v>
      </c>
      <c r="D1478" s="137">
        <v>43098</v>
      </c>
      <c r="E1478" s="25">
        <f t="shared" si="66"/>
        <v>12</v>
      </c>
      <c r="F1478" s="121">
        <v>12878.400135950127</v>
      </c>
      <c r="G1478" s="122">
        <f t="shared" si="68"/>
        <v>154540.80163140153</v>
      </c>
    </row>
    <row r="1479" spans="1:7">
      <c r="A1479" s="23">
        <f t="shared" si="67"/>
        <v>1467</v>
      </c>
      <c r="B1479" s="218" t="s">
        <v>1245</v>
      </c>
      <c r="C1479" s="137">
        <v>43087</v>
      </c>
      <c r="D1479" s="137">
        <v>43098</v>
      </c>
      <c r="E1479" s="25">
        <f t="shared" si="66"/>
        <v>11</v>
      </c>
      <c r="F1479" s="121">
        <v>19329.681254709383</v>
      </c>
      <c r="G1479" s="122">
        <f t="shared" si="68"/>
        <v>212626.49380180321</v>
      </c>
    </row>
    <row r="1480" spans="1:7">
      <c r="A1480" s="23">
        <f t="shared" si="67"/>
        <v>1468</v>
      </c>
      <c r="B1480" s="218" t="s">
        <v>1245</v>
      </c>
      <c r="C1480" s="137">
        <v>43088</v>
      </c>
      <c r="D1480" s="137">
        <v>43098</v>
      </c>
      <c r="E1480" s="25">
        <f t="shared" si="66"/>
        <v>10</v>
      </c>
      <c r="F1480" s="121">
        <v>16381.904863366202</v>
      </c>
      <c r="G1480" s="122">
        <f t="shared" si="68"/>
        <v>163819.04863366202</v>
      </c>
    </row>
    <row r="1481" spans="1:7">
      <c r="A1481" s="23">
        <f t="shared" si="67"/>
        <v>1469</v>
      </c>
      <c r="B1481" s="218" t="s">
        <v>1245</v>
      </c>
      <c r="C1481" s="137">
        <v>43089</v>
      </c>
      <c r="D1481" s="137">
        <v>43098</v>
      </c>
      <c r="E1481" s="25">
        <f t="shared" si="66"/>
        <v>9</v>
      </c>
      <c r="F1481" s="121">
        <v>25732.638170331866</v>
      </c>
      <c r="G1481" s="122">
        <f t="shared" si="68"/>
        <v>231593.74353298679</v>
      </c>
    </row>
    <row r="1482" spans="1:7">
      <c r="A1482" s="23">
        <f t="shared" si="67"/>
        <v>1470</v>
      </c>
      <c r="B1482" s="218" t="s">
        <v>1245</v>
      </c>
      <c r="C1482" s="137">
        <v>43090</v>
      </c>
      <c r="D1482" s="137">
        <v>43098</v>
      </c>
      <c r="E1482" s="25">
        <f t="shared" si="66"/>
        <v>8</v>
      </c>
      <c r="F1482" s="121">
        <v>29175.737643826975</v>
      </c>
      <c r="G1482" s="122">
        <f t="shared" si="68"/>
        <v>233405.9011506158</v>
      </c>
    </row>
    <row r="1483" spans="1:7">
      <c r="A1483" s="23">
        <f t="shared" si="67"/>
        <v>1471</v>
      </c>
      <c r="B1483" s="218" t="s">
        <v>1245</v>
      </c>
      <c r="C1483" s="137">
        <v>43091</v>
      </c>
      <c r="D1483" s="137">
        <v>43098</v>
      </c>
      <c r="E1483" s="25">
        <f t="shared" si="66"/>
        <v>7</v>
      </c>
      <c r="F1483" s="121">
        <v>19233.03284843584</v>
      </c>
      <c r="G1483" s="122">
        <f t="shared" si="68"/>
        <v>134631.22993905089</v>
      </c>
    </row>
    <row r="1484" spans="1:7">
      <c r="A1484" s="23">
        <f t="shared" si="67"/>
        <v>1472</v>
      </c>
      <c r="B1484" s="218" t="s">
        <v>1245</v>
      </c>
      <c r="C1484" s="137">
        <v>43092</v>
      </c>
      <c r="D1484" s="137">
        <v>43098</v>
      </c>
      <c r="E1484" s="25">
        <f t="shared" si="66"/>
        <v>6</v>
      </c>
      <c r="F1484" s="121">
        <v>13760.316843196242</v>
      </c>
      <c r="G1484" s="122">
        <f t="shared" si="68"/>
        <v>82561.901059177457</v>
      </c>
    </row>
    <row r="1485" spans="1:7">
      <c r="A1485" s="23">
        <f t="shared" si="67"/>
        <v>1473</v>
      </c>
      <c r="B1485" s="218" t="s">
        <v>1245</v>
      </c>
      <c r="C1485" s="137">
        <v>43093</v>
      </c>
      <c r="D1485" s="137">
        <v>43098</v>
      </c>
      <c r="E1485" s="25">
        <f t="shared" ref="E1485:E1548" si="69">D1485-C1485</f>
        <v>5</v>
      </c>
      <c r="F1485" s="121">
        <v>14207.315722211397</v>
      </c>
      <c r="G1485" s="122">
        <f t="shared" si="68"/>
        <v>71036.57861105699</v>
      </c>
    </row>
    <row r="1486" spans="1:7">
      <c r="A1486" s="23">
        <f t="shared" ref="A1486:A1549" si="70">A1485+1</f>
        <v>1474</v>
      </c>
      <c r="B1486" s="218" t="s">
        <v>1245</v>
      </c>
      <c r="C1486" s="137">
        <v>43094</v>
      </c>
      <c r="D1486" s="137">
        <v>43098</v>
      </c>
      <c r="E1486" s="25">
        <f t="shared" si="69"/>
        <v>4</v>
      </c>
      <c r="F1486" s="121">
        <v>14207.315722211397</v>
      </c>
      <c r="G1486" s="122">
        <f t="shared" ref="G1486:G1549" si="71">E1486*F1486</f>
        <v>56829.262888845587</v>
      </c>
    </row>
    <row r="1487" spans="1:7">
      <c r="A1487" s="23">
        <f t="shared" si="70"/>
        <v>1475</v>
      </c>
      <c r="B1487" s="218" t="s">
        <v>1245</v>
      </c>
      <c r="C1487" s="137">
        <v>43095</v>
      </c>
      <c r="D1487" s="137">
        <v>43098</v>
      </c>
      <c r="E1487" s="25">
        <f t="shared" si="69"/>
        <v>3</v>
      </c>
      <c r="F1487" s="121">
        <v>15971.149136703627</v>
      </c>
      <c r="G1487" s="122">
        <f t="shared" si="71"/>
        <v>47913.447410110879</v>
      </c>
    </row>
    <row r="1488" spans="1:7">
      <c r="A1488" s="23">
        <f t="shared" si="70"/>
        <v>1476</v>
      </c>
      <c r="B1488" s="218" t="s">
        <v>1245</v>
      </c>
      <c r="C1488" s="137">
        <v>43096</v>
      </c>
      <c r="D1488" s="137">
        <v>43098</v>
      </c>
      <c r="E1488" s="25">
        <f t="shared" si="69"/>
        <v>2</v>
      </c>
      <c r="F1488" s="121">
        <v>30879.165804398239</v>
      </c>
      <c r="G1488" s="122">
        <f t="shared" si="71"/>
        <v>61758.331608796478</v>
      </c>
    </row>
    <row r="1489" spans="1:7">
      <c r="A1489" s="23">
        <f t="shared" si="70"/>
        <v>1477</v>
      </c>
      <c r="B1489" s="218" t="s">
        <v>1245</v>
      </c>
      <c r="C1489" s="137">
        <v>43097</v>
      </c>
      <c r="D1489" s="137">
        <v>43098</v>
      </c>
      <c r="E1489" s="25">
        <f t="shared" si="69"/>
        <v>1</v>
      </c>
      <c r="F1489" s="121">
        <v>32183.919289091122</v>
      </c>
      <c r="G1489" s="122">
        <f t="shared" si="71"/>
        <v>32183.919289091122</v>
      </c>
    </row>
    <row r="1490" spans="1:7">
      <c r="A1490" s="23">
        <f t="shared" si="70"/>
        <v>1478</v>
      </c>
      <c r="B1490" s="218" t="s">
        <v>1245</v>
      </c>
      <c r="C1490" s="137">
        <v>43098</v>
      </c>
      <c r="D1490" s="137">
        <v>43098</v>
      </c>
      <c r="E1490" s="25">
        <f t="shared" si="69"/>
        <v>0</v>
      </c>
      <c r="F1490" s="121">
        <v>34128.968465346254</v>
      </c>
      <c r="G1490" s="122">
        <f t="shared" si="71"/>
        <v>0</v>
      </c>
    </row>
    <row r="1491" spans="1:7">
      <c r="A1491" s="23">
        <f t="shared" si="70"/>
        <v>1479</v>
      </c>
      <c r="B1491" s="218" t="s">
        <v>1245</v>
      </c>
      <c r="C1491" s="137">
        <v>43099</v>
      </c>
      <c r="D1491" s="137">
        <v>43098</v>
      </c>
      <c r="E1491" s="25">
        <f t="shared" si="69"/>
        <v>-1</v>
      </c>
      <c r="F1491" s="121">
        <v>33295.37596123691</v>
      </c>
      <c r="G1491" s="122">
        <f t="shared" si="71"/>
        <v>-33295.37596123691</v>
      </c>
    </row>
    <row r="1492" spans="1:7">
      <c r="A1492" s="23">
        <f t="shared" si="70"/>
        <v>1480</v>
      </c>
      <c r="B1492" s="218" t="s">
        <v>1245</v>
      </c>
      <c r="C1492" s="137">
        <v>43100</v>
      </c>
      <c r="D1492" s="137">
        <v>43098</v>
      </c>
      <c r="E1492" s="25">
        <f t="shared" si="69"/>
        <v>-2</v>
      </c>
      <c r="F1492" s="121">
        <v>35228.344086707853</v>
      </c>
      <c r="G1492" s="122">
        <f t="shared" si="71"/>
        <v>-70456.688173415707</v>
      </c>
    </row>
    <row r="1493" spans="1:7">
      <c r="A1493" s="23">
        <f t="shared" si="70"/>
        <v>1481</v>
      </c>
      <c r="B1493" s="218" t="s">
        <v>1245</v>
      </c>
      <c r="C1493" s="137">
        <v>43070</v>
      </c>
      <c r="D1493" s="137">
        <v>43098</v>
      </c>
      <c r="E1493" s="25">
        <f t="shared" si="69"/>
        <v>28</v>
      </c>
      <c r="F1493" s="121">
        <v>12134.529021419859</v>
      </c>
      <c r="G1493" s="122">
        <f t="shared" si="71"/>
        <v>339766.81259975606</v>
      </c>
    </row>
    <row r="1494" spans="1:7">
      <c r="A1494" s="23">
        <f t="shared" si="70"/>
        <v>1482</v>
      </c>
      <c r="B1494" s="218" t="s">
        <v>1245</v>
      </c>
      <c r="C1494" s="137">
        <v>43071</v>
      </c>
      <c r="D1494" s="137">
        <v>43098</v>
      </c>
      <c r="E1494" s="25">
        <f t="shared" si="69"/>
        <v>27</v>
      </c>
      <c r="F1494" s="121">
        <v>5976.0677850847578</v>
      </c>
      <c r="G1494" s="122">
        <f t="shared" si="71"/>
        <v>161353.83019728845</v>
      </c>
    </row>
    <row r="1495" spans="1:7">
      <c r="A1495" s="23">
        <f t="shared" si="70"/>
        <v>1483</v>
      </c>
      <c r="B1495" s="218" t="s">
        <v>1245</v>
      </c>
      <c r="C1495" s="137">
        <v>43072</v>
      </c>
      <c r="D1495" s="137">
        <v>43098</v>
      </c>
      <c r="E1495" s="25">
        <f t="shared" si="69"/>
        <v>26</v>
      </c>
      <c r="F1495" s="121">
        <v>5793.6743338344158</v>
      </c>
      <c r="G1495" s="122">
        <f t="shared" si="71"/>
        <v>150635.53267969482</v>
      </c>
    </row>
    <row r="1496" spans="1:7">
      <c r="A1496" s="23">
        <f t="shared" si="70"/>
        <v>1484</v>
      </c>
      <c r="B1496" s="218" t="s">
        <v>1245</v>
      </c>
      <c r="C1496" s="137">
        <v>43073</v>
      </c>
      <c r="D1496" s="137">
        <v>43098</v>
      </c>
      <c r="E1496" s="25">
        <f t="shared" si="69"/>
        <v>25</v>
      </c>
      <c r="F1496" s="121">
        <v>5766.8517674740715</v>
      </c>
      <c r="G1496" s="122">
        <f t="shared" si="71"/>
        <v>144171.2941868518</v>
      </c>
    </row>
    <row r="1497" spans="1:7">
      <c r="A1497" s="23">
        <f t="shared" si="70"/>
        <v>1485</v>
      </c>
      <c r="B1497" s="218" t="s">
        <v>1245</v>
      </c>
      <c r="C1497" s="137">
        <v>43074</v>
      </c>
      <c r="D1497" s="137">
        <v>43098</v>
      </c>
      <c r="E1497" s="25">
        <f t="shared" si="69"/>
        <v>24</v>
      </c>
      <c r="F1497" s="121">
        <v>4398.9008830965013</v>
      </c>
      <c r="G1497" s="122">
        <f t="shared" si="71"/>
        <v>105573.62119431603</v>
      </c>
    </row>
    <row r="1498" spans="1:7">
      <c r="A1498" s="23">
        <f t="shared" si="70"/>
        <v>1486</v>
      </c>
      <c r="B1498" s="218" t="s">
        <v>1245</v>
      </c>
      <c r="C1498" s="137">
        <v>43075</v>
      </c>
      <c r="D1498" s="137">
        <v>43098</v>
      </c>
      <c r="E1498" s="25">
        <f t="shared" si="69"/>
        <v>23</v>
      </c>
      <c r="F1498" s="121">
        <v>5064.1005288330443</v>
      </c>
      <c r="G1498" s="122">
        <f t="shared" si="71"/>
        <v>116474.31216316002</v>
      </c>
    </row>
    <row r="1499" spans="1:7">
      <c r="A1499" s="23">
        <f t="shared" si="70"/>
        <v>1487</v>
      </c>
      <c r="B1499" s="218" t="s">
        <v>1245</v>
      </c>
      <c r="C1499" s="137">
        <v>43076</v>
      </c>
      <c r="D1499" s="137">
        <v>43098</v>
      </c>
      <c r="E1499" s="25">
        <f t="shared" si="69"/>
        <v>22</v>
      </c>
      <c r="F1499" s="121">
        <v>7649.7959259702566</v>
      </c>
      <c r="G1499" s="122">
        <f t="shared" si="71"/>
        <v>168295.51037134565</v>
      </c>
    </row>
    <row r="1500" spans="1:7">
      <c r="A1500" s="23">
        <f t="shared" si="70"/>
        <v>1488</v>
      </c>
      <c r="B1500" s="218" t="s">
        <v>1245</v>
      </c>
      <c r="C1500" s="137">
        <v>43077</v>
      </c>
      <c r="D1500" s="137">
        <v>43098</v>
      </c>
      <c r="E1500" s="25">
        <f t="shared" si="69"/>
        <v>21</v>
      </c>
      <c r="F1500" s="121">
        <v>10809.49424321884</v>
      </c>
      <c r="G1500" s="122">
        <f t="shared" si="71"/>
        <v>226999.37910759565</v>
      </c>
    </row>
    <row r="1501" spans="1:7">
      <c r="A1501" s="23">
        <f t="shared" si="70"/>
        <v>1489</v>
      </c>
      <c r="B1501" s="218" t="s">
        <v>1245</v>
      </c>
      <c r="C1501" s="137">
        <v>43078</v>
      </c>
      <c r="D1501" s="137">
        <v>43098</v>
      </c>
      <c r="E1501" s="25">
        <f t="shared" si="69"/>
        <v>20</v>
      </c>
      <c r="F1501" s="121">
        <v>11480.058402227452</v>
      </c>
      <c r="G1501" s="122">
        <f t="shared" si="71"/>
        <v>229601.16804454906</v>
      </c>
    </row>
    <row r="1502" spans="1:7">
      <c r="A1502" s="23">
        <f t="shared" si="70"/>
        <v>1490</v>
      </c>
      <c r="B1502" s="218" t="s">
        <v>1245</v>
      </c>
      <c r="C1502" s="137">
        <v>43079</v>
      </c>
      <c r="D1502" s="137">
        <v>43098</v>
      </c>
      <c r="E1502" s="25">
        <f t="shared" si="69"/>
        <v>19</v>
      </c>
      <c r="F1502" s="121">
        <v>12418.848224839512</v>
      </c>
      <c r="G1502" s="122">
        <f t="shared" si="71"/>
        <v>235958.11627195074</v>
      </c>
    </row>
    <row r="1503" spans="1:7">
      <c r="A1503" s="23">
        <f t="shared" si="70"/>
        <v>1491</v>
      </c>
      <c r="B1503" s="218" t="s">
        <v>1245</v>
      </c>
      <c r="C1503" s="137">
        <v>43080</v>
      </c>
      <c r="D1503" s="137">
        <v>43098</v>
      </c>
      <c r="E1503" s="25">
        <f t="shared" si="69"/>
        <v>18</v>
      </c>
      <c r="F1503" s="121">
        <v>13164.515569657089</v>
      </c>
      <c r="G1503" s="122">
        <f t="shared" si="71"/>
        <v>236961.2802538276</v>
      </c>
    </row>
    <row r="1504" spans="1:7">
      <c r="A1504" s="23">
        <f t="shared" si="70"/>
        <v>1492</v>
      </c>
      <c r="B1504" s="218" t="s">
        <v>1245</v>
      </c>
      <c r="C1504" s="137">
        <v>43081</v>
      </c>
      <c r="D1504" s="137">
        <v>43098</v>
      </c>
      <c r="E1504" s="25">
        <f t="shared" si="69"/>
        <v>17</v>
      </c>
      <c r="F1504" s="121">
        <v>13749.2475163126</v>
      </c>
      <c r="G1504" s="122">
        <f t="shared" si="71"/>
        <v>233737.20777731421</v>
      </c>
    </row>
    <row r="1505" spans="1:7">
      <c r="A1505" s="23">
        <f t="shared" si="70"/>
        <v>1493</v>
      </c>
      <c r="B1505" s="218" t="s">
        <v>1245</v>
      </c>
      <c r="C1505" s="137">
        <v>43082</v>
      </c>
      <c r="D1505" s="137">
        <v>43098</v>
      </c>
      <c r="E1505" s="25">
        <f t="shared" si="69"/>
        <v>16</v>
      </c>
      <c r="F1505" s="121">
        <v>14924.075922895689</v>
      </c>
      <c r="G1505" s="122">
        <f t="shared" si="71"/>
        <v>238785.21476633102</v>
      </c>
    </row>
    <row r="1506" spans="1:7">
      <c r="A1506" s="23">
        <f t="shared" si="70"/>
        <v>1494</v>
      </c>
      <c r="B1506" s="218" t="s">
        <v>1245</v>
      </c>
      <c r="C1506" s="137">
        <v>43083</v>
      </c>
      <c r="D1506" s="137">
        <v>43098</v>
      </c>
      <c r="E1506" s="25">
        <f t="shared" si="69"/>
        <v>15</v>
      </c>
      <c r="F1506" s="121">
        <v>9806.3302613419546</v>
      </c>
      <c r="G1506" s="122">
        <f t="shared" si="71"/>
        <v>147094.95392012931</v>
      </c>
    </row>
    <row r="1507" spans="1:7">
      <c r="A1507" s="23">
        <f t="shared" si="70"/>
        <v>1495</v>
      </c>
      <c r="B1507" s="218" t="s">
        <v>1245</v>
      </c>
      <c r="C1507" s="137">
        <v>43084</v>
      </c>
      <c r="D1507" s="137">
        <v>43098</v>
      </c>
      <c r="E1507" s="25">
        <f t="shared" si="69"/>
        <v>14</v>
      </c>
      <c r="F1507" s="121">
        <v>8899.7275183623115</v>
      </c>
      <c r="G1507" s="122">
        <f t="shared" si="71"/>
        <v>124596.18525707236</v>
      </c>
    </row>
    <row r="1508" spans="1:7">
      <c r="A1508" s="23">
        <f t="shared" si="70"/>
        <v>1496</v>
      </c>
      <c r="B1508" s="218" t="s">
        <v>1245</v>
      </c>
      <c r="C1508" s="137">
        <v>43085</v>
      </c>
      <c r="D1508" s="137">
        <v>43098</v>
      </c>
      <c r="E1508" s="25">
        <f t="shared" si="69"/>
        <v>13</v>
      </c>
      <c r="F1508" s="121">
        <v>7875.1054833971502</v>
      </c>
      <c r="G1508" s="122">
        <f t="shared" si="71"/>
        <v>102376.37128416295</v>
      </c>
    </row>
    <row r="1509" spans="1:7">
      <c r="A1509" s="23">
        <f t="shared" si="70"/>
        <v>1497</v>
      </c>
      <c r="B1509" s="218" t="s">
        <v>1245</v>
      </c>
      <c r="C1509" s="137">
        <v>43086</v>
      </c>
      <c r="D1509" s="137">
        <v>43098</v>
      </c>
      <c r="E1509" s="25">
        <f t="shared" si="69"/>
        <v>12</v>
      </c>
      <c r="F1509" s="121">
        <v>5718.5711480254513</v>
      </c>
      <c r="G1509" s="122">
        <f t="shared" si="71"/>
        <v>68622.853776305419</v>
      </c>
    </row>
    <row r="1510" spans="1:7">
      <c r="A1510" s="23">
        <f t="shared" si="70"/>
        <v>1498</v>
      </c>
      <c r="B1510" s="218" t="s">
        <v>1245</v>
      </c>
      <c r="C1510" s="137">
        <v>43087</v>
      </c>
      <c r="D1510" s="137">
        <v>43098</v>
      </c>
      <c r="E1510" s="25">
        <f t="shared" si="69"/>
        <v>11</v>
      </c>
      <c r="F1510" s="121">
        <v>8583.2212353102459</v>
      </c>
      <c r="G1510" s="122">
        <f t="shared" si="71"/>
        <v>94415.433588412707</v>
      </c>
    </row>
    <row r="1511" spans="1:7">
      <c r="A1511" s="23">
        <f t="shared" si="70"/>
        <v>1499</v>
      </c>
      <c r="B1511" s="218" t="s">
        <v>1245</v>
      </c>
      <c r="C1511" s="137">
        <v>43088</v>
      </c>
      <c r="D1511" s="137">
        <v>43098</v>
      </c>
      <c r="E1511" s="25">
        <f t="shared" si="69"/>
        <v>10</v>
      </c>
      <c r="F1511" s="121">
        <v>7274.2799969254329</v>
      </c>
      <c r="G1511" s="122">
        <f t="shared" si="71"/>
        <v>72742.799969254324</v>
      </c>
    </row>
    <row r="1512" spans="1:7">
      <c r="A1512" s="23">
        <f t="shared" si="70"/>
        <v>1500</v>
      </c>
      <c r="B1512" s="218" t="s">
        <v>1245</v>
      </c>
      <c r="C1512" s="137">
        <v>43089</v>
      </c>
      <c r="D1512" s="137">
        <v>43098</v>
      </c>
      <c r="E1512" s="25">
        <f t="shared" si="69"/>
        <v>9</v>
      </c>
      <c r="F1512" s="121">
        <v>11426.413269506764</v>
      </c>
      <c r="G1512" s="122">
        <f t="shared" si="71"/>
        <v>102837.71942556088</v>
      </c>
    </row>
    <row r="1513" spans="1:7">
      <c r="A1513" s="23">
        <f t="shared" si="70"/>
        <v>1501</v>
      </c>
      <c r="B1513" s="218" t="s">
        <v>1245</v>
      </c>
      <c r="C1513" s="137">
        <v>43090</v>
      </c>
      <c r="D1513" s="137">
        <v>43098</v>
      </c>
      <c r="E1513" s="25">
        <f t="shared" si="69"/>
        <v>8</v>
      </c>
      <c r="F1513" s="121">
        <v>12955.299552046403</v>
      </c>
      <c r="G1513" s="122">
        <f t="shared" si="71"/>
        <v>103642.39641637122</v>
      </c>
    </row>
    <row r="1514" spans="1:7">
      <c r="A1514" s="23">
        <f t="shared" si="70"/>
        <v>1502</v>
      </c>
      <c r="B1514" s="218" t="s">
        <v>1245</v>
      </c>
      <c r="C1514" s="137">
        <v>43091</v>
      </c>
      <c r="D1514" s="137">
        <v>43098</v>
      </c>
      <c r="E1514" s="25">
        <f t="shared" si="69"/>
        <v>7</v>
      </c>
      <c r="F1514" s="121">
        <v>8540.3051291336942</v>
      </c>
      <c r="G1514" s="122">
        <f t="shared" si="71"/>
        <v>59782.135903935858</v>
      </c>
    </row>
    <row r="1515" spans="1:7">
      <c r="A1515" s="23">
        <f t="shared" si="70"/>
        <v>1503</v>
      </c>
      <c r="B1515" s="218" t="s">
        <v>1245</v>
      </c>
      <c r="C1515" s="137">
        <v>43092</v>
      </c>
      <c r="D1515" s="137">
        <v>43098</v>
      </c>
      <c r="E1515" s="25">
        <f t="shared" si="69"/>
        <v>6</v>
      </c>
      <c r="F1515" s="121">
        <v>6110.1806168864814</v>
      </c>
      <c r="G1515" s="122">
        <f t="shared" si="71"/>
        <v>36661.083701318887</v>
      </c>
    </row>
    <row r="1516" spans="1:7">
      <c r="A1516" s="23">
        <f t="shared" si="70"/>
        <v>1504</v>
      </c>
      <c r="B1516" s="218" t="s">
        <v>1245</v>
      </c>
      <c r="C1516" s="137">
        <v>43093</v>
      </c>
      <c r="D1516" s="137">
        <v>43098</v>
      </c>
      <c r="E1516" s="25">
        <f t="shared" si="69"/>
        <v>5</v>
      </c>
      <c r="F1516" s="121">
        <v>6308.6676079530298</v>
      </c>
      <c r="G1516" s="122">
        <f t="shared" si="71"/>
        <v>31543.338039765149</v>
      </c>
    </row>
    <row r="1517" spans="1:7">
      <c r="A1517" s="23">
        <f t="shared" si="70"/>
        <v>1505</v>
      </c>
      <c r="B1517" s="218" t="s">
        <v>1245</v>
      </c>
      <c r="C1517" s="137">
        <v>43094</v>
      </c>
      <c r="D1517" s="137">
        <v>43098</v>
      </c>
      <c r="E1517" s="25">
        <f t="shared" si="69"/>
        <v>4</v>
      </c>
      <c r="F1517" s="121">
        <v>6308.6676079530298</v>
      </c>
      <c r="G1517" s="122">
        <f t="shared" si="71"/>
        <v>25234.670431812119</v>
      </c>
    </row>
    <row r="1518" spans="1:7">
      <c r="A1518" s="23">
        <f t="shared" si="70"/>
        <v>1506</v>
      </c>
      <c r="B1518" s="218" t="s">
        <v>1245</v>
      </c>
      <c r="C1518" s="137">
        <v>43095</v>
      </c>
      <c r="D1518" s="137">
        <v>43098</v>
      </c>
      <c r="E1518" s="25">
        <f t="shared" si="69"/>
        <v>3</v>
      </c>
      <c r="F1518" s="121">
        <v>7091.8865456750909</v>
      </c>
      <c r="G1518" s="122">
        <f t="shared" si="71"/>
        <v>21275.659637025274</v>
      </c>
    </row>
    <row r="1519" spans="1:7">
      <c r="A1519" s="23">
        <f t="shared" si="70"/>
        <v>1507</v>
      </c>
      <c r="B1519" s="218" t="s">
        <v>1245</v>
      </c>
      <c r="C1519" s="137">
        <v>43096</v>
      </c>
      <c r="D1519" s="137">
        <v>43098</v>
      </c>
      <c r="E1519" s="25">
        <f t="shared" si="69"/>
        <v>2</v>
      </c>
      <c r="F1519" s="121">
        <v>13711.695923408117</v>
      </c>
      <c r="G1519" s="122">
        <f t="shared" si="71"/>
        <v>27423.391846816234</v>
      </c>
    </row>
    <row r="1520" spans="1:7">
      <c r="A1520" s="23">
        <f t="shared" si="70"/>
        <v>1508</v>
      </c>
      <c r="B1520" s="218" t="s">
        <v>1245</v>
      </c>
      <c r="C1520" s="137">
        <v>43097</v>
      </c>
      <c r="D1520" s="137">
        <v>43098</v>
      </c>
      <c r="E1520" s="25">
        <f t="shared" si="69"/>
        <v>1</v>
      </c>
      <c r="F1520" s="121">
        <v>14291.063356791557</v>
      </c>
      <c r="G1520" s="122">
        <f t="shared" si="71"/>
        <v>14291.063356791557</v>
      </c>
    </row>
    <row r="1521" spans="1:7">
      <c r="A1521" s="23">
        <f t="shared" si="70"/>
        <v>1509</v>
      </c>
      <c r="B1521" s="218" t="s">
        <v>1245</v>
      </c>
      <c r="C1521" s="137">
        <v>43098</v>
      </c>
      <c r="D1521" s="137">
        <v>43098</v>
      </c>
      <c r="E1521" s="25">
        <f t="shared" si="69"/>
        <v>0</v>
      </c>
      <c r="F1521" s="121">
        <v>15154.749993594653</v>
      </c>
      <c r="G1521" s="122">
        <f t="shared" si="71"/>
        <v>0</v>
      </c>
    </row>
    <row r="1522" spans="1:7">
      <c r="A1522" s="23">
        <f t="shared" si="70"/>
        <v>1510</v>
      </c>
      <c r="B1522" s="218" t="s">
        <v>1245</v>
      </c>
      <c r="C1522" s="137">
        <v>43099</v>
      </c>
      <c r="D1522" s="137">
        <v>43098</v>
      </c>
      <c r="E1522" s="25">
        <f t="shared" si="69"/>
        <v>-1</v>
      </c>
      <c r="F1522" s="121">
        <v>14784.598577821896</v>
      </c>
      <c r="G1522" s="122">
        <f t="shared" si="71"/>
        <v>-14784.598577821896</v>
      </c>
    </row>
    <row r="1523" spans="1:7">
      <c r="A1523" s="23">
        <f t="shared" si="70"/>
        <v>1511</v>
      </c>
      <c r="B1523" s="218" t="s">
        <v>1245</v>
      </c>
      <c r="C1523" s="137">
        <v>43100</v>
      </c>
      <c r="D1523" s="137">
        <v>43098</v>
      </c>
      <c r="E1523" s="25">
        <f t="shared" si="69"/>
        <v>-2</v>
      </c>
      <c r="F1523" s="121">
        <v>15642.920701352923</v>
      </c>
      <c r="G1523" s="122">
        <f t="shared" si="71"/>
        <v>-31285.841402705846</v>
      </c>
    </row>
    <row r="1524" spans="1:7">
      <c r="A1524" s="23">
        <f t="shared" si="70"/>
        <v>1512</v>
      </c>
      <c r="B1524" s="218" t="s">
        <v>1245</v>
      </c>
      <c r="C1524" s="137">
        <v>43070</v>
      </c>
      <c r="D1524" s="137">
        <v>43098</v>
      </c>
      <c r="E1524" s="25">
        <f t="shared" si="69"/>
        <v>28</v>
      </c>
      <c r="F1524" s="121">
        <v>-12134.529021419859</v>
      </c>
      <c r="G1524" s="122">
        <f t="shared" si="71"/>
        <v>-339766.81259975606</v>
      </c>
    </row>
    <row r="1525" spans="1:7">
      <c r="A1525" s="23">
        <f t="shared" si="70"/>
        <v>1513</v>
      </c>
      <c r="B1525" s="218" t="s">
        <v>1245</v>
      </c>
      <c r="C1525" s="137">
        <v>43071</v>
      </c>
      <c r="D1525" s="137">
        <v>43098</v>
      </c>
      <c r="E1525" s="25">
        <f t="shared" si="69"/>
        <v>27</v>
      </c>
      <c r="F1525" s="121">
        <v>-5976.0677850847578</v>
      </c>
      <c r="G1525" s="122">
        <f t="shared" si="71"/>
        <v>-161353.83019728845</v>
      </c>
    </row>
    <row r="1526" spans="1:7">
      <c r="A1526" s="23">
        <f t="shared" si="70"/>
        <v>1514</v>
      </c>
      <c r="B1526" s="218" t="s">
        <v>1245</v>
      </c>
      <c r="C1526" s="137">
        <v>43072</v>
      </c>
      <c r="D1526" s="137">
        <v>43098</v>
      </c>
      <c r="E1526" s="25">
        <f t="shared" si="69"/>
        <v>26</v>
      </c>
      <c r="F1526" s="121">
        <v>-5793.6743338344158</v>
      </c>
      <c r="G1526" s="122">
        <f t="shared" si="71"/>
        <v>-150635.53267969482</v>
      </c>
    </row>
    <row r="1527" spans="1:7">
      <c r="A1527" s="23">
        <f t="shared" si="70"/>
        <v>1515</v>
      </c>
      <c r="B1527" s="218" t="s">
        <v>1245</v>
      </c>
      <c r="C1527" s="137">
        <v>43073</v>
      </c>
      <c r="D1527" s="137">
        <v>43098</v>
      </c>
      <c r="E1527" s="25">
        <f t="shared" si="69"/>
        <v>25</v>
      </c>
      <c r="F1527" s="121">
        <v>-5766.8517674740715</v>
      </c>
      <c r="G1527" s="122">
        <f t="shared" si="71"/>
        <v>-144171.2941868518</v>
      </c>
    </row>
    <row r="1528" spans="1:7">
      <c r="A1528" s="23">
        <f t="shared" si="70"/>
        <v>1516</v>
      </c>
      <c r="B1528" s="218" t="s">
        <v>1245</v>
      </c>
      <c r="C1528" s="137">
        <v>43074</v>
      </c>
      <c r="D1528" s="137">
        <v>43098</v>
      </c>
      <c r="E1528" s="25">
        <f t="shared" si="69"/>
        <v>24</v>
      </c>
      <c r="F1528" s="121">
        <v>-4398.9008830965013</v>
      </c>
      <c r="G1528" s="122">
        <f t="shared" si="71"/>
        <v>-105573.62119431603</v>
      </c>
    </row>
    <row r="1529" spans="1:7">
      <c r="A1529" s="23">
        <f t="shared" si="70"/>
        <v>1517</v>
      </c>
      <c r="B1529" s="218" t="s">
        <v>1245</v>
      </c>
      <c r="C1529" s="137">
        <v>43075</v>
      </c>
      <c r="D1529" s="137">
        <v>43098</v>
      </c>
      <c r="E1529" s="25">
        <f t="shared" si="69"/>
        <v>23</v>
      </c>
      <c r="F1529" s="121">
        <v>-5064.1005288330443</v>
      </c>
      <c r="G1529" s="122">
        <f t="shared" si="71"/>
        <v>-116474.31216316002</v>
      </c>
    </row>
    <row r="1530" spans="1:7">
      <c r="A1530" s="23">
        <f t="shared" si="70"/>
        <v>1518</v>
      </c>
      <c r="B1530" s="218" t="s">
        <v>1245</v>
      </c>
      <c r="C1530" s="137">
        <v>43076</v>
      </c>
      <c r="D1530" s="137">
        <v>43098</v>
      </c>
      <c r="E1530" s="25">
        <f t="shared" si="69"/>
        <v>22</v>
      </c>
      <c r="F1530" s="121">
        <v>-7649.7959259702566</v>
      </c>
      <c r="G1530" s="122">
        <f t="shared" si="71"/>
        <v>-168295.51037134565</v>
      </c>
    </row>
    <row r="1531" spans="1:7">
      <c r="A1531" s="23">
        <f t="shared" si="70"/>
        <v>1519</v>
      </c>
      <c r="B1531" s="218" t="s">
        <v>1245</v>
      </c>
      <c r="C1531" s="137">
        <v>43077</v>
      </c>
      <c r="D1531" s="137">
        <v>43098</v>
      </c>
      <c r="E1531" s="25">
        <f t="shared" si="69"/>
        <v>21</v>
      </c>
      <c r="F1531" s="121">
        <v>-10809.49424321884</v>
      </c>
      <c r="G1531" s="122">
        <f t="shared" si="71"/>
        <v>-226999.37910759565</v>
      </c>
    </row>
    <row r="1532" spans="1:7">
      <c r="A1532" s="23">
        <f t="shared" si="70"/>
        <v>1520</v>
      </c>
      <c r="B1532" s="218" t="s">
        <v>1245</v>
      </c>
      <c r="C1532" s="137">
        <v>43078</v>
      </c>
      <c r="D1532" s="137">
        <v>43098</v>
      </c>
      <c r="E1532" s="25">
        <f t="shared" si="69"/>
        <v>20</v>
      </c>
      <c r="F1532" s="121">
        <v>-11480.058402227452</v>
      </c>
      <c r="G1532" s="122">
        <f t="shared" si="71"/>
        <v>-229601.16804454906</v>
      </c>
    </row>
    <row r="1533" spans="1:7">
      <c r="A1533" s="23">
        <f t="shared" si="70"/>
        <v>1521</v>
      </c>
      <c r="B1533" s="218" t="s">
        <v>1245</v>
      </c>
      <c r="C1533" s="137">
        <v>43079</v>
      </c>
      <c r="D1533" s="137">
        <v>43098</v>
      </c>
      <c r="E1533" s="25">
        <f t="shared" si="69"/>
        <v>19</v>
      </c>
      <c r="F1533" s="121">
        <v>-12418.848224839512</v>
      </c>
      <c r="G1533" s="122">
        <f t="shared" si="71"/>
        <v>-235958.11627195074</v>
      </c>
    </row>
    <row r="1534" spans="1:7">
      <c r="A1534" s="23">
        <f t="shared" si="70"/>
        <v>1522</v>
      </c>
      <c r="B1534" s="218" t="s">
        <v>1245</v>
      </c>
      <c r="C1534" s="137">
        <v>43080</v>
      </c>
      <c r="D1534" s="137">
        <v>43098</v>
      </c>
      <c r="E1534" s="25">
        <f t="shared" si="69"/>
        <v>18</v>
      </c>
      <c r="F1534" s="121">
        <v>-13164.515569657089</v>
      </c>
      <c r="G1534" s="122">
        <f t="shared" si="71"/>
        <v>-236961.2802538276</v>
      </c>
    </row>
    <row r="1535" spans="1:7">
      <c r="A1535" s="23">
        <f t="shared" si="70"/>
        <v>1523</v>
      </c>
      <c r="B1535" s="218" t="s">
        <v>1245</v>
      </c>
      <c r="C1535" s="137">
        <v>43081</v>
      </c>
      <c r="D1535" s="137">
        <v>43098</v>
      </c>
      <c r="E1535" s="25">
        <f t="shared" si="69"/>
        <v>17</v>
      </c>
      <c r="F1535" s="121">
        <v>-13749.2475163126</v>
      </c>
      <c r="G1535" s="122">
        <f t="shared" si="71"/>
        <v>-233737.20777731421</v>
      </c>
    </row>
    <row r="1536" spans="1:7">
      <c r="A1536" s="23">
        <f t="shared" si="70"/>
        <v>1524</v>
      </c>
      <c r="B1536" s="218" t="s">
        <v>1245</v>
      </c>
      <c r="C1536" s="137">
        <v>43082</v>
      </c>
      <c r="D1536" s="137">
        <v>43098</v>
      </c>
      <c r="E1536" s="25">
        <f t="shared" si="69"/>
        <v>16</v>
      </c>
      <c r="F1536" s="121">
        <v>-14924.075922895689</v>
      </c>
      <c r="G1536" s="122">
        <f t="shared" si="71"/>
        <v>-238785.21476633102</v>
      </c>
    </row>
    <row r="1537" spans="1:7">
      <c r="A1537" s="23">
        <f t="shared" si="70"/>
        <v>1525</v>
      </c>
      <c r="B1537" s="218" t="s">
        <v>1245</v>
      </c>
      <c r="C1537" s="137">
        <v>43083</v>
      </c>
      <c r="D1537" s="137">
        <v>43098</v>
      </c>
      <c r="E1537" s="25">
        <f t="shared" si="69"/>
        <v>15</v>
      </c>
      <c r="F1537" s="121">
        <v>-9806.3302613419546</v>
      </c>
      <c r="G1537" s="122">
        <f t="shared" si="71"/>
        <v>-147094.95392012931</v>
      </c>
    </row>
    <row r="1538" spans="1:7">
      <c r="A1538" s="23">
        <f t="shared" si="70"/>
        <v>1526</v>
      </c>
      <c r="B1538" s="218" t="s">
        <v>1245</v>
      </c>
      <c r="C1538" s="137">
        <v>43084</v>
      </c>
      <c r="D1538" s="137">
        <v>43098</v>
      </c>
      <c r="E1538" s="25">
        <f t="shared" si="69"/>
        <v>14</v>
      </c>
      <c r="F1538" s="121">
        <v>-8899.7275183623115</v>
      </c>
      <c r="G1538" s="122">
        <f t="shared" si="71"/>
        <v>-124596.18525707236</v>
      </c>
    </row>
    <row r="1539" spans="1:7">
      <c r="A1539" s="23">
        <f t="shared" si="70"/>
        <v>1527</v>
      </c>
      <c r="B1539" s="218" t="s">
        <v>1245</v>
      </c>
      <c r="C1539" s="137">
        <v>43085</v>
      </c>
      <c r="D1539" s="137">
        <v>43098</v>
      </c>
      <c r="E1539" s="25">
        <f t="shared" si="69"/>
        <v>13</v>
      </c>
      <c r="F1539" s="121">
        <v>-7875.1054833971502</v>
      </c>
      <c r="G1539" s="122">
        <f t="shared" si="71"/>
        <v>-102376.37128416295</v>
      </c>
    </row>
    <row r="1540" spans="1:7">
      <c r="A1540" s="23">
        <f t="shared" si="70"/>
        <v>1528</v>
      </c>
      <c r="B1540" s="218" t="s">
        <v>1245</v>
      </c>
      <c r="C1540" s="137">
        <v>43086</v>
      </c>
      <c r="D1540" s="137">
        <v>43098</v>
      </c>
      <c r="E1540" s="25">
        <f t="shared" si="69"/>
        <v>12</v>
      </c>
      <c r="F1540" s="121">
        <v>-5718.5711480254513</v>
      </c>
      <c r="G1540" s="122">
        <f t="shared" si="71"/>
        <v>-68622.853776305419</v>
      </c>
    </row>
    <row r="1541" spans="1:7">
      <c r="A1541" s="23">
        <f t="shared" si="70"/>
        <v>1529</v>
      </c>
      <c r="B1541" s="218" t="s">
        <v>1245</v>
      </c>
      <c r="C1541" s="137">
        <v>43087</v>
      </c>
      <c r="D1541" s="137">
        <v>43098</v>
      </c>
      <c r="E1541" s="25">
        <f t="shared" si="69"/>
        <v>11</v>
      </c>
      <c r="F1541" s="121">
        <v>-8583.2212353102459</v>
      </c>
      <c r="G1541" s="122">
        <f t="shared" si="71"/>
        <v>-94415.433588412707</v>
      </c>
    </row>
    <row r="1542" spans="1:7">
      <c r="A1542" s="23">
        <f t="shared" si="70"/>
        <v>1530</v>
      </c>
      <c r="B1542" s="218" t="s">
        <v>1245</v>
      </c>
      <c r="C1542" s="137">
        <v>43088</v>
      </c>
      <c r="D1542" s="137">
        <v>43098</v>
      </c>
      <c r="E1542" s="25">
        <f t="shared" si="69"/>
        <v>10</v>
      </c>
      <c r="F1542" s="121">
        <v>-7274.2799969254329</v>
      </c>
      <c r="G1542" s="122">
        <f t="shared" si="71"/>
        <v>-72742.799969254324</v>
      </c>
    </row>
    <row r="1543" spans="1:7">
      <c r="A1543" s="23">
        <f t="shared" si="70"/>
        <v>1531</v>
      </c>
      <c r="B1543" s="218" t="s">
        <v>1245</v>
      </c>
      <c r="C1543" s="137">
        <v>43089</v>
      </c>
      <c r="D1543" s="137">
        <v>43098</v>
      </c>
      <c r="E1543" s="25">
        <f t="shared" si="69"/>
        <v>9</v>
      </c>
      <c r="F1543" s="121">
        <v>-11426.413269506764</v>
      </c>
      <c r="G1543" s="122">
        <f t="shared" si="71"/>
        <v>-102837.71942556088</v>
      </c>
    </row>
    <row r="1544" spans="1:7">
      <c r="A1544" s="23">
        <f t="shared" si="70"/>
        <v>1532</v>
      </c>
      <c r="B1544" s="218" t="s">
        <v>1245</v>
      </c>
      <c r="C1544" s="137">
        <v>43090</v>
      </c>
      <c r="D1544" s="137">
        <v>43098</v>
      </c>
      <c r="E1544" s="25">
        <f t="shared" si="69"/>
        <v>8</v>
      </c>
      <c r="F1544" s="121">
        <v>-12955.299552046403</v>
      </c>
      <c r="G1544" s="122">
        <f t="shared" si="71"/>
        <v>-103642.39641637122</v>
      </c>
    </row>
    <row r="1545" spans="1:7">
      <c r="A1545" s="23">
        <f t="shared" si="70"/>
        <v>1533</v>
      </c>
      <c r="B1545" s="218" t="s">
        <v>1245</v>
      </c>
      <c r="C1545" s="137">
        <v>43091</v>
      </c>
      <c r="D1545" s="137">
        <v>43098</v>
      </c>
      <c r="E1545" s="25">
        <f t="shared" si="69"/>
        <v>7</v>
      </c>
      <c r="F1545" s="121">
        <v>-8540.3051291336942</v>
      </c>
      <c r="G1545" s="122">
        <f t="shared" si="71"/>
        <v>-59782.135903935858</v>
      </c>
    </row>
    <row r="1546" spans="1:7">
      <c r="A1546" s="23">
        <f t="shared" si="70"/>
        <v>1534</v>
      </c>
      <c r="B1546" s="218" t="s">
        <v>1245</v>
      </c>
      <c r="C1546" s="137">
        <v>43092</v>
      </c>
      <c r="D1546" s="137">
        <v>43098</v>
      </c>
      <c r="E1546" s="25">
        <f t="shared" si="69"/>
        <v>6</v>
      </c>
      <c r="F1546" s="121">
        <v>-6110.1806168864814</v>
      </c>
      <c r="G1546" s="122">
        <f t="shared" si="71"/>
        <v>-36661.083701318887</v>
      </c>
    </row>
    <row r="1547" spans="1:7">
      <c r="A1547" s="23">
        <f t="shared" si="70"/>
        <v>1535</v>
      </c>
      <c r="B1547" s="218" t="s">
        <v>1245</v>
      </c>
      <c r="C1547" s="137">
        <v>43093</v>
      </c>
      <c r="D1547" s="137">
        <v>43098</v>
      </c>
      <c r="E1547" s="25">
        <f t="shared" si="69"/>
        <v>5</v>
      </c>
      <c r="F1547" s="121">
        <v>-6308.6676079530298</v>
      </c>
      <c r="G1547" s="122">
        <f t="shared" si="71"/>
        <v>-31543.338039765149</v>
      </c>
    </row>
    <row r="1548" spans="1:7">
      <c r="A1548" s="23">
        <f t="shared" si="70"/>
        <v>1536</v>
      </c>
      <c r="B1548" s="218" t="s">
        <v>1245</v>
      </c>
      <c r="C1548" s="137">
        <v>43094</v>
      </c>
      <c r="D1548" s="137">
        <v>43098</v>
      </c>
      <c r="E1548" s="25">
        <f t="shared" si="69"/>
        <v>4</v>
      </c>
      <c r="F1548" s="121">
        <v>-6308.6676079530298</v>
      </c>
      <c r="G1548" s="122">
        <f t="shared" si="71"/>
        <v>-25234.670431812119</v>
      </c>
    </row>
    <row r="1549" spans="1:7">
      <c r="A1549" s="23">
        <f t="shared" si="70"/>
        <v>1537</v>
      </c>
      <c r="B1549" s="218" t="s">
        <v>1245</v>
      </c>
      <c r="C1549" s="137">
        <v>43095</v>
      </c>
      <c r="D1549" s="137">
        <v>43098</v>
      </c>
      <c r="E1549" s="25">
        <f t="shared" ref="E1549:E1559" si="72">D1549-C1549</f>
        <v>3</v>
      </c>
      <c r="F1549" s="121">
        <v>-7091.8865456750909</v>
      </c>
      <c r="G1549" s="122">
        <f t="shared" si="71"/>
        <v>-21275.659637025274</v>
      </c>
    </row>
    <row r="1550" spans="1:7">
      <c r="A1550" s="23">
        <f t="shared" ref="A1550:A1559" si="73">A1549+1</f>
        <v>1538</v>
      </c>
      <c r="B1550" s="218" t="s">
        <v>1245</v>
      </c>
      <c r="C1550" s="137">
        <v>43096</v>
      </c>
      <c r="D1550" s="137">
        <v>43098</v>
      </c>
      <c r="E1550" s="25">
        <f t="shared" si="72"/>
        <v>2</v>
      </c>
      <c r="F1550" s="121">
        <v>-13711.695923408117</v>
      </c>
      <c r="G1550" s="122">
        <f t="shared" ref="G1550:G1559" si="74">E1550*F1550</f>
        <v>-27423.391846816234</v>
      </c>
    </row>
    <row r="1551" spans="1:7">
      <c r="A1551" s="23">
        <f t="shared" si="73"/>
        <v>1539</v>
      </c>
      <c r="B1551" s="218" t="s">
        <v>1245</v>
      </c>
      <c r="C1551" s="137">
        <v>43097</v>
      </c>
      <c r="D1551" s="137">
        <v>43098</v>
      </c>
      <c r="E1551" s="25">
        <f t="shared" si="72"/>
        <v>1</v>
      </c>
      <c r="F1551" s="121">
        <v>-14291.063356791557</v>
      </c>
      <c r="G1551" s="122">
        <f t="shared" si="74"/>
        <v>-14291.063356791557</v>
      </c>
    </row>
    <row r="1552" spans="1:7">
      <c r="A1552" s="23">
        <f t="shared" si="73"/>
        <v>1540</v>
      </c>
      <c r="B1552" s="218" t="s">
        <v>1245</v>
      </c>
      <c r="C1552" s="137">
        <v>43098</v>
      </c>
      <c r="D1552" s="137">
        <v>43098</v>
      </c>
      <c r="E1552" s="25">
        <f t="shared" si="72"/>
        <v>0</v>
      </c>
      <c r="F1552" s="121">
        <v>-15154.749993594653</v>
      </c>
      <c r="G1552" s="122">
        <f t="shared" si="74"/>
        <v>0</v>
      </c>
    </row>
    <row r="1553" spans="1:10">
      <c r="A1553" s="23">
        <f t="shared" si="73"/>
        <v>1541</v>
      </c>
      <c r="B1553" s="218" t="s">
        <v>1245</v>
      </c>
      <c r="C1553" s="137">
        <v>43099</v>
      </c>
      <c r="D1553" s="137">
        <v>43098</v>
      </c>
      <c r="E1553" s="25">
        <f t="shared" si="72"/>
        <v>-1</v>
      </c>
      <c r="F1553" s="121">
        <v>-14784.598577821896</v>
      </c>
      <c r="G1553" s="122">
        <f t="shared" si="74"/>
        <v>14784.598577821896</v>
      </c>
    </row>
    <row r="1554" spans="1:10">
      <c r="A1554" s="23">
        <f t="shared" si="73"/>
        <v>1542</v>
      </c>
      <c r="B1554" s="218" t="s">
        <v>1245</v>
      </c>
      <c r="C1554" s="137">
        <v>43100</v>
      </c>
      <c r="D1554" s="137">
        <v>43098</v>
      </c>
      <c r="E1554" s="25">
        <f t="shared" si="72"/>
        <v>-2</v>
      </c>
      <c r="F1554" s="121">
        <v>-15642.920701352923</v>
      </c>
      <c r="G1554" s="122">
        <f t="shared" si="74"/>
        <v>31285.841402705846</v>
      </c>
    </row>
    <row r="1555" spans="1:10">
      <c r="A1555" s="23">
        <f t="shared" si="73"/>
        <v>1543</v>
      </c>
      <c r="B1555" s="218" t="s">
        <v>719</v>
      </c>
      <c r="C1555" s="137">
        <v>42787</v>
      </c>
      <c r="D1555" s="137">
        <v>42824</v>
      </c>
      <c r="E1555" s="25">
        <f t="shared" si="72"/>
        <v>37</v>
      </c>
      <c r="F1555" s="121">
        <v>15788.12</v>
      </c>
      <c r="G1555" s="122">
        <f t="shared" si="74"/>
        <v>584160.44000000006</v>
      </c>
    </row>
    <row r="1556" spans="1:10">
      <c r="A1556" s="23">
        <f t="shared" si="73"/>
        <v>1544</v>
      </c>
      <c r="B1556" s="218" t="s">
        <v>719</v>
      </c>
      <c r="C1556" s="137">
        <v>42767</v>
      </c>
      <c r="D1556" s="137">
        <v>42814</v>
      </c>
      <c r="E1556" s="25">
        <f t="shared" si="72"/>
        <v>47</v>
      </c>
      <c r="F1556" s="121">
        <v>1600</v>
      </c>
      <c r="G1556" s="122">
        <f t="shared" si="74"/>
        <v>75200</v>
      </c>
    </row>
    <row r="1557" spans="1:10">
      <c r="A1557" s="23">
        <f t="shared" si="73"/>
        <v>1545</v>
      </c>
      <c r="B1557" s="218" t="s">
        <v>719</v>
      </c>
      <c r="C1557" s="137">
        <v>42768</v>
      </c>
      <c r="D1557" s="137">
        <v>42814</v>
      </c>
      <c r="E1557" s="25">
        <f t="shared" si="72"/>
        <v>46</v>
      </c>
      <c r="F1557" s="121">
        <v>9600</v>
      </c>
      <c r="G1557" s="122">
        <f t="shared" si="74"/>
        <v>441600</v>
      </c>
    </row>
    <row r="1558" spans="1:10">
      <c r="A1558" s="23">
        <f t="shared" si="73"/>
        <v>1546</v>
      </c>
      <c r="B1558" s="218" t="s">
        <v>719</v>
      </c>
      <c r="C1558" s="137">
        <v>42886</v>
      </c>
      <c r="D1558" s="137">
        <v>42906</v>
      </c>
      <c r="E1558" s="25">
        <f t="shared" si="72"/>
        <v>20</v>
      </c>
      <c r="F1558" s="121">
        <v>15989.96</v>
      </c>
      <c r="G1558" s="122">
        <f t="shared" si="74"/>
        <v>319799.19999999995</v>
      </c>
    </row>
    <row r="1559" spans="1:10">
      <c r="A1559" s="23">
        <f t="shared" si="73"/>
        <v>1547</v>
      </c>
      <c r="B1559" s="218" t="s">
        <v>719</v>
      </c>
      <c r="C1559" s="137">
        <v>42929</v>
      </c>
      <c r="D1559" s="137">
        <v>42968</v>
      </c>
      <c r="E1559" s="25">
        <f t="shared" si="72"/>
        <v>39</v>
      </c>
      <c r="F1559" s="121">
        <v>19289.66</v>
      </c>
      <c r="G1559" s="122">
        <f t="shared" si="74"/>
        <v>752296.74</v>
      </c>
    </row>
    <row r="1560" spans="1:10">
      <c r="A1560" s="23"/>
      <c r="B1560" s="27"/>
      <c r="C1560" s="27"/>
      <c r="D1560" s="238"/>
      <c r="E1560" s="26"/>
      <c r="F1560" s="26"/>
      <c r="G1560" s="27"/>
      <c r="H1560" s="27"/>
    </row>
    <row r="1561" spans="1:10" ht="15.75">
      <c r="E1561" s="18" t="s">
        <v>215</v>
      </c>
      <c r="F1561" s="18"/>
      <c r="H1561" s="30"/>
    </row>
    <row r="1562" spans="1:10" ht="15.75">
      <c r="A1562" s="18" t="s">
        <v>25</v>
      </c>
      <c r="B1562" s="17" t="s">
        <v>266</v>
      </c>
      <c r="C1562" s="17" t="s">
        <v>1247</v>
      </c>
      <c r="D1562" s="17" t="s">
        <v>88</v>
      </c>
      <c r="E1562" s="18" t="s">
        <v>44</v>
      </c>
      <c r="F1562" s="18" t="s">
        <v>45</v>
      </c>
      <c r="G1562" s="18" t="s">
        <v>45</v>
      </c>
      <c r="H1562" s="18" t="s">
        <v>21</v>
      </c>
      <c r="I1562" s="19" t="s">
        <v>45</v>
      </c>
      <c r="J1562" s="18" t="s">
        <v>30</v>
      </c>
    </row>
    <row r="1563" spans="1:10" ht="20.25">
      <c r="A1563" s="285" t="s">
        <v>26</v>
      </c>
      <c r="B1563" s="285" t="s">
        <v>213</v>
      </c>
      <c r="C1563" s="285" t="s">
        <v>63</v>
      </c>
      <c r="D1563" s="285" t="s">
        <v>63</v>
      </c>
      <c r="E1563" s="285" t="s">
        <v>34</v>
      </c>
      <c r="F1563" s="285" t="s">
        <v>46</v>
      </c>
      <c r="G1563" s="285" t="s">
        <v>34</v>
      </c>
      <c r="H1563" s="285" t="s">
        <v>34</v>
      </c>
      <c r="I1563" s="285" t="s">
        <v>16</v>
      </c>
      <c r="J1563" s="285" t="s">
        <v>36</v>
      </c>
    </row>
    <row r="1564" spans="1:10" ht="15.75">
      <c r="A1564" s="14"/>
      <c r="B1564" s="22" t="s">
        <v>40</v>
      </c>
      <c r="C1564" s="22" t="s">
        <v>41</v>
      </c>
      <c r="D1564" s="22" t="s">
        <v>42</v>
      </c>
      <c r="E1564" s="216" t="s">
        <v>1041</v>
      </c>
      <c r="F1564" s="22" t="s">
        <v>49</v>
      </c>
      <c r="G1564" s="22" t="s">
        <v>227</v>
      </c>
      <c r="H1564" s="22" t="s">
        <v>1042</v>
      </c>
      <c r="I1564" s="22" t="s">
        <v>72</v>
      </c>
      <c r="J1564" s="22" t="s">
        <v>248</v>
      </c>
    </row>
    <row r="1565" spans="1:10" ht="15.75">
      <c r="B1565" s="217"/>
      <c r="C1565" s="217"/>
      <c r="E1565" s="216"/>
      <c r="F1565" s="237"/>
      <c r="G1565" s="16"/>
    </row>
    <row r="1566" spans="1:10" ht="15.75">
      <c r="B1566" s="217" t="s">
        <v>1280</v>
      </c>
      <c r="C1566" s="217"/>
      <c r="E1566" s="216"/>
      <c r="F1566" s="237"/>
      <c r="G1566" s="16"/>
    </row>
    <row r="1567" spans="1:10">
      <c r="A1567" s="23">
        <f>A1559+1</f>
        <v>1548</v>
      </c>
      <c r="B1567" s="218" t="s">
        <v>1246</v>
      </c>
      <c r="C1567" s="137">
        <v>42826</v>
      </c>
      <c r="D1567" s="137">
        <v>42855</v>
      </c>
      <c r="E1567" s="136">
        <f>(D1567-C1567)/2</f>
        <v>14.5</v>
      </c>
      <c r="F1567" s="137">
        <v>42886</v>
      </c>
      <c r="G1567" s="25">
        <f>F1567-D1567</f>
        <v>31</v>
      </c>
      <c r="H1567" s="25">
        <f>E1567+G1567</f>
        <v>45.5</v>
      </c>
      <c r="I1567" s="121">
        <v>71.41</v>
      </c>
      <c r="J1567" s="122">
        <f>H1567*I1567</f>
        <v>3249.1549999999997</v>
      </c>
    </row>
    <row r="1568" spans="1:10">
      <c r="A1568" s="23">
        <f>A1567+1</f>
        <v>1549</v>
      </c>
      <c r="B1568" s="218" t="s">
        <v>1246</v>
      </c>
      <c r="C1568" s="137">
        <v>43040</v>
      </c>
      <c r="D1568" s="137">
        <v>43069</v>
      </c>
      <c r="E1568" s="136">
        <f>(D1568-C1568)/2</f>
        <v>14.5</v>
      </c>
      <c r="F1568" s="137">
        <v>43084</v>
      </c>
      <c r="G1568" s="25">
        <f>F1568-D1568</f>
        <v>15</v>
      </c>
      <c r="H1568" s="25">
        <f>E1568+G1568</f>
        <v>29.5</v>
      </c>
      <c r="I1568" s="121">
        <v>8297.8799999999992</v>
      </c>
      <c r="J1568" s="122">
        <f>H1568*I1568</f>
        <v>244787.45999999996</v>
      </c>
    </row>
    <row r="1569" spans="1:10">
      <c r="A1569" s="23"/>
      <c r="B1569" s="27"/>
      <c r="C1569" s="27"/>
      <c r="D1569" s="27"/>
      <c r="E1569" s="27"/>
      <c r="F1569" s="238"/>
      <c r="G1569" s="26"/>
      <c r="H1569" s="26"/>
      <c r="I1569" s="27"/>
      <c r="J1569" s="27"/>
    </row>
    <row r="1570" spans="1:10" ht="15.75" thickBot="1">
      <c r="A1570" s="23">
        <f>A1568+1</f>
        <v>1550</v>
      </c>
      <c r="B1570" s="27" t="s">
        <v>320</v>
      </c>
      <c r="C1570" s="27"/>
      <c r="D1570" s="27"/>
      <c r="E1570" s="27"/>
      <c r="F1570" s="237"/>
      <c r="G1570" s="16"/>
      <c r="H1570" s="391">
        <f>IF(I1570=0,0,J1570/I1570)</f>
        <v>21.953840697319453</v>
      </c>
      <c r="I1570" s="34">
        <f>SUM(F13:F1559,I1567:I1568)</f>
        <v>13895455.732708674</v>
      </c>
      <c r="J1570" s="34">
        <f>SUM(G13:G1559,J1567:J1568)</f>
        <v>305058621.57254058</v>
      </c>
    </row>
    <row r="1571" spans="1:10" ht="15.75" thickTop="1">
      <c r="A1571" s="23"/>
      <c r="B1571" s="27"/>
      <c r="C1571" s="27"/>
      <c r="D1571" s="27"/>
      <c r="E1571" s="27"/>
      <c r="F1571" s="238"/>
      <c r="G1571" s="26"/>
      <c r="H1571" s="26"/>
      <c r="I1571" s="27"/>
      <c r="J1571" s="27"/>
    </row>
    <row r="1572" spans="1:10" ht="15.75">
      <c r="D1572" s="18" t="s">
        <v>215</v>
      </c>
      <c r="E1572" s="18"/>
    </row>
    <row r="1573" spans="1:10" ht="15.75">
      <c r="A1573" s="18" t="s">
        <v>25</v>
      </c>
      <c r="B1573" s="17" t="s">
        <v>266</v>
      </c>
      <c r="C1573" s="17"/>
      <c r="D1573" s="18" t="s">
        <v>44</v>
      </c>
      <c r="E1573" s="18" t="s">
        <v>45</v>
      </c>
      <c r="F1573" s="18" t="s">
        <v>45</v>
      </c>
      <c r="G1573" s="18" t="s">
        <v>21</v>
      </c>
      <c r="H1573" s="19" t="s">
        <v>45</v>
      </c>
      <c r="I1573" s="18" t="s">
        <v>30</v>
      </c>
    </row>
    <row r="1574" spans="1:10" ht="20.25">
      <c r="A1574" s="285" t="s">
        <v>26</v>
      </c>
      <c r="B1574" s="285" t="s">
        <v>213</v>
      </c>
      <c r="C1574" s="285" t="s">
        <v>27</v>
      </c>
      <c r="D1574" s="285" t="s">
        <v>34</v>
      </c>
      <c r="E1574" s="285" t="s">
        <v>46</v>
      </c>
      <c r="F1574" s="285" t="s">
        <v>34</v>
      </c>
      <c r="G1574" s="285" t="s">
        <v>34</v>
      </c>
      <c r="H1574" s="285" t="s">
        <v>16</v>
      </c>
      <c r="I1574" s="285" t="s">
        <v>36</v>
      </c>
    </row>
    <row r="1575" spans="1:10" ht="15.75">
      <c r="A1575" s="14"/>
      <c r="B1575" s="22" t="s">
        <v>40</v>
      </c>
      <c r="C1575" s="22" t="s">
        <v>41</v>
      </c>
      <c r="D1575" s="216" t="s">
        <v>246</v>
      </c>
      <c r="E1575" s="22" t="s">
        <v>43</v>
      </c>
      <c r="F1575" s="22" t="s">
        <v>194</v>
      </c>
      <c r="G1575" s="22" t="s">
        <v>249</v>
      </c>
      <c r="H1575" s="22" t="s">
        <v>65</v>
      </c>
      <c r="I1575" s="22" t="s">
        <v>191</v>
      </c>
    </row>
    <row r="1576" spans="1:10" ht="15.75">
      <c r="B1576" s="217"/>
      <c r="D1576" s="216"/>
      <c r="E1576" s="237"/>
      <c r="F1576" s="16"/>
      <c r="G1576" s="16"/>
    </row>
    <row r="1577" spans="1:10" ht="15.75">
      <c r="B1577" s="217" t="s">
        <v>990</v>
      </c>
      <c r="D1577" s="216"/>
      <c r="E1577" s="237"/>
      <c r="F1577" s="16"/>
      <c r="G1577" s="16"/>
      <c r="J1577" s="410"/>
    </row>
    <row r="1578" spans="1:10">
      <c r="A1578" s="23">
        <f>A1570+1</f>
        <v>1551</v>
      </c>
      <c r="B1578" s="218" t="s">
        <v>1242</v>
      </c>
      <c r="C1578" s="137">
        <v>42735</v>
      </c>
      <c r="D1578" s="136">
        <f>(C1578-EOMONTH(C1578,-1))/2</f>
        <v>15.5</v>
      </c>
      <c r="E1578" s="137">
        <v>42769</v>
      </c>
      <c r="F1578" s="25">
        <f>E1578-C1578</f>
        <v>34</v>
      </c>
      <c r="G1578" s="25">
        <f t="shared" ref="G1578:G1610" si="75">D1578+F1578</f>
        <v>49.5</v>
      </c>
      <c r="H1578" s="121">
        <v>803550</v>
      </c>
      <c r="I1578" s="122">
        <f t="shared" ref="I1578:I1624" si="76">G1578*H1578</f>
        <v>39775725</v>
      </c>
      <c r="J1578" s="463"/>
    </row>
    <row r="1579" spans="1:10">
      <c r="A1579" s="23">
        <f t="shared" ref="A1579:A1624" si="77">A1578+1</f>
        <v>1552</v>
      </c>
      <c r="B1579" s="218" t="s">
        <v>1242</v>
      </c>
      <c r="C1579" s="137">
        <v>42766</v>
      </c>
      <c r="D1579" s="136">
        <f t="shared" ref="D1579:D1624" si="78">(C1579-EOMONTH(C1579,-1))/2</f>
        <v>15.5</v>
      </c>
      <c r="E1579" s="137">
        <v>42782</v>
      </c>
      <c r="F1579" s="25">
        <f t="shared" ref="F1579:F1609" si="79">E1579-C1579</f>
        <v>16</v>
      </c>
      <c r="G1579" s="25">
        <f t="shared" si="75"/>
        <v>31.5</v>
      </c>
      <c r="H1579" s="121">
        <v>826120.02</v>
      </c>
      <c r="I1579" s="122">
        <f t="shared" si="76"/>
        <v>26022780.629999999</v>
      </c>
      <c r="J1579" s="463"/>
    </row>
    <row r="1580" spans="1:10">
      <c r="A1580" s="23">
        <f t="shared" si="77"/>
        <v>1553</v>
      </c>
      <c r="B1580" s="218" t="s">
        <v>1242</v>
      </c>
      <c r="C1580" s="137">
        <v>42794</v>
      </c>
      <c r="D1580" s="136">
        <f t="shared" si="78"/>
        <v>14</v>
      </c>
      <c r="E1580" s="137">
        <v>42832</v>
      </c>
      <c r="F1580" s="25">
        <f t="shared" si="79"/>
        <v>38</v>
      </c>
      <c r="G1580" s="25">
        <f t="shared" si="75"/>
        <v>52</v>
      </c>
      <c r="H1580" s="121">
        <v>825923.98</v>
      </c>
      <c r="I1580" s="122">
        <f t="shared" si="76"/>
        <v>42948046.960000001</v>
      </c>
      <c r="J1580" s="463"/>
    </row>
    <row r="1581" spans="1:10">
      <c r="A1581" s="23">
        <f t="shared" si="77"/>
        <v>1554</v>
      </c>
      <c r="B1581" s="218" t="s">
        <v>1242</v>
      </c>
      <c r="C1581" s="137">
        <v>42825</v>
      </c>
      <c r="D1581" s="136">
        <f t="shared" si="78"/>
        <v>15.5</v>
      </c>
      <c r="E1581" s="137">
        <v>42863</v>
      </c>
      <c r="F1581" s="25">
        <f t="shared" si="79"/>
        <v>38</v>
      </c>
      <c r="G1581" s="25">
        <f t="shared" si="75"/>
        <v>53.5</v>
      </c>
      <c r="H1581" s="121">
        <v>825827.12</v>
      </c>
      <c r="I1581" s="122">
        <f t="shared" si="76"/>
        <v>44181750.920000002</v>
      </c>
      <c r="J1581" s="463"/>
    </row>
    <row r="1582" spans="1:10">
      <c r="A1582" s="23">
        <f t="shared" si="77"/>
        <v>1555</v>
      </c>
      <c r="B1582" s="218" t="s">
        <v>1242</v>
      </c>
      <c r="C1582" s="137">
        <v>42855</v>
      </c>
      <c r="D1582" s="136">
        <f t="shared" si="78"/>
        <v>15</v>
      </c>
      <c r="E1582" s="137">
        <v>42891</v>
      </c>
      <c r="F1582" s="25">
        <f t="shared" si="79"/>
        <v>36</v>
      </c>
      <c r="G1582" s="25">
        <f t="shared" si="75"/>
        <v>51</v>
      </c>
      <c r="H1582" s="121">
        <v>828605.97</v>
      </c>
      <c r="I1582" s="122">
        <f t="shared" si="76"/>
        <v>42258904.469999999</v>
      </c>
      <c r="J1582" s="463"/>
    </row>
    <row r="1583" spans="1:10">
      <c r="A1583" s="23">
        <f t="shared" si="77"/>
        <v>1556</v>
      </c>
      <c r="B1583" s="218" t="s">
        <v>1242</v>
      </c>
      <c r="C1583" s="137">
        <v>42886</v>
      </c>
      <c r="D1583" s="136">
        <f t="shared" si="78"/>
        <v>15.5</v>
      </c>
      <c r="E1583" s="137">
        <v>42921</v>
      </c>
      <c r="F1583" s="25">
        <f t="shared" si="79"/>
        <v>35</v>
      </c>
      <c r="G1583" s="25">
        <f t="shared" si="75"/>
        <v>50.5</v>
      </c>
      <c r="H1583" s="121">
        <v>806850</v>
      </c>
      <c r="I1583" s="122">
        <f t="shared" si="76"/>
        <v>40745925</v>
      </c>
      <c r="J1583" s="463"/>
    </row>
    <row r="1584" spans="1:10">
      <c r="A1584" s="23">
        <f t="shared" si="77"/>
        <v>1557</v>
      </c>
      <c r="B1584" s="218" t="s">
        <v>1242</v>
      </c>
      <c r="C1584" s="137">
        <v>42916</v>
      </c>
      <c r="D1584" s="136">
        <f t="shared" si="78"/>
        <v>15</v>
      </c>
      <c r="E1584" s="137">
        <v>42954</v>
      </c>
      <c r="F1584" s="25">
        <f t="shared" si="79"/>
        <v>38</v>
      </c>
      <c r="G1584" s="25">
        <f t="shared" si="75"/>
        <v>53</v>
      </c>
      <c r="H1584" s="121">
        <v>834697.41</v>
      </c>
      <c r="I1584" s="122">
        <f t="shared" si="76"/>
        <v>44238962.730000004</v>
      </c>
      <c r="J1584" s="463"/>
    </row>
    <row r="1585" spans="1:10">
      <c r="A1585" s="23">
        <f t="shared" si="77"/>
        <v>1558</v>
      </c>
      <c r="B1585" s="218" t="s">
        <v>1242</v>
      </c>
      <c r="C1585" s="137">
        <v>42947</v>
      </c>
      <c r="D1585" s="136">
        <f t="shared" si="78"/>
        <v>15.5</v>
      </c>
      <c r="E1585" s="137">
        <v>42968</v>
      </c>
      <c r="F1585" s="25">
        <f t="shared" si="79"/>
        <v>21</v>
      </c>
      <c r="G1585" s="25">
        <f t="shared" si="75"/>
        <v>36.5</v>
      </c>
      <c r="H1585" s="121">
        <v>871643.78</v>
      </c>
      <c r="I1585" s="122">
        <f t="shared" si="76"/>
        <v>31814997.970000003</v>
      </c>
      <c r="J1585" s="463"/>
    </row>
    <row r="1586" spans="1:10">
      <c r="A1586" s="23">
        <f t="shared" si="77"/>
        <v>1559</v>
      </c>
      <c r="B1586" s="218" t="s">
        <v>1242</v>
      </c>
      <c r="C1586" s="137">
        <v>42978</v>
      </c>
      <c r="D1586" s="136">
        <f t="shared" si="78"/>
        <v>15.5</v>
      </c>
      <c r="E1586" s="137">
        <v>43018</v>
      </c>
      <c r="F1586" s="25">
        <f t="shared" si="79"/>
        <v>40</v>
      </c>
      <c r="G1586" s="25">
        <f t="shared" si="75"/>
        <v>55.5</v>
      </c>
      <c r="H1586" s="121">
        <v>806850</v>
      </c>
      <c r="I1586" s="122">
        <f t="shared" si="76"/>
        <v>44780175</v>
      </c>
      <c r="J1586" s="463"/>
    </row>
    <row r="1587" spans="1:10">
      <c r="A1587" s="23">
        <f t="shared" si="77"/>
        <v>1560</v>
      </c>
      <c r="B1587" s="218" t="s">
        <v>1242</v>
      </c>
      <c r="C1587" s="137">
        <v>43008</v>
      </c>
      <c r="D1587" s="136">
        <f t="shared" si="78"/>
        <v>15</v>
      </c>
      <c r="E1587" s="137">
        <v>43046</v>
      </c>
      <c r="F1587" s="25">
        <f t="shared" si="79"/>
        <v>38</v>
      </c>
      <c r="G1587" s="25">
        <f t="shared" si="75"/>
        <v>53</v>
      </c>
      <c r="H1587" s="121">
        <v>834632.77</v>
      </c>
      <c r="I1587" s="122">
        <f t="shared" si="76"/>
        <v>44235536.810000002</v>
      </c>
      <c r="J1587" s="463"/>
    </row>
    <row r="1588" spans="1:10">
      <c r="A1588" s="23">
        <f t="shared" si="77"/>
        <v>1561</v>
      </c>
      <c r="B1588" s="218" t="s">
        <v>1242</v>
      </c>
      <c r="C1588" s="137">
        <v>43039</v>
      </c>
      <c r="D1588" s="136">
        <f t="shared" si="78"/>
        <v>15.5</v>
      </c>
      <c r="E1588" s="137">
        <v>43075</v>
      </c>
      <c r="F1588" s="25">
        <f t="shared" si="79"/>
        <v>36</v>
      </c>
      <c r="G1588" s="25">
        <f t="shared" si="75"/>
        <v>51.5</v>
      </c>
      <c r="H1588" s="121">
        <v>825839.88</v>
      </c>
      <c r="I1588" s="122">
        <f t="shared" si="76"/>
        <v>42530753.82</v>
      </c>
      <c r="J1588" s="463"/>
    </row>
    <row r="1589" spans="1:10">
      <c r="A1589" s="23">
        <f t="shared" si="77"/>
        <v>1562</v>
      </c>
      <c r="B1589" s="218" t="s">
        <v>1242</v>
      </c>
      <c r="C1589" s="137">
        <v>43069</v>
      </c>
      <c r="D1589" s="136">
        <f t="shared" si="78"/>
        <v>15</v>
      </c>
      <c r="E1589" s="137">
        <v>43108</v>
      </c>
      <c r="F1589" s="25">
        <f t="shared" si="79"/>
        <v>39</v>
      </c>
      <c r="G1589" s="25">
        <f t="shared" si="75"/>
        <v>54</v>
      </c>
      <c r="H1589" s="121">
        <v>844634.88</v>
      </c>
      <c r="I1589" s="122">
        <f t="shared" si="76"/>
        <v>45610283.520000003</v>
      </c>
      <c r="J1589" s="463"/>
    </row>
    <row r="1590" spans="1:10">
      <c r="A1590" s="23">
        <f t="shared" si="77"/>
        <v>1563</v>
      </c>
      <c r="B1590" s="218" t="s">
        <v>1245</v>
      </c>
      <c r="C1590" s="137">
        <v>42735</v>
      </c>
      <c r="D1590" s="136">
        <f t="shared" si="78"/>
        <v>15.5</v>
      </c>
      <c r="E1590" s="137">
        <v>42752</v>
      </c>
      <c r="F1590" s="25">
        <f t="shared" si="79"/>
        <v>17</v>
      </c>
      <c r="G1590" s="25">
        <f t="shared" si="75"/>
        <v>32.5</v>
      </c>
      <c r="H1590" s="121">
        <v>982964.5376809556</v>
      </c>
      <c r="I1590" s="122">
        <f t="shared" si="76"/>
        <v>31946347.474631056</v>
      </c>
      <c r="J1590" s="463"/>
    </row>
    <row r="1591" spans="1:10">
      <c r="A1591" s="23">
        <f t="shared" si="77"/>
        <v>1564</v>
      </c>
      <c r="B1591" s="218" t="s">
        <v>1245</v>
      </c>
      <c r="C1591" s="137">
        <v>42766</v>
      </c>
      <c r="D1591" s="136">
        <f t="shared" si="78"/>
        <v>15.5</v>
      </c>
      <c r="E1591" s="137">
        <v>42766</v>
      </c>
      <c r="F1591" s="25">
        <f t="shared" si="79"/>
        <v>0</v>
      </c>
      <c r="G1591" s="25">
        <f t="shared" si="75"/>
        <v>15.5</v>
      </c>
      <c r="H1591" s="121">
        <v>645175.69670541317</v>
      </c>
      <c r="I1591" s="122">
        <f t="shared" si="76"/>
        <v>10000223.298933905</v>
      </c>
      <c r="J1591" s="463"/>
    </row>
    <row r="1592" spans="1:10">
      <c r="A1592" s="23">
        <f t="shared" si="77"/>
        <v>1565</v>
      </c>
      <c r="B1592" s="218" t="s">
        <v>1245</v>
      </c>
      <c r="C1592" s="137">
        <v>42766</v>
      </c>
      <c r="D1592" s="136">
        <f t="shared" si="78"/>
        <v>15.5</v>
      </c>
      <c r="E1592" s="137">
        <v>42782</v>
      </c>
      <c r="F1592" s="25">
        <f t="shared" si="79"/>
        <v>16</v>
      </c>
      <c r="G1592" s="25">
        <f t="shared" si="75"/>
        <v>31.5</v>
      </c>
      <c r="H1592" s="121">
        <v>649307.60033915716</v>
      </c>
      <c r="I1592" s="122">
        <f t="shared" si="76"/>
        <v>20453189.410683449</v>
      </c>
      <c r="J1592" s="463"/>
    </row>
    <row r="1593" spans="1:10">
      <c r="A1593" s="23">
        <f t="shared" si="77"/>
        <v>1566</v>
      </c>
      <c r="B1593" s="218" t="s">
        <v>1245</v>
      </c>
      <c r="C1593" s="137">
        <v>42735</v>
      </c>
      <c r="D1593" s="136">
        <f t="shared" si="78"/>
        <v>15.5</v>
      </c>
      <c r="E1593" s="137">
        <v>42782</v>
      </c>
      <c r="F1593" s="25">
        <f t="shared" si="79"/>
        <v>47</v>
      </c>
      <c r="G1593" s="25">
        <f t="shared" si="75"/>
        <v>62.5</v>
      </c>
      <c r="H1593" s="121">
        <v>-58344.157301165091</v>
      </c>
      <c r="I1593" s="122">
        <f t="shared" si="76"/>
        <v>-3646509.8313228181</v>
      </c>
      <c r="J1593" s="463"/>
    </row>
    <row r="1594" spans="1:10">
      <c r="A1594" s="23">
        <f t="shared" si="77"/>
        <v>1567</v>
      </c>
      <c r="B1594" s="218" t="s">
        <v>1245</v>
      </c>
      <c r="C1594" s="137">
        <v>42794</v>
      </c>
      <c r="D1594" s="136">
        <f t="shared" si="78"/>
        <v>14</v>
      </c>
      <c r="E1594" s="137">
        <v>42797</v>
      </c>
      <c r="F1594" s="25">
        <f t="shared" si="79"/>
        <v>3</v>
      </c>
      <c r="G1594" s="25">
        <f t="shared" si="75"/>
        <v>17</v>
      </c>
      <c r="H1594" s="121">
        <v>771381.77142658597</v>
      </c>
      <c r="I1594" s="122">
        <f t="shared" si="76"/>
        <v>13113490.114251962</v>
      </c>
      <c r="J1594" s="463"/>
    </row>
    <row r="1595" spans="1:10">
      <c r="A1595" s="23">
        <f t="shared" si="77"/>
        <v>1568</v>
      </c>
      <c r="B1595" s="218" t="s">
        <v>1245</v>
      </c>
      <c r="C1595" s="137">
        <v>42766</v>
      </c>
      <c r="D1595" s="136">
        <f t="shared" si="78"/>
        <v>15.5</v>
      </c>
      <c r="E1595" s="137">
        <v>42797</v>
      </c>
      <c r="F1595" s="25">
        <f t="shared" si="79"/>
        <v>31</v>
      </c>
      <c r="G1595" s="25">
        <f t="shared" si="75"/>
        <v>46.5</v>
      </c>
      <c r="H1595" s="121">
        <v>-3609.7622453363374</v>
      </c>
      <c r="I1595" s="122">
        <f t="shared" si="76"/>
        <v>-167853.94440813968</v>
      </c>
      <c r="J1595" s="463"/>
    </row>
    <row r="1596" spans="1:10">
      <c r="A1596" s="23">
        <f t="shared" si="77"/>
        <v>1569</v>
      </c>
      <c r="B1596" s="218" t="s">
        <v>1245</v>
      </c>
      <c r="C1596" s="137">
        <v>42794</v>
      </c>
      <c r="D1596" s="136">
        <f t="shared" si="78"/>
        <v>14</v>
      </c>
      <c r="E1596" s="137">
        <v>42810</v>
      </c>
      <c r="F1596" s="25">
        <f t="shared" si="79"/>
        <v>16</v>
      </c>
      <c r="G1596" s="25">
        <f t="shared" si="75"/>
        <v>30</v>
      </c>
      <c r="H1596" s="121">
        <v>626060.65698636195</v>
      </c>
      <c r="I1596" s="122">
        <f t="shared" si="76"/>
        <v>18781819.70959086</v>
      </c>
      <c r="J1596" s="463"/>
    </row>
    <row r="1597" spans="1:10">
      <c r="A1597" s="23">
        <f t="shared" si="77"/>
        <v>1570</v>
      </c>
      <c r="B1597" s="218" t="s">
        <v>1245</v>
      </c>
      <c r="C1597" s="137">
        <v>42794</v>
      </c>
      <c r="D1597" s="136">
        <f t="shared" si="78"/>
        <v>14</v>
      </c>
      <c r="E1597" s="137">
        <v>42825</v>
      </c>
      <c r="F1597" s="25">
        <f t="shared" si="79"/>
        <v>31</v>
      </c>
      <c r="G1597" s="25">
        <f t="shared" si="75"/>
        <v>45</v>
      </c>
      <c r="H1597" s="121">
        <v>32777.018223151783</v>
      </c>
      <c r="I1597" s="122">
        <f t="shared" si="76"/>
        <v>1474965.8200418302</v>
      </c>
      <c r="J1597" s="463"/>
    </row>
    <row r="1598" spans="1:10">
      <c r="A1598" s="23">
        <f t="shared" si="77"/>
        <v>1571</v>
      </c>
      <c r="B1598" s="218" t="s">
        <v>1245</v>
      </c>
      <c r="C1598" s="137">
        <v>42825</v>
      </c>
      <c r="D1598" s="136">
        <f t="shared" si="78"/>
        <v>15.5</v>
      </c>
      <c r="E1598" s="137">
        <v>42825</v>
      </c>
      <c r="F1598" s="25">
        <f t="shared" si="79"/>
        <v>0</v>
      </c>
      <c r="G1598" s="25">
        <f t="shared" si="75"/>
        <v>15.5</v>
      </c>
      <c r="H1598" s="121">
        <v>921250.57788262959</v>
      </c>
      <c r="I1598" s="122">
        <f t="shared" si="76"/>
        <v>14279383.957180759</v>
      </c>
      <c r="J1598" s="463"/>
    </row>
    <row r="1599" spans="1:10">
      <c r="A1599" s="23">
        <f t="shared" si="77"/>
        <v>1572</v>
      </c>
      <c r="B1599" s="218" t="s">
        <v>1245</v>
      </c>
      <c r="C1599" s="137">
        <v>42825</v>
      </c>
      <c r="D1599" s="136">
        <f t="shared" si="78"/>
        <v>15.5</v>
      </c>
      <c r="E1599" s="137">
        <v>42838</v>
      </c>
      <c r="F1599" s="25">
        <f t="shared" si="79"/>
        <v>13</v>
      </c>
      <c r="G1599" s="25">
        <f t="shared" si="75"/>
        <v>28.5</v>
      </c>
      <c r="H1599" s="121">
        <v>752071.03077352513</v>
      </c>
      <c r="I1599" s="122">
        <f t="shared" si="76"/>
        <v>21434024.377045467</v>
      </c>
      <c r="J1599" s="463"/>
    </row>
    <row r="1600" spans="1:10">
      <c r="A1600" s="23">
        <f t="shared" si="77"/>
        <v>1573</v>
      </c>
      <c r="B1600" s="218" t="s">
        <v>1245</v>
      </c>
      <c r="C1600" s="137">
        <v>42855</v>
      </c>
      <c r="D1600" s="136">
        <f t="shared" si="78"/>
        <v>15</v>
      </c>
      <c r="E1600" s="137">
        <v>42853</v>
      </c>
      <c r="F1600" s="25">
        <f t="shared" si="79"/>
        <v>-2</v>
      </c>
      <c r="G1600" s="25">
        <f t="shared" si="75"/>
        <v>13</v>
      </c>
      <c r="H1600" s="121">
        <v>923755.17027811205</v>
      </c>
      <c r="I1600" s="122">
        <f t="shared" si="76"/>
        <v>12008817.213615457</v>
      </c>
      <c r="J1600" s="463"/>
    </row>
    <row r="1601" spans="1:10">
      <c r="A1601" s="23">
        <f t="shared" si="77"/>
        <v>1574</v>
      </c>
      <c r="B1601" s="218" t="s">
        <v>1245</v>
      </c>
      <c r="C1601" s="137">
        <v>42855</v>
      </c>
      <c r="D1601" s="136">
        <f t="shared" si="78"/>
        <v>15</v>
      </c>
      <c r="E1601" s="137">
        <v>42870</v>
      </c>
      <c r="F1601" s="25">
        <f t="shared" si="79"/>
        <v>15</v>
      </c>
      <c r="G1601" s="25">
        <f t="shared" si="75"/>
        <v>30</v>
      </c>
      <c r="H1601" s="121">
        <v>734194.39958475169</v>
      </c>
      <c r="I1601" s="122">
        <f t="shared" si="76"/>
        <v>22025831.987542551</v>
      </c>
      <c r="J1601" s="463"/>
    </row>
    <row r="1602" spans="1:10">
      <c r="A1602" s="23">
        <f t="shared" si="77"/>
        <v>1575</v>
      </c>
      <c r="B1602" s="218" t="s">
        <v>1245</v>
      </c>
      <c r="C1602" s="137">
        <v>42855</v>
      </c>
      <c r="D1602" s="136">
        <f t="shared" si="78"/>
        <v>15</v>
      </c>
      <c r="E1602" s="137">
        <v>42886</v>
      </c>
      <c r="F1602" s="25">
        <f t="shared" si="79"/>
        <v>31</v>
      </c>
      <c r="G1602" s="25">
        <f t="shared" si="75"/>
        <v>46</v>
      </c>
      <c r="H1602" s="121">
        <v>-4096.5773187978939</v>
      </c>
      <c r="I1602" s="122">
        <f t="shared" si="76"/>
        <v>-188442.55666470312</v>
      </c>
      <c r="J1602" s="463"/>
    </row>
    <row r="1603" spans="1:10">
      <c r="A1603" s="23">
        <f t="shared" si="77"/>
        <v>1576</v>
      </c>
      <c r="B1603" s="218" t="s">
        <v>1245</v>
      </c>
      <c r="C1603" s="137">
        <v>42886</v>
      </c>
      <c r="D1603" s="136">
        <f t="shared" si="78"/>
        <v>15.5</v>
      </c>
      <c r="E1603" s="137">
        <v>42886</v>
      </c>
      <c r="F1603" s="25">
        <f t="shared" si="79"/>
        <v>0</v>
      </c>
      <c r="G1603" s="25">
        <f t="shared" si="75"/>
        <v>15.5</v>
      </c>
      <c r="H1603" s="121">
        <v>909013.74510992621</v>
      </c>
      <c r="I1603" s="122">
        <f t="shared" si="76"/>
        <v>14089713.049203856</v>
      </c>
      <c r="J1603" s="463"/>
    </row>
    <row r="1604" spans="1:10">
      <c r="A1604" s="23">
        <f t="shared" si="77"/>
        <v>1577</v>
      </c>
      <c r="B1604" s="218" t="s">
        <v>1245</v>
      </c>
      <c r="C1604" s="137">
        <v>42886</v>
      </c>
      <c r="D1604" s="136">
        <f t="shared" si="78"/>
        <v>15.5</v>
      </c>
      <c r="E1604" s="137">
        <v>42901</v>
      </c>
      <c r="F1604" s="25">
        <f t="shared" si="79"/>
        <v>15</v>
      </c>
      <c r="G1604" s="25">
        <f t="shared" si="75"/>
        <v>30.5</v>
      </c>
      <c r="H1604" s="121">
        <v>1124951.7914939681</v>
      </c>
      <c r="I1604" s="122">
        <f t="shared" si="76"/>
        <v>34311029.640566029</v>
      </c>
      <c r="J1604" s="463"/>
    </row>
    <row r="1605" spans="1:10">
      <c r="A1605" s="23">
        <f t="shared" si="77"/>
        <v>1578</v>
      </c>
      <c r="B1605" s="218" t="s">
        <v>1245</v>
      </c>
      <c r="C1605" s="137">
        <v>42916</v>
      </c>
      <c r="D1605" s="136">
        <f t="shared" si="78"/>
        <v>15</v>
      </c>
      <c r="E1605" s="137">
        <v>42906</v>
      </c>
      <c r="F1605" s="25">
        <f t="shared" si="79"/>
        <v>-10</v>
      </c>
      <c r="G1605" s="25">
        <f t="shared" si="75"/>
        <v>5</v>
      </c>
      <c r="H1605" s="121">
        <v>725412.56966085732</v>
      </c>
      <c r="I1605" s="122">
        <f t="shared" si="76"/>
        <v>3627062.8483042866</v>
      </c>
      <c r="J1605" s="463"/>
    </row>
    <row r="1606" spans="1:10">
      <c r="A1606" s="23">
        <f t="shared" si="77"/>
        <v>1579</v>
      </c>
      <c r="B1606" s="218" t="s">
        <v>1245</v>
      </c>
      <c r="C1606" s="137">
        <v>42916</v>
      </c>
      <c r="D1606" s="136">
        <f t="shared" si="78"/>
        <v>15</v>
      </c>
      <c r="E1606" s="137">
        <v>42933</v>
      </c>
      <c r="F1606" s="25">
        <f t="shared" si="79"/>
        <v>17</v>
      </c>
      <c r="G1606" s="25">
        <f t="shared" si="75"/>
        <v>32</v>
      </c>
      <c r="H1606" s="121">
        <v>643773.54732584837</v>
      </c>
      <c r="I1606" s="122">
        <f t="shared" si="76"/>
        <v>20600753.514427148</v>
      </c>
      <c r="J1606" s="463"/>
    </row>
    <row r="1607" spans="1:10">
      <c r="A1607" s="23">
        <f t="shared" si="77"/>
        <v>1580</v>
      </c>
      <c r="B1607" s="218" t="s">
        <v>1245</v>
      </c>
      <c r="C1607" s="137">
        <v>42947</v>
      </c>
      <c r="D1607" s="136">
        <f t="shared" si="78"/>
        <v>15.5</v>
      </c>
      <c r="E1607" s="137">
        <v>42944</v>
      </c>
      <c r="F1607" s="25">
        <f t="shared" si="79"/>
        <v>-3</v>
      </c>
      <c r="G1607" s="25">
        <f t="shared" si="75"/>
        <v>12.5</v>
      </c>
      <c r="H1607" s="121">
        <v>726829.73038070253</v>
      </c>
      <c r="I1607" s="122">
        <f t="shared" si="76"/>
        <v>9085371.6297587808</v>
      </c>
      <c r="J1607" s="463"/>
    </row>
    <row r="1608" spans="1:10">
      <c r="A1608" s="23">
        <f t="shared" si="77"/>
        <v>1581</v>
      </c>
      <c r="B1608" s="218" t="s">
        <v>1245</v>
      </c>
      <c r="C1608" s="137">
        <v>42916</v>
      </c>
      <c r="D1608" s="136">
        <f t="shared" si="78"/>
        <v>15</v>
      </c>
      <c r="E1608" s="137">
        <v>42944</v>
      </c>
      <c r="F1608" s="25">
        <f t="shared" si="79"/>
        <v>28</v>
      </c>
      <c r="G1608" s="25">
        <f t="shared" si="75"/>
        <v>43</v>
      </c>
      <c r="H1608" s="121">
        <v>6766.1860141682955</v>
      </c>
      <c r="I1608" s="122">
        <f t="shared" si="76"/>
        <v>290945.99860923673</v>
      </c>
      <c r="J1608" s="463"/>
    </row>
    <row r="1609" spans="1:10">
      <c r="A1609" s="23">
        <f t="shared" si="77"/>
        <v>1582</v>
      </c>
      <c r="B1609" s="218" t="s">
        <v>1245</v>
      </c>
      <c r="C1609" s="137">
        <v>42947</v>
      </c>
      <c r="D1609" s="136">
        <f t="shared" si="78"/>
        <v>15.5</v>
      </c>
      <c r="E1609" s="137">
        <v>42961</v>
      </c>
      <c r="F1609" s="25">
        <f t="shared" si="79"/>
        <v>14</v>
      </c>
      <c r="G1609" s="25">
        <f t="shared" si="75"/>
        <v>29.5</v>
      </c>
      <c r="H1609" s="121">
        <v>822682.41223487502</v>
      </c>
      <c r="I1609" s="122">
        <f t="shared" si="76"/>
        <v>24269131.160928812</v>
      </c>
      <c r="J1609" s="463"/>
    </row>
    <row r="1610" spans="1:10">
      <c r="A1610" s="23">
        <f t="shared" si="77"/>
        <v>1583</v>
      </c>
      <c r="B1610" s="218" t="s">
        <v>1245</v>
      </c>
      <c r="C1610" s="137">
        <v>42978</v>
      </c>
      <c r="D1610" s="136">
        <f t="shared" si="78"/>
        <v>15.5</v>
      </c>
      <c r="E1610" s="137">
        <v>42977</v>
      </c>
      <c r="F1610" s="25">
        <f>E1610-C1610</f>
        <v>-1</v>
      </c>
      <c r="G1610" s="25">
        <f t="shared" si="75"/>
        <v>14.5</v>
      </c>
      <c r="H1610" s="121">
        <v>758963.94290974515</v>
      </c>
      <c r="I1610" s="122">
        <f t="shared" si="76"/>
        <v>11004977.172191305</v>
      </c>
      <c r="J1610" s="463"/>
    </row>
    <row r="1611" spans="1:10">
      <c r="A1611" s="23">
        <f t="shared" si="77"/>
        <v>1584</v>
      </c>
      <c r="B1611" s="218" t="s">
        <v>1245</v>
      </c>
      <c r="C1611" s="137">
        <v>42947</v>
      </c>
      <c r="D1611" s="136">
        <f t="shared" si="78"/>
        <v>15.5</v>
      </c>
      <c r="E1611" s="137">
        <v>42977</v>
      </c>
      <c r="F1611" s="25">
        <f t="shared" ref="F1611:F1624" si="80">E1611-C1611</f>
        <v>30</v>
      </c>
      <c r="G1611" s="25">
        <f t="shared" ref="G1611:G1624" si="81">D1611+F1611</f>
        <v>45.5</v>
      </c>
      <c r="H1611" s="121">
        <v>8878.4200283803602</v>
      </c>
      <c r="I1611" s="122">
        <f t="shared" si="76"/>
        <v>403968.11129130638</v>
      </c>
      <c r="J1611" s="463"/>
    </row>
    <row r="1612" spans="1:10">
      <c r="A1612" s="23">
        <f t="shared" si="77"/>
        <v>1585</v>
      </c>
      <c r="B1612" s="218" t="s">
        <v>1245</v>
      </c>
      <c r="C1612" s="137">
        <v>42978</v>
      </c>
      <c r="D1612" s="136">
        <f t="shared" si="78"/>
        <v>15.5</v>
      </c>
      <c r="E1612" s="137">
        <v>42993</v>
      </c>
      <c r="F1612" s="25">
        <f t="shared" si="80"/>
        <v>15</v>
      </c>
      <c r="G1612" s="25">
        <f t="shared" si="81"/>
        <v>30.5</v>
      </c>
      <c r="H1612" s="121">
        <v>711442.15527354123</v>
      </c>
      <c r="I1612" s="122">
        <f t="shared" si="76"/>
        <v>21698985.735843007</v>
      </c>
      <c r="J1612" s="463"/>
    </row>
    <row r="1613" spans="1:10">
      <c r="A1613" s="23">
        <f t="shared" si="77"/>
        <v>1586</v>
      </c>
      <c r="B1613" s="218" t="s">
        <v>1245</v>
      </c>
      <c r="C1613" s="137">
        <v>42978</v>
      </c>
      <c r="D1613" s="136">
        <f t="shared" si="78"/>
        <v>15.5</v>
      </c>
      <c r="E1613" s="137">
        <v>43010</v>
      </c>
      <c r="F1613" s="25">
        <f t="shared" si="80"/>
        <v>32</v>
      </c>
      <c r="G1613" s="25">
        <f t="shared" si="81"/>
        <v>47.5</v>
      </c>
      <c r="H1613" s="121">
        <v>14678.138940446708</v>
      </c>
      <c r="I1613" s="122">
        <f t="shared" si="76"/>
        <v>697211.59967121866</v>
      </c>
      <c r="J1613" s="463"/>
    </row>
    <row r="1614" spans="1:10">
      <c r="A1614" s="23">
        <f t="shared" si="77"/>
        <v>1587</v>
      </c>
      <c r="B1614" s="218" t="s">
        <v>1245</v>
      </c>
      <c r="C1614" s="137">
        <v>43008</v>
      </c>
      <c r="D1614" s="136">
        <f t="shared" si="78"/>
        <v>15</v>
      </c>
      <c r="E1614" s="137">
        <v>43010</v>
      </c>
      <c r="F1614" s="25">
        <f t="shared" si="80"/>
        <v>2</v>
      </c>
      <c r="G1614" s="25">
        <f t="shared" si="81"/>
        <v>17</v>
      </c>
      <c r="H1614" s="121">
        <v>884073.00183355168</v>
      </c>
      <c r="I1614" s="122">
        <f t="shared" si="76"/>
        <v>15029241.031170379</v>
      </c>
      <c r="J1614" s="463"/>
    </row>
    <row r="1615" spans="1:10">
      <c r="A1615" s="23">
        <f t="shared" si="77"/>
        <v>1588</v>
      </c>
      <c r="B1615" s="218" t="s">
        <v>1245</v>
      </c>
      <c r="C1615" s="137">
        <v>43008</v>
      </c>
      <c r="D1615" s="136">
        <f t="shared" si="78"/>
        <v>15</v>
      </c>
      <c r="E1615" s="137">
        <v>43024</v>
      </c>
      <c r="F1615" s="25">
        <f t="shared" si="80"/>
        <v>16</v>
      </c>
      <c r="G1615" s="25">
        <f t="shared" si="81"/>
        <v>31</v>
      </c>
      <c r="H1615" s="121">
        <v>1015361.9545491755</v>
      </c>
      <c r="I1615" s="122">
        <f t="shared" si="76"/>
        <v>31476220.59102444</v>
      </c>
      <c r="J1615" s="463"/>
    </row>
    <row r="1616" spans="1:10">
      <c r="A1616" s="23">
        <f t="shared" si="77"/>
        <v>1589</v>
      </c>
      <c r="B1616" s="218" t="s">
        <v>1245</v>
      </c>
      <c r="C1616" s="137">
        <v>43039</v>
      </c>
      <c r="D1616" s="136">
        <f t="shared" si="78"/>
        <v>15.5</v>
      </c>
      <c r="E1616" s="137">
        <v>43038</v>
      </c>
      <c r="F1616" s="25">
        <f t="shared" si="80"/>
        <v>-1</v>
      </c>
      <c r="G1616" s="25">
        <f t="shared" si="81"/>
        <v>14.5</v>
      </c>
      <c r="H1616" s="121">
        <v>823803.01092038269</v>
      </c>
      <c r="I1616" s="122">
        <f t="shared" si="76"/>
        <v>11945143.658345548</v>
      </c>
      <c r="J1616" s="463"/>
    </row>
    <row r="1617" spans="1:10">
      <c r="A1617" s="23">
        <f t="shared" si="77"/>
        <v>1590</v>
      </c>
      <c r="B1617" s="218" t="s">
        <v>1245</v>
      </c>
      <c r="C1617" s="137">
        <v>43008</v>
      </c>
      <c r="D1617" s="136">
        <f t="shared" si="78"/>
        <v>15</v>
      </c>
      <c r="E1617" s="137">
        <v>43038</v>
      </c>
      <c r="F1617" s="25">
        <f t="shared" si="80"/>
        <v>30</v>
      </c>
      <c r="G1617" s="25">
        <f t="shared" si="81"/>
        <v>45</v>
      </c>
      <c r="H1617" s="121">
        <v>26574.054004516998</v>
      </c>
      <c r="I1617" s="122">
        <f t="shared" si="76"/>
        <v>1195832.4302032648</v>
      </c>
      <c r="J1617" s="463"/>
    </row>
    <row r="1618" spans="1:10">
      <c r="A1618" s="23">
        <f t="shared" si="77"/>
        <v>1591</v>
      </c>
      <c r="B1618" s="218" t="s">
        <v>1245</v>
      </c>
      <c r="C1618" s="137">
        <v>43039</v>
      </c>
      <c r="D1618" s="136">
        <f t="shared" si="78"/>
        <v>15.5</v>
      </c>
      <c r="E1618" s="137">
        <v>43054</v>
      </c>
      <c r="F1618" s="25">
        <f t="shared" si="80"/>
        <v>15</v>
      </c>
      <c r="G1618" s="25">
        <f t="shared" si="81"/>
        <v>30.5</v>
      </c>
      <c r="H1618" s="121">
        <v>1017556.1222740677</v>
      </c>
      <c r="I1618" s="122">
        <f t="shared" si="76"/>
        <v>31035461.729359064</v>
      </c>
      <c r="J1618" s="463"/>
    </row>
    <row r="1619" spans="1:10">
      <c r="A1619" s="23">
        <f t="shared" si="77"/>
        <v>1592</v>
      </c>
      <c r="B1619" s="218" t="s">
        <v>1245</v>
      </c>
      <c r="C1619" s="137">
        <v>43069</v>
      </c>
      <c r="D1619" s="136">
        <f t="shared" si="78"/>
        <v>15</v>
      </c>
      <c r="E1619" s="137">
        <v>43069</v>
      </c>
      <c r="F1619" s="25">
        <f t="shared" si="80"/>
        <v>0</v>
      </c>
      <c r="G1619" s="25">
        <f t="shared" si="81"/>
        <v>15</v>
      </c>
      <c r="H1619" s="121">
        <v>862818.00430501823</v>
      </c>
      <c r="I1619" s="122">
        <f t="shared" si="76"/>
        <v>12942270.064575274</v>
      </c>
      <c r="J1619" s="463"/>
    </row>
    <row r="1620" spans="1:10">
      <c r="A1620" s="23">
        <f t="shared" si="77"/>
        <v>1593</v>
      </c>
      <c r="B1620" s="218" t="s">
        <v>1245</v>
      </c>
      <c r="C1620" s="137">
        <v>43039</v>
      </c>
      <c r="D1620" s="136">
        <f t="shared" si="78"/>
        <v>15.5</v>
      </c>
      <c r="E1620" s="137">
        <v>43069</v>
      </c>
      <c r="F1620" s="25">
        <f t="shared" si="80"/>
        <v>30</v>
      </c>
      <c r="G1620" s="25">
        <f t="shared" si="81"/>
        <v>45.5</v>
      </c>
      <c r="H1620" s="121">
        <v>54451.08162121327</v>
      </c>
      <c r="I1620" s="122">
        <f t="shared" si="76"/>
        <v>2477524.213765204</v>
      </c>
      <c r="J1620" s="463"/>
    </row>
    <row r="1621" spans="1:10">
      <c r="A1621" s="23">
        <f t="shared" si="77"/>
        <v>1594</v>
      </c>
      <c r="B1621" s="218" t="s">
        <v>1245</v>
      </c>
      <c r="C1621" s="137">
        <v>43069</v>
      </c>
      <c r="D1621" s="136">
        <f t="shared" si="78"/>
        <v>15</v>
      </c>
      <c r="E1621" s="137">
        <v>43084</v>
      </c>
      <c r="F1621" s="25">
        <f t="shared" si="80"/>
        <v>15</v>
      </c>
      <c r="G1621" s="25">
        <f t="shared" si="81"/>
        <v>30</v>
      </c>
      <c r="H1621" s="121">
        <v>814043.64638869895</v>
      </c>
      <c r="I1621" s="122">
        <f t="shared" si="76"/>
        <v>24421309.39166097</v>
      </c>
      <c r="J1621" s="463"/>
    </row>
    <row r="1622" spans="1:10">
      <c r="A1622" s="23">
        <f t="shared" si="77"/>
        <v>1595</v>
      </c>
      <c r="B1622" s="218" t="s">
        <v>1245</v>
      </c>
      <c r="C1622" s="137">
        <v>43100</v>
      </c>
      <c r="D1622" s="136">
        <f t="shared" si="78"/>
        <v>15.5</v>
      </c>
      <c r="E1622" s="137">
        <v>43098</v>
      </c>
      <c r="F1622" s="25">
        <f t="shared" si="80"/>
        <v>-2</v>
      </c>
      <c r="G1622" s="25">
        <f t="shared" si="81"/>
        <v>13.5</v>
      </c>
      <c r="H1622" s="121">
        <v>900785.76988799288</v>
      </c>
      <c r="I1622" s="122">
        <f t="shared" si="76"/>
        <v>12160607.893487904</v>
      </c>
      <c r="J1622" s="463"/>
    </row>
    <row r="1623" spans="1:10">
      <c r="A1623" s="23">
        <f t="shared" si="77"/>
        <v>1596</v>
      </c>
      <c r="B1623" s="218" t="s">
        <v>1245</v>
      </c>
      <c r="C1623" s="137">
        <v>43100</v>
      </c>
      <c r="D1623" s="136">
        <f t="shared" si="78"/>
        <v>15.5</v>
      </c>
      <c r="E1623" s="137">
        <v>43098</v>
      </c>
      <c r="F1623" s="25">
        <f t="shared" si="80"/>
        <v>-2</v>
      </c>
      <c r="G1623" s="25">
        <f t="shared" si="81"/>
        <v>13.5</v>
      </c>
      <c r="H1623" s="121">
        <v>399988.15534964972</v>
      </c>
      <c r="I1623" s="122">
        <f t="shared" si="76"/>
        <v>5399840.0972202709</v>
      </c>
      <c r="J1623" s="463"/>
    </row>
    <row r="1624" spans="1:10">
      <c r="A1624" s="23">
        <f t="shared" si="77"/>
        <v>1597</v>
      </c>
      <c r="B1624" s="218" t="s">
        <v>1245</v>
      </c>
      <c r="C1624" s="137">
        <v>43100</v>
      </c>
      <c r="D1624" s="136">
        <f t="shared" si="78"/>
        <v>15.5</v>
      </c>
      <c r="E1624" s="137">
        <v>43098</v>
      </c>
      <c r="F1624" s="25">
        <f t="shared" si="80"/>
        <v>-2</v>
      </c>
      <c r="G1624" s="25">
        <f t="shared" si="81"/>
        <v>13.5</v>
      </c>
      <c r="H1624" s="121">
        <v>-399988.15534964972</v>
      </c>
      <c r="I1624" s="122">
        <f t="shared" si="76"/>
        <v>-5399840.0972202709</v>
      </c>
      <c r="J1624" s="463"/>
    </row>
    <row r="1625" spans="1:10">
      <c r="A1625" s="23"/>
      <c r="B1625" s="27"/>
      <c r="C1625" s="27"/>
      <c r="D1625" s="27"/>
      <c r="E1625" s="238"/>
      <c r="F1625" s="26"/>
      <c r="G1625" s="26"/>
      <c r="H1625" s="27"/>
      <c r="I1625" s="27"/>
    </row>
    <row r="1626" spans="1:10" ht="15.75" thickBot="1">
      <c r="A1626" s="23">
        <f>A1624+1</f>
        <v>1598</v>
      </c>
      <c r="B1626" s="27" t="s">
        <v>1278</v>
      </c>
      <c r="C1626" s="27"/>
      <c r="D1626" s="27"/>
      <c r="E1626" s="237"/>
      <c r="F1626" s="16"/>
      <c r="G1626" s="391">
        <f>IF(H1626=0,0,I1626/H1626)</f>
        <v>31.364010098107109</v>
      </c>
      <c r="H1626" s="34">
        <f>SUM(H1578:H1624)</f>
        <v>29760923.058172423</v>
      </c>
      <c r="I1626" s="34">
        <f>SUM(I1578:I1624)</f>
        <v>933421891.32550859</v>
      </c>
    </row>
    <row r="1627" spans="1:10" ht="15.75" thickTop="1">
      <c r="A1627" s="23"/>
      <c r="B1627" s="27"/>
      <c r="C1627" s="27"/>
      <c r="D1627" s="27"/>
      <c r="E1627" s="238"/>
      <c r="F1627" s="26"/>
      <c r="G1627" s="26"/>
      <c r="H1627" s="27"/>
      <c r="I1627" s="27"/>
    </row>
    <row r="1628" spans="1:10" ht="16.5" thickBot="1">
      <c r="A1628" s="23">
        <f>A1626+1</f>
        <v>1599</v>
      </c>
      <c r="B1628" s="27" t="s">
        <v>319</v>
      </c>
      <c r="C1628" s="27"/>
      <c r="D1628" s="27"/>
      <c r="E1628" s="27"/>
      <c r="F1628" s="237"/>
      <c r="G1628" s="244">
        <f>IF(H1628=0,0,I1628/H1628)</f>
        <v>28.368832853281493</v>
      </c>
      <c r="H1628" s="34">
        <f>SUM(I1570,H1626)</f>
        <v>43656378.790881097</v>
      </c>
      <c r="I1628" s="34">
        <f>SUM(J1570,I1626)</f>
        <v>1238480512.8980491</v>
      </c>
    </row>
    <row r="1629" spans="1:10" ht="15.75" thickTop="1">
      <c r="A1629" s="23"/>
      <c r="B1629" s="27"/>
      <c r="C1629" s="27"/>
      <c r="D1629" s="27"/>
      <c r="E1629" s="27"/>
      <c r="F1629" s="238"/>
      <c r="G1629" s="26"/>
      <c r="H1629" s="26"/>
      <c r="I1629" s="27"/>
      <c r="J1629" s="27"/>
    </row>
    <row r="1631" spans="1:10" s="154" customFormat="1">
      <c r="A1631" s="154" t="s">
        <v>1281</v>
      </c>
      <c r="E1631" s="425"/>
      <c r="F1631" s="271"/>
      <c r="G1631" s="271"/>
    </row>
    <row r="1632" spans="1:10" s="154" customFormat="1">
      <c r="A1632" s="154" t="s">
        <v>1282</v>
      </c>
      <c r="E1632" s="425"/>
      <c r="F1632" s="271"/>
      <c r="G1632" s="271"/>
    </row>
    <row r="1633" spans="1:7" s="154" customFormat="1">
      <c r="E1633" s="425"/>
      <c r="F1633" s="271"/>
      <c r="G1633" s="271"/>
    </row>
    <row r="1634" spans="1:7" s="154" customFormat="1">
      <c r="A1634" s="154" t="s">
        <v>1279</v>
      </c>
      <c r="E1634" s="425"/>
      <c r="F1634" s="271"/>
      <c r="G1634" s="271"/>
    </row>
  </sheetData>
  <sortState xmlns:xlrd2="http://schemas.microsoft.com/office/spreadsheetml/2017/richdata2" ref="B10:C101">
    <sortCondition ref="B10:B101"/>
    <sortCondition ref="C10:C101"/>
  </sortState>
  <mergeCells count="4">
    <mergeCell ref="A2:J2"/>
    <mergeCell ref="A3:J3"/>
    <mergeCell ref="A4:J4"/>
    <mergeCell ref="A5:J5"/>
  </mergeCells>
  <printOptions horizontalCentered="1"/>
  <pageMargins left="0.7" right="0.7" top="0.75" bottom="0.75" header="0.3" footer="0.3"/>
  <pageSetup scale="76"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44" ma:contentTypeDescription="Create a new document." ma:contentTypeScope="" ma:versionID="df55eb0ecd8f4034a81b7ed037a86bce">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6fec348956c44ba3ae7b97850f8c286b"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default="2020" ma:format="Dropdown" ma:indexed="true" ma:internalName="Year" ma:readOnly="false">
      <xsd:simpleType>
        <xsd:restriction base="dms:Choice">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Hornung, Michael E."/>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Lexington-Fayette Urban County Govt - LFUCG"/>
          <xsd:enumeration value="Louisville Metro Government - METRO"/>
          <xsd:enumeration value="Metro. Housing Coalition - MHC"/>
          <xsd:enumeration value="Sierra Club - SC"/>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Cost of Service"/>
          <xsd:enumeration value="Jurisdictional Separation Study"/>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5.xml><?xml version="1.0" encoding="utf-8"?>
<p:properties xmlns:p="http://schemas.microsoft.com/office/2006/metadata/properties" xmlns:xsi="http://www.w3.org/2001/XMLSchema-instance" xmlns:pc="http://schemas.microsoft.com/office/infopath/2007/PartnerControls">
  <documentManagement>
    <Company xmlns="54fcda00-7b58-44a7-b108-8bd10a8a08ba">
      <Value>LGE</Value>
    </Company>
    <Tariff_x0020_Dev_x0020_Doc_x0020_Type xmlns="54fcda00-7b58-44a7-b108-8bd10a8a08ba" xsi:nil="true"/>
    <Filing_x0020_Requirement xmlns="54fcda00-7b58-44a7-b108-8bd10a8a08ba" xsi:nil="true"/>
    <Round xmlns="54fcda00-7b58-44a7-b108-8bd10a8a08ba">DR01 Attachments</Round>
    <FormData xmlns="http://schemas.microsoft.com/sharepoint/v3">&lt;?xml version="1.0" encoding="utf-8"?&gt;&lt;FormVariables&gt;&lt;Version /&gt;&lt;/FormVariables&gt;</FormData>
    <Data_x0020_Request_x0020_Question_x0020_No_x002e_ xmlns="54fcda00-7b58-44a7-b108-8bd10a8a08ba">057</Data_x0020_Request_x0020_Question_x0020_No_x002e_>
    <Year xmlns="54fcda00-7b58-44a7-b108-8bd10a8a08ba">2020</Year>
    <Document_x0020_Type xmlns="54fcda00-7b58-44a7-b108-8bd10a8a08ba">Data Requests</Document_x0020_Type>
    <Witness_x0020_Testimony xmlns="54fcda00-7b58-44a7-b108-8bd10a8a08ba" xsi:nil="true"/>
    <Intervemprs xmlns="54fcda00-7b58-44a7-b108-8bd10a8a08ba">KY Public Service Commission - PSC</Intervemprs>
    <Filed_x0020_Documents xmlns="54fcda00-7b58-44a7-b108-8bd10a8a08ba" xsi:nil="true"/>
    <Department xmlns="54fcda00-7b58-44a7-b108-8bd10a8a08ba" xsi:nil="true"/>
  </documentManagement>
</p:properties>
</file>

<file path=customXml/itemProps1.xml><?xml version="1.0" encoding="utf-8"?>
<ds:datastoreItem xmlns:ds="http://schemas.openxmlformats.org/officeDocument/2006/customXml" ds:itemID="{18402E93-D63E-43C2-A8E5-06B86C213EB3}"/>
</file>

<file path=customXml/itemProps2.xml><?xml version="1.0" encoding="utf-8"?>
<ds:datastoreItem xmlns:ds="http://schemas.openxmlformats.org/officeDocument/2006/customXml" ds:itemID="{A7D6E3E8-2F54-4072-9B26-1B78FF7335E2}"/>
</file>

<file path=customXml/itemProps3.xml><?xml version="1.0" encoding="utf-8"?>
<ds:datastoreItem xmlns:ds="http://schemas.openxmlformats.org/officeDocument/2006/customXml" ds:itemID="{2D677D39-7A93-409A-8586-120709557642}"/>
</file>

<file path=customXml/itemProps4.xml><?xml version="1.0" encoding="utf-8"?>
<ds:datastoreItem xmlns:ds="http://schemas.openxmlformats.org/officeDocument/2006/customXml" ds:itemID="{3A992CA1-136F-49AD-93E8-15E81DC2F637}"/>
</file>

<file path=customXml/itemProps5.xml><?xml version="1.0" encoding="utf-8"?>
<ds:datastoreItem xmlns:ds="http://schemas.openxmlformats.org/officeDocument/2006/customXml" ds:itemID="{6091DEB0-A9B0-4999-BB98-32C5250A59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10</vt:i4>
      </vt:variant>
    </vt:vector>
  </HeadingPairs>
  <TitlesOfParts>
    <vt:vector size="40" baseType="lpstr">
      <vt:lpstr>General Inputs</vt:lpstr>
      <vt:lpstr>Lead Lag Days Summary</vt:lpstr>
      <vt:lpstr>Revenue Lag</vt:lpstr>
      <vt:lpstr>Billing Lag</vt:lpstr>
      <vt:lpstr>Collection Lag</vt:lpstr>
      <vt:lpstr>Avg Daily AR Balance</vt:lpstr>
      <vt:lpstr>Uncollectibles</vt:lpstr>
      <vt:lpstr>Purchased Power</vt:lpstr>
      <vt:lpstr>Fuel Expenses</vt:lpstr>
      <vt:lpstr>Fuel Purchases Summary</vt:lpstr>
      <vt:lpstr>Commodity</vt:lpstr>
      <vt:lpstr>Transportation</vt:lpstr>
      <vt:lpstr>Purchased Gas</vt:lpstr>
      <vt:lpstr>Storms</vt:lpstr>
      <vt:lpstr>Other O&amp;M</vt:lpstr>
      <vt:lpstr>Affiliate Lead Days</vt:lpstr>
      <vt:lpstr>Payroll</vt:lpstr>
      <vt:lpstr>401(k) Match</vt:lpstr>
      <vt:lpstr>TIA &amp; RIA</vt:lpstr>
      <vt:lpstr>Payroll Tax</vt:lpstr>
      <vt:lpstr>Income Tax</vt:lpstr>
      <vt:lpstr>Property Tax</vt:lpstr>
      <vt:lpstr>Misc Tax</vt:lpstr>
      <vt:lpstr>Interest on Debt</vt:lpstr>
      <vt:lpstr>Sales Tax (Pass-through)</vt:lpstr>
      <vt:lpstr>Cust Utility Tax (Pass-through)</vt:lpstr>
      <vt:lpstr>Consumption Tax (Pass-through)</vt:lpstr>
      <vt:lpstr>Interest on Cust Deposits</vt:lpstr>
      <vt:lpstr>School Tax (Pass-through)</vt:lpstr>
      <vt:lpstr>Franchise Fees (Pass-through)</vt:lpstr>
      <vt:lpstr>'Collection Lag'!Print_Area</vt:lpstr>
      <vt:lpstr>'Fuel Expenses'!Print_Area</vt:lpstr>
      <vt:lpstr>'Lead Lag Days Summary'!Print_Area</vt:lpstr>
      <vt:lpstr>'Fuel Expenses'!Print_Titles</vt:lpstr>
      <vt:lpstr>'Misc Tax'!Print_Titles</vt:lpstr>
      <vt:lpstr>'Other O&amp;M'!Print_Titles</vt:lpstr>
      <vt:lpstr>'Property Tax'!Print_Titles</vt:lpstr>
      <vt:lpstr>'Purchased Gas'!Print_Titles</vt:lpstr>
      <vt:lpstr>'Purchased Power'!Print_Titles</vt:lpstr>
      <vt:lpstr>Storms!Print_Titles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2020-12-04T17:38:38Z</dcterms:created>
  <dcterms:modified xsi:type="dcterms:W3CDTF">2020-12-04T17:38:46Z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0x0101002D0103853DF7894DB347713A7250CD66</vt:lpwstr>
  </property>
</Properties>
</file>