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8_{5C62B487-2D73-4CF1-AFC8-299C15D777C6}" xr6:coauthVersionLast="45" xr6:coauthVersionMax="45" xr10:uidLastSave="{00000000-0000-0000-0000-000000000000}"/>
  <bookViews>
    <workbookView xWindow="-120" yWindow="-120" windowWidth="23280" windowHeight="12600" xr2:uid="{00000000-000D-0000-FFFF-FFFF00000000}"/>
  </bookViews>
  <sheets>
    <sheet name="Data" sheetId="1" r:id="rId1"/>
  </sheets>
  <definedNames>
    <definedName name="_xlnm._FilterDatabase" localSheetId="0" hidden="1">Data!$B$4:$K$29</definedName>
  </definedNames>
  <calcPr calcId="191029" calcMode="autoNoTable"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 l="1"/>
  <c r="H45" i="1"/>
  <c r="I45" i="1"/>
  <c r="F45" i="1"/>
  <c r="I42" i="1"/>
  <c r="H42" i="1"/>
  <c r="G42" i="1"/>
  <c r="F42" i="1"/>
  <c r="I39" i="1"/>
  <c r="H39" i="1"/>
  <c r="G39" i="1"/>
  <c r="I36" i="1"/>
  <c r="G36" i="1"/>
  <c r="F36" i="1"/>
  <c r="F39" i="1"/>
  <c r="F33" i="1"/>
  <c r="H36" i="1"/>
  <c r="H37" i="1"/>
  <c r="H33" i="1"/>
  <c r="H30" i="1"/>
  <c r="H31" i="1"/>
  <c r="H32" i="1"/>
  <c r="H6" i="1"/>
  <c r="H7" i="1"/>
  <c r="H8" i="1"/>
  <c r="H9" i="1"/>
  <c r="H10" i="1"/>
  <c r="H11" i="1"/>
  <c r="H12" i="1"/>
  <c r="H13" i="1"/>
  <c r="H14" i="1"/>
  <c r="H15" i="1"/>
  <c r="H16" i="1"/>
  <c r="H17" i="1"/>
  <c r="H18" i="1"/>
  <c r="H19" i="1"/>
  <c r="H20" i="1"/>
  <c r="H21" i="1"/>
  <c r="H22" i="1"/>
  <c r="H23" i="1"/>
  <c r="H24" i="1"/>
  <c r="H25" i="1"/>
  <c r="H26" i="1"/>
  <c r="H27" i="1"/>
  <c r="H28" i="1"/>
  <c r="H29" i="1"/>
  <c r="H5" i="1"/>
  <c r="K17" i="1" l="1"/>
  <c r="K10" i="1" l="1"/>
  <c r="K19" i="1"/>
  <c r="K24" i="1"/>
  <c r="J19" i="1" l="1"/>
  <c r="J10" i="1"/>
  <c r="J24" i="1"/>
  <c r="I43" i="1" l="1"/>
  <c r="I37" i="1"/>
  <c r="G37" i="1"/>
  <c r="K9" i="1"/>
  <c r="K11" i="1"/>
  <c r="K25" i="1"/>
  <c r="K23" i="1" l="1"/>
  <c r="J23" i="1"/>
  <c r="J9" i="1"/>
  <c r="J25" i="1"/>
  <c r="J11" i="1"/>
  <c r="J45" i="1"/>
  <c r="H43" i="1" l="1"/>
  <c r="H40" i="1"/>
  <c r="G46" i="1"/>
  <c r="F46" i="1"/>
  <c r="K32" i="1" l="1"/>
  <c r="J32" i="1"/>
  <c r="K31" i="1"/>
  <c r="J31" i="1"/>
  <c r="G40" i="1" l="1"/>
  <c r="F40" i="1"/>
  <c r="G43" i="1"/>
  <c r="F43" i="1"/>
  <c r="F37" i="1"/>
  <c r="K33" i="1" l="1"/>
  <c r="J33" i="1"/>
  <c r="I46" i="1"/>
  <c r="H46" i="1"/>
  <c r="K5" i="1" l="1"/>
  <c r="J5" i="1"/>
  <c r="K12" i="1"/>
  <c r="J12" i="1"/>
  <c r="K14" i="1"/>
  <c r="J14" i="1"/>
  <c r="K16" i="1"/>
  <c r="J16" i="1"/>
  <c r="K18" i="1"/>
  <c r="J18" i="1"/>
  <c r="K21" i="1"/>
  <c r="J21" i="1"/>
  <c r="K26" i="1"/>
  <c r="J26" i="1"/>
  <c r="K28" i="1"/>
  <c r="J28" i="1"/>
  <c r="K6" i="1"/>
  <c r="J6" i="1"/>
  <c r="K8" i="1"/>
  <c r="J8" i="1"/>
  <c r="K13" i="1"/>
  <c r="J13" i="1"/>
  <c r="K15" i="1"/>
  <c r="J15" i="1"/>
  <c r="J17" i="1"/>
  <c r="K20" i="1"/>
  <c r="J20" i="1"/>
  <c r="K22" i="1"/>
  <c r="J22" i="1"/>
  <c r="K27" i="1"/>
  <c r="J27" i="1"/>
  <c r="K29" i="1"/>
  <c r="J29" i="1"/>
  <c r="K7" i="1"/>
  <c r="J7" i="1"/>
  <c r="J39" i="1"/>
  <c r="I40" i="1"/>
  <c r="J42" i="1" l="1"/>
  <c r="K46" i="1"/>
  <c r="J46" i="1"/>
  <c r="K45" i="1"/>
  <c r="J36" i="1"/>
  <c r="K39" i="1"/>
  <c r="K37" i="1"/>
  <c r="K36" i="1"/>
  <c r="K42" i="1"/>
  <c r="K40" i="1"/>
  <c r="K43" i="1"/>
  <c r="J37" i="1"/>
  <c r="J40" i="1"/>
  <c r="J43" i="1"/>
</calcChain>
</file>

<file path=xl/sharedStrings.xml><?xml version="1.0" encoding="utf-8"?>
<sst xmlns="http://schemas.openxmlformats.org/spreadsheetml/2006/main" count="145" uniqueCount="44">
  <si>
    <t>Rate</t>
  </si>
  <si>
    <t>Category</t>
  </si>
  <si>
    <t>Values</t>
  </si>
  <si>
    <t>As-Available Gas Service, Commercial</t>
  </si>
  <si>
    <t>Sales</t>
  </si>
  <si>
    <t>Volume (Mcf)</t>
  </si>
  <si>
    <t>Customers</t>
  </si>
  <si>
    <t>Average Number of Customers</t>
  </si>
  <si>
    <t>As-Available Gas Service, Industrial</t>
  </si>
  <si>
    <t>Transport</t>
  </si>
  <si>
    <t>Firm Commercial Gas Service</t>
  </si>
  <si>
    <t>Firm Industrial Gas Service</t>
  </si>
  <si>
    <t>Residential Gas Service</t>
  </si>
  <si>
    <t>TS-2: Gas Trans/Firm Balancing (AAGS In)</t>
  </si>
  <si>
    <t>TS-2: Gas Transport/Firm Balancing (IGS)</t>
  </si>
  <si>
    <t>Total Customers</t>
  </si>
  <si>
    <t>Residential</t>
  </si>
  <si>
    <t>Total LGE Gas Unbilled</t>
  </si>
  <si>
    <t>Gas Volumes</t>
  </si>
  <si>
    <t>Comparison of LG&amp;E Gas Customers, and Volumes by Rate Classes: Base Period vs Test Period</t>
  </si>
  <si>
    <t>Other</t>
  </si>
  <si>
    <t>Total</t>
  </si>
  <si>
    <t>Total Transport Volumes</t>
  </si>
  <si>
    <t>Total Sales Volumes - Calendar Adjusted</t>
  </si>
  <si>
    <t>LG&amp;E Gas Unbilled Adjustment**</t>
  </si>
  <si>
    <t xml:space="preserve">*All customers are assigned to one of twenty billing cycles.  Because the beginning and end of most billing cycles do not coincide directly with the beginning and end of calendar months, most customers' monthly bills include energy that was consumed in more than one calendar month.  </t>
  </si>
  <si>
    <t>Base Period</t>
  </si>
  <si>
    <t>Total Volumes - Calendar Adjusted</t>
  </si>
  <si>
    <t>Volume Type</t>
  </si>
  <si>
    <t>Gas Special Contracts - LG&amp;E Generation</t>
  </si>
  <si>
    <t>Generation</t>
  </si>
  <si>
    <t>Total Generation Volumes</t>
  </si>
  <si>
    <t>Substitute Gas Sales Service</t>
  </si>
  <si>
    <t>Distributed Generation Gas Service</t>
  </si>
  <si>
    <t>Difference</t>
  </si>
  <si>
    <t>% Difference</t>
  </si>
  <si>
    <t>Gas Transport Service, FT</t>
  </si>
  <si>
    <t>Billed Actual
(Mar '20 - Aug '20)*</t>
  </si>
  <si>
    <t xml:space="preserve"> Calendar Forecasted
(Sept '20 - Feb '21)</t>
  </si>
  <si>
    <t>Total
(Mar '20 - Feb '21)</t>
  </si>
  <si>
    <t>Forecasted Test Period
(Jul '21 - Jun '22)</t>
  </si>
  <si>
    <t>**Billed sales in March include a portion of the energy consumed in March and a portion of the energy consumed in February.  Likewise, billed sales for August include a portion of the energy consumed in August and a portion of the energy consumed in July.  The portion of the energy consumed in August but not included in August billed sales is the "unbilled" portion of calendar-month ("calendar") sales for August.  To properly compare the Base Period to the Forecasted Test Period (which includes twelve months of calendar sales), unbilled sales for August must be added to the Base Period and unbilled sales for February (which are included in March billed sales) must be subtracted from the Base Period.  Because August unbilled sales are less than February unbilled sales, the total unbilled sales adjustment is negative.</t>
  </si>
  <si>
    <t>Demand</t>
  </si>
  <si>
    <t>Billed Demand (Mcf)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</si>
</sst>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0" fillId="0" borderId="1" xfId="0" applyBorder="1"/>
    <xf numFmtId="164" fontId="0" fillId="0" borderId="1" xfId="1" applyNumberFormat="1" applyFont="1" applyBorder="1"/>
    <xf numFmtId="0" fontId="0" fillId="0" borderId="3" xfId="0" applyBorder="1"/>
    <xf numFmtId="164" fontId="0" fillId="0" borderId="3" xfId="1" applyNumberFormat="1" applyFont="1" applyBorder="1"/>
    <xf numFmtId="164" fontId="0" fillId="0" borderId="5" xfId="1" applyNumberFormat="1" applyFont="1" applyBorder="1"/>
    <xf numFmtId="164" fontId="0" fillId="0" borderId="6" xfId="1" applyNumberFormat="1" applyFont="1" applyBorder="1"/>
    <xf numFmtId="0" fontId="0" fillId="0" borderId="7" xfId="0" applyBorder="1"/>
    <xf numFmtId="165" fontId="0" fillId="0" borderId="2" xfId="2" applyNumberFormat="1" applyFont="1" applyBorder="1"/>
    <xf numFmtId="165" fontId="0" fillId="0" borderId="4" xfId="2" applyNumberFormat="1" applyFont="1" applyBorder="1"/>
    <xf numFmtId="0" fontId="0" fillId="0" borderId="0" xfId="0" applyBorder="1"/>
    <xf numFmtId="164" fontId="0" fillId="0" borderId="0" xfId="1" applyNumberFormat="1" applyFont="1" applyBorder="1"/>
    <xf numFmtId="165" fontId="0" fillId="0" borderId="0" xfId="2" applyNumberFormat="1" applyFont="1" applyBorder="1"/>
    <xf numFmtId="0" fontId="0" fillId="0" borderId="8" xfId="0" applyBorder="1"/>
    <xf numFmtId="164" fontId="0" fillId="0" borderId="8" xfId="1" applyNumberFormat="1" applyFont="1" applyBorder="1"/>
    <xf numFmtId="164" fontId="0" fillId="0" borderId="8" xfId="1" applyNumberFormat="1" applyFont="1" applyFill="1" applyBorder="1"/>
    <xf numFmtId="0" fontId="0" fillId="0" borderId="6" xfId="0" applyFill="1" applyBorder="1" applyAlignment="1">
      <alignment horizontal="left" indent="1"/>
    </xf>
    <xf numFmtId="0" fontId="0" fillId="0" borderId="6" xfId="0" applyBorder="1"/>
    <xf numFmtId="164" fontId="0" fillId="0" borderId="6" xfId="1" applyNumberFormat="1" applyFont="1" applyFill="1" applyBorder="1"/>
    <xf numFmtId="0" fontId="0" fillId="0" borderId="0" xfId="0" applyFont="1"/>
    <xf numFmtId="0" fontId="0" fillId="0" borderId="0" xfId="0" applyBorder="1" applyAlignment="1">
      <alignment horizontal="left"/>
    </xf>
    <xf numFmtId="164" fontId="0" fillId="0" borderId="0" xfId="0" applyNumberFormat="1" applyBorder="1"/>
    <xf numFmtId="0" fontId="3" fillId="0" borderId="0" xfId="0" applyFont="1"/>
    <xf numFmtId="3" fontId="0" fillId="0" borderId="0" xfId="0" applyNumberFormat="1"/>
    <xf numFmtId="0" fontId="0" fillId="0" borderId="1" xfId="0" applyFill="1" applyBorder="1" applyAlignment="1">
      <alignment horizontal="left"/>
    </xf>
    <xf numFmtId="164" fontId="0" fillId="0" borderId="0" xfId="1" applyNumberFormat="1" applyFont="1" applyFill="1" applyBorder="1"/>
    <xf numFmtId="165" fontId="0" fillId="0" borderId="0" xfId="2" applyNumberFormat="1" applyFont="1" applyFill="1" applyBorder="1"/>
    <xf numFmtId="0" fontId="0" fillId="0" borderId="0" xfId="0" applyFill="1" applyBorder="1" applyAlignment="1">
      <alignment horizontal="left" indent="1"/>
    </xf>
    <xf numFmtId="9" fontId="0" fillId="0" borderId="0" xfId="2" applyNumberFormat="1" applyFont="1" applyFill="1" applyBorder="1"/>
    <xf numFmtId="0" fontId="0" fillId="0" borderId="0" xfId="0" applyBorder="1" applyAlignment="1">
      <alignment horizontal="left" wrapText="1"/>
    </xf>
    <xf numFmtId="0" fontId="0" fillId="0" borderId="0" xfId="0" applyAlignment="1">
      <alignment horizontal="left"/>
    </xf>
    <xf numFmtId="0" fontId="0" fillId="0" borderId="0" xfId="0" applyBorder="1" applyAlignment="1">
      <alignment horizontal="left" vertical="top" wrapText="1"/>
    </xf>
    <xf numFmtId="0" fontId="0" fillId="0" borderId="10" xfId="0" applyFont="1" applyBorder="1"/>
    <xf numFmtId="0" fontId="0" fillId="0" borderId="1" xfId="0" applyFont="1" applyBorder="1"/>
    <xf numFmtId="165" fontId="0" fillId="0" borderId="9" xfId="2" applyNumberFormat="1" applyFont="1" applyFill="1" applyBorder="1"/>
    <xf numFmtId="165" fontId="0" fillId="0" borderId="6" xfId="2" applyNumberFormat="1" applyFont="1" applyFill="1" applyBorder="1"/>
    <xf numFmtId="0" fontId="2" fillId="0" borderId="3" xfId="0" applyFont="1" applyBorder="1" applyAlignment="1">
      <alignment horizontal="left"/>
    </xf>
    <xf numFmtId="164" fontId="2" fillId="0" borderId="1" xfId="1" applyNumberFormat="1" applyFont="1" applyFill="1" applyBorder="1"/>
    <xf numFmtId="165" fontId="2" fillId="0" borderId="2" xfId="2" applyNumberFormat="1" applyFont="1" applyFill="1" applyBorder="1"/>
    <xf numFmtId="164" fontId="2" fillId="0" borderId="8" xfId="1" applyNumberFormat="1" applyFont="1" applyFill="1" applyBorder="1"/>
    <xf numFmtId="165" fontId="2" fillId="0" borderId="9" xfId="2" applyNumberFormat="1" applyFont="1" applyFill="1" applyBorder="1"/>
    <xf numFmtId="0" fontId="0" fillId="0" borderId="0" xfId="0" applyAlignment="1">
      <alignment vertical="top" wrapText="1"/>
    </xf>
    <xf numFmtId="1" fontId="0" fillId="0" borderId="0" xfId="0" applyNumberFormat="1" applyBorder="1"/>
    <xf numFmtId="1" fontId="0" fillId="0" borderId="0" xfId="0" applyNumberFormat="1" applyFill="1" applyBorder="1"/>
    <xf numFmtId="164" fontId="2" fillId="0" borderId="1" xfId="1" applyNumberFormat="1" applyFont="1" applyBorder="1" applyAlignment="1">
      <alignment horizontal="center" wrapText="1"/>
    </xf>
    <xf numFmtId="165" fontId="0" fillId="0" borderId="8" xfId="2" applyNumberFormat="1" applyFont="1" applyBorder="1"/>
    <xf numFmtId="164" fontId="0" fillId="0" borderId="0" xfId="0" applyNumberFormat="1"/>
    <xf numFmtId="0" fontId="0" fillId="0" borderId="10" xfId="0" applyBorder="1"/>
    <xf numFmtId="0" fontId="0" fillId="0" borderId="14" xfId="0" applyBorder="1"/>
    <xf numFmtId="0" fontId="2" fillId="0" borderId="8" xfId="0" applyFont="1" applyBorder="1" applyAlignment="1">
      <alignment horizontal="left"/>
    </xf>
    <xf numFmtId="3" fontId="2" fillId="0" borderId="1" xfId="0" applyNumberFormat="1" applyFont="1" applyBorder="1" applyAlignment="1">
      <alignment horizontal="center" wrapText="1"/>
    </xf>
    <xf numFmtId="164" fontId="0" fillId="0" borderId="8" xfId="0" applyNumberFormat="1" applyBorder="1"/>
    <xf numFmtId="0" fontId="0" fillId="0" borderId="15" xfId="0" applyBorder="1"/>
    <xf numFmtId="164" fontId="0" fillId="0" borderId="15" xfId="1" applyNumberFormat="1" applyFont="1" applyBorder="1"/>
    <xf numFmtId="0" fontId="0" fillId="0" borderId="5" xfId="0" applyBorder="1"/>
    <xf numFmtId="165" fontId="0" fillId="0" borderId="1" xfId="2" applyNumberFormat="1" applyFont="1" applyBorder="1"/>
    <xf numFmtId="165" fontId="0" fillId="0" borderId="3" xfId="2" applyNumberFormat="1" applyFont="1" applyBorder="1"/>
    <xf numFmtId="3" fontId="2" fillId="0" borderId="11" xfId="0" applyNumberFormat="1" applyFont="1" applyBorder="1" applyAlignment="1">
      <alignment horizontal="center"/>
    </xf>
    <xf numFmtId="3" fontId="2" fillId="0" borderId="12" xfId="0" applyNumberFormat="1" applyFont="1" applyBorder="1" applyAlignment="1">
      <alignment horizontal="center"/>
    </xf>
    <xf numFmtId="3" fontId="2" fillId="0" borderId="13" xfId="0" applyNumberFormat="1" applyFont="1" applyBorder="1" applyAlignment="1">
      <alignment horizontal="center"/>
    </xf>
    <xf numFmtId="0" fontId="0" fillId="0" borderId="0" xfId="0" applyBorder="1" applyAlignment="1">
      <alignment horizontal="left" vertical="top" wrapText="1"/>
    </xf>
    <xf numFmtId="164" fontId="2" fillId="0" borderId="1" xfId="1" applyNumberFormat="1" applyFont="1" applyBorder="1" applyAlignment="1">
      <alignment horizontal="center" wrapText="1"/>
    </xf>
    <xf numFmtId="164" fontId="2" fillId="0" borderId="8" xfId="1" applyNumberFormat="1" applyFont="1" applyBorder="1" applyAlignment="1">
      <alignment horizontal="center" wrapText="1"/>
    </xf>
    <xf numFmtId="0" fontId="0" fillId="0" borderId="0" xfId="0"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8"/>
  <sheetViews>
    <sheetView showGridLines="0" tabSelected="1" zoomScale="85" zoomScaleNormal="85" workbookViewId="0">
      <selection activeCell="B1" sqref="B1"/>
    </sheetView>
  </sheetViews>
  <sheetFormatPr defaultRowHeight="15" x14ac:dyDescent="0.25"/>
  <cols>
    <col min="1" max="1" width="2.42578125" customWidth="1"/>
    <col min="2" max="2" width="39.140625" customWidth="1"/>
    <col min="3" max="3" width="14.7109375" customWidth="1"/>
    <col min="4" max="4" width="19.7109375" customWidth="1"/>
    <col min="5" max="5" width="28.7109375" bestFit="1" customWidth="1"/>
    <col min="6" max="6" width="17.7109375" bestFit="1" customWidth="1"/>
    <col min="7" max="7" width="19.5703125" bestFit="1" customWidth="1"/>
    <col min="8" max="8" width="17" bestFit="1" customWidth="1"/>
    <col min="9" max="9" width="22" bestFit="1" customWidth="1"/>
    <col min="10" max="10" width="11.85546875" bestFit="1" customWidth="1"/>
    <col min="11" max="11" width="12.42578125" bestFit="1" customWidth="1"/>
    <col min="13" max="13" width="9.7109375" bestFit="1" customWidth="1"/>
  </cols>
  <sheetData>
    <row r="1" spans="1:13" ht="15.75" x14ac:dyDescent="0.25">
      <c r="B1" s="22" t="s">
        <v>19</v>
      </c>
    </row>
    <row r="2" spans="1:13" x14ac:dyDescent="0.25">
      <c r="B2" s="19"/>
    </row>
    <row r="3" spans="1:13" x14ac:dyDescent="0.25">
      <c r="B3" s="32"/>
      <c r="C3" s="1"/>
      <c r="D3" s="1"/>
      <c r="E3" s="1"/>
      <c r="F3" s="57" t="s">
        <v>26</v>
      </c>
      <c r="G3" s="58"/>
      <c r="H3" s="59"/>
      <c r="I3" s="61" t="s">
        <v>40</v>
      </c>
      <c r="J3" s="37"/>
      <c r="K3" s="38"/>
    </row>
    <row r="4" spans="1:13" ht="30" customHeight="1" x14ac:dyDescent="0.25">
      <c r="B4" s="36" t="s">
        <v>0</v>
      </c>
      <c r="C4" s="49" t="s">
        <v>1</v>
      </c>
      <c r="D4" s="49" t="s">
        <v>28</v>
      </c>
      <c r="E4" s="49" t="s">
        <v>2</v>
      </c>
      <c r="F4" s="50" t="s">
        <v>37</v>
      </c>
      <c r="G4" s="50" t="s">
        <v>38</v>
      </c>
      <c r="H4" s="44" t="s">
        <v>39</v>
      </c>
      <c r="I4" s="62"/>
      <c r="J4" s="39" t="s">
        <v>34</v>
      </c>
      <c r="K4" s="40" t="s">
        <v>35</v>
      </c>
    </row>
    <row r="5" spans="1:13" x14ac:dyDescent="0.25">
      <c r="A5" s="46"/>
      <c r="B5" s="47" t="s">
        <v>3</v>
      </c>
      <c r="C5" s="1" t="s">
        <v>6</v>
      </c>
      <c r="D5" s="52" t="s">
        <v>4</v>
      </c>
      <c r="E5" s="1" t="s">
        <v>7</v>
      </c>
      <c r="F5" s="53">
        <v>2</v>
      </c>
      <c r="G5" s="2">
        <v>1</v>
      </c>
      <c r="H5" s="53">
        <f>IF(LEFT(E5,7)="Average",ROUND(AVERAGE(F5:G5),0),ROUND(SUM(F5:G5),0))</f>
        <v>2</v>
      </c>
      <c r="I5" s="2">
        <v>1</v>
      </c>
      <c r="J5" s="53">
        <f>IF(H5="","",I5-H5)</f>
        <v>-1</v>
      </c>
      <c r="K5" s="55">
        <f>IF(H5="","",I5/H5-1)</f>
        <v>-0.5</v>
      </c>
    </row>
    <row r="6" spans="1:13" x14ac:dyDescent="0.25">
      <c r="A6" s="46"/>
      <c r="B6" s="7"/>
      <c r="C6" s="3" t="s">
        <v>18</v>
      </c>
      <c r="D6" s="54" t="s">
        <v>4</v>
      </c>
      <c r="E6" s="3" t="s">
        <v>5</v>
      </c>
      <c r="F6" s="5">
        <v>32918</v>
      </c>
      <c r="G6" s="4">
        <v>20539</v>
      </c>
      <c r="H6" s="5">
        <f t="shared" ref="H6:H32" si="0">IF(LEFT(E6,7)="Average",ROUND(AVERAGE(F6:G6),0),ROUND(SUM(F6:G6),0))</f>
        <v>53457</v>
      </c>
      <c r="I6" s="4">
        <v>24383</v>
      </c>
      <c r="J6" s="5">
        <f t="shared" ref="J6" si="1">IF(H6="","",I6-H6)</f>
        <v>-29074</v>
      </c>
      <c r="K6" s="56">
        <f t="shared" ref="K6" si="2">IF(H6="","",I6/H6-1)</f>
        <v>-0.54387638662850513</v>
      </c>
      <c r="M6" s="23"/>
    </row>
    <row r="7" spans="1:13" x14ac:dyDescent="0.25">
      <c r="A7" s="46"/>
      <c r="B7" s="47" t="s">
        <v>8</v>
      </c>
      <c r="C7" s="1" t="s">
        <v>6</v>
      </c>
      <c r="D7" s="52" t="s">
        <v>4</v>
      </c>
      <c r="E7" s="1" t="s">
        <v>7</v>
      </c>
      <c r="F7" s="53">
        <v>1</v>
      </c>
      <c r="G7" s="2">
        <v>1</v>
      </c>
      <c r="H7" s="53">
        <f t="shared" si="0"/>
        <v>1</v>
      </c>
      <c r="I7" s="2">
        <v>1</v>
      </c>
      <c r="J7" s="53">
        <f>IF(H7="","",I7-H7)</f>
        <v>0</v>
      </c>
      <c r="K7" s="55">
        <f>IF(H7="","",I7/H7-1)</f>
        <v>0</v>
      </c>
    </row>
    <row r="8" spans="1:13" x14ac:dyDescent="0.25">
      <c r="A8" s="46"/>
      <c r="B8" s="7"/>
      <c r="C8" s="3" t="s">
        <v>18</v>
      </c>
      <c r="D8" s="54" t="s">
        <v>4</v>
      </c>
      <c r="E8" s="3" t="s">
        <v>5</v>
      </c>
      <c r="F8" s="5">
        <v>18474</v>
      </c>
      <c r="G8" s="4">
        <v>12351</v>
      </c>
      <c r="H8" s="5">
        <f t="shared" si="0"/>
        <v>30825</v>
      </c>
      <c r="I8" s="4">
        <v>29446</v>
      </c>
      <c r="J8" s="5">
        <f>IF(H8="","",I8-H8)</f>
        <v>-1379</v>
      </c>
      <c r="K8" s="56">
        <f>IF(H8="","",I8/H8-1)</f>
        <v>-4.4736415247364159E-2</v>
      </c>
    </row>
    <row r="9" spans="1:13" x14ac:dyDescent="0.25">
      <c r="A9" s="46"/>
      <c r="B9" s="48" t="s">
        <v>33</v>
      </c>
      <c r="C9" s="1" t="s">
        <v>6</v>
      </c>
      <c r="D9" s="52" t="s">
        <v>4</v>
      </c>
      <c r="E9" s="1" t="s">
        <v>7</v>
      </c>
      <c r="F9" s="53">
        <v>3</v>
      </c>
      <c r="G9" s="2">
        <v>2</v>
      </c>
      <c r="H9" s="53">
        <f t="shared" si="0"/>
        <v>3</v>
      </c>
      <c r="I9" s="2">
        <v>2</v>
      </c>
      <c r="J9" s="53">
        <f>IF(H9="","",I9-H9)</f>
        <v>-1</v>
      </c>
      <c r="K9" s="55">
        <f>IF(H9="","",I9/H9-1)</f>
        <v>-0.33333333333333337</v>
      </c>
      <c r="M9" s="23"/>
    </row>
    <row r="10" spans="1:13" x14ac:dyDescent="0.25">
      <c r="A10" s="46"/>
      <c r="B10" s="48"/>
      <c r="C10" s="13" t="s">
        <v>42</v>
      </c>
      <c r="D10" s="10" t="s">
        <v>4</v>
      </c>
      <c r="E10" s="13" t="s">
        <v>43</v>
      </c>
      <c r="F10" s="11">
        <v>680</v>
      </c>
      <c r="G10" s="14">
        <v>600</v>
      </c>
      <c r="H10" s="11">
        <f t="shared" si="0"/>
        <v>1280</v>
      </c>
      <c r="I10" s="14">
        <v>1200</v>
      </c>
      <c r="J10" s="11">
        <f t="shared" ref="J10" si="3">IF(H10="","",I10-H10)</f>
        <v>-80</v>
      </c>
      <c r="K10" s="45">
        <f t="shared" ref="K10" si="4">IF(H10="","",I10/H10-1)</f>
        <v>-6.25E-2</v>
      </c>
      <c r="M10" s="23"/>
    </row>
    <row r="11" spans="1:13" x14ac:dyDescent="0.25">
      <c r="A11" s="46"/>
      <c r="B11" s="48"/>
      <c r="C11" s="3" t="s">
        <v>18</v>
      </c>
      <c r="D11" s="54" t="s">
        <v>4</v>
      </c>
      <c r="E11" s="3" t="s">
        <v>5</v>
      </c>
      <c r="F11" s="5">
        <v>22</v>
      </c>
      <c r="G11" s="4">
        <v>4</v>
      </c>
      <c r="H11" s="5">
        <f t="shared" si="0"/>
        <v>26</v>
      </c>
      <c r="I11" s="4">
        <v>8</v>
      </c>
      <c r="J11" s="5">
        <f t="shared" ref="J11:J18" si="5">IF(H11="","",I11-H11)</f>
        <v>-18</v>
      </c>
      <c r="K11" s="56">
        <f t="shared" ref="K11:K18" si="6">IF(H11="","",I11/H11-1)</f>
        <v>-0.69230769230769229</v>
      </c>
    </row>
    <row r="12" spans="1:13" x14ac:dyDescent="0.25">
      <c r="A12" s="46"/>
      <c r="B12" s="47" t="s">
        <v>10</v>
      </c>
      <c r="C12" s="1" t="s">
        <v>6</v>
      </c>
      <c r="D12" s="52" t="s">
        <v>4</v>
      </c>
      <c r="E12" s="1" t="s">
        <v>7</v>
      </c>
      <c r="F12" s="53">
        <v>25148</v>
      </c>
      <c r="G12" s="2">
        <v>25699</v>
      </c>
      <c r="H12" s="53">
        <f t="shared" si="0"/>
        <v>25424</v>
      </c>
      <c r="I12" s="2">
        <v>25739</v>
      </c>
      <c r="J12" s="53">
        <f t="shared" si="5"/>
        <v>315</v>
      </c>
      <c r="K12" s="55">
        <f t="shared" si="6"/>
        <v>1.2389867841409608E-2</v>
      </c>
    </row>
    <row r="13" spans="1:13" x14ac:dyDescent="0.25">
      <c r="A13" s="46"/>
      <c r="B13" s="7"/>
      <c r="C13" s="3" t="s">
        <v>18</v>
      </c>
      <c r="D13" s="54" t="s">
        <v>4</v>
      </c>
      <c r="E13" s="3" t="s">
        <v>5</v>
      </c>
      <c r="F13" s="5">
        <v>3315557</v>
      </c>
      <c r="G13" s="4">
        <v>7417938</v>
      </c>
      <c r="H13" s="5">
        <f t="shared" si="0"/>
        <v>10733495</v>
      </c>
      <c r="I13" s="4">
        <v>10409092</v>
      </c>
      <c r="J13" s="5">
        <f t="shared" si="5"/>
        <v>-324403</v>
      </c>
      <c r="K13" s="56">
        <f t="shared" si="6"/>
        <v>-3.0223426758944738E-2</v>
      </c>
    </row>
    <row r="14" spans="1:13" x14ac:dyDescent="0.25">
      <c r="A14" s="46"/>
      <c r="B14" s="47" t="s">
        <v>11</v>
      </c>
      <c r="C14" s="1" t="s">
        <v>6</v>
      </c>
      <c r="D14" s="52" t="s">
        <v>4</v>
      </c>
      <c r="E14" s="1" t="s">
        <v>7</v>
      </c>
      <c r="F14" s="53">
        <v>223</v>
      </c>
      <c r="G14" s="2">
        <v>206</v>
      </c>
      <c r="H14" s="53">
        <f t="shared" si="0"/>
        <v>215</v>
      </c>
      <c r="I14" s="2">
        <v>200</v>
      </c>
      <c r="J14" s="53">
        <f t="shared" si="5"/>
        <v>-15</v>
      </c>
      <c r="K14" s="55">
        <f t="shared" si="6"/>
        <v>-6.9767441860465129E-2</v>
      </c>
    </row>
    <row r="15" spans="1:13" x14ac:dyDescent="0.25">
      <c r="A15" s="46"/>
      <c r="B15" s="7"/>
      <c r="C15" s="3" t="s">
        <v>18</v>
      </c>
      <c r="D15" s="54" t="s">
        <v>4</v>
      </c>
      <c r="E15" s="3" t="s">
        <v>5</v>
      </c>
      <c r="F15" s="5">
        <v>510855</v>
      </c>
      <c r="G15" s="4">
        <v>491120</v>
      </c>
      <c r="H15" s="5">
        <f t="shared" si="0"/>
        <v>1001975</v>
      </c>
      <c r="I15" s="4">
        <v>994578</v>
      </c>
      <c r="J15" s="5">
        <f t="shared" si="5"/>
        <v>-7397</v>
      </c>
      <c r="K15" s="56">
        <f t="shared" si="6"/>
        <v>-7.3824197210509146E-3</v>
      </c>
    </row>
    <row r="16" spans="1:13" x14ac:dyDescent="0.25">
      <c r="A16" s="46"/>
      <c r="B16" s="47" t="s">
        <v>29</v>
      </c>
      <c r="C16" s="1" t="s">
        <v>6</v>
      </c>
      <c r="D16" s="52" t="s">
        <v>30</v>
      </c>
      <c r="E16" s="1" t="s">
        <v>7</v>
      </c>
      <c r="F16" s="53">
        <v>1</v>
      </c>
      <c r="G16" s="2">
        <v>1</v>
      </c>
      <c r="H16" s="53">
        <f t="shared" si="0"/>
        <v>1</v>
      </c>
      <c r="I16" s="2">
        <v>1</v>
      </c>
      <c r="J16" s="53">
        <f t="shared" si="5"/>
        <v>0</v>
      </c>
      <c r="K16" s="55">
        <f t="shared" si="6"/>
        <v>0</v>
      </c>
    </row>
    <row r="17" spans="1:13" x14ac:dyDescent="0.25">
      <c r="A17" s="46"/>
      <c r="B17" s="7"/>
      <c r="C17" s="3" t="s">
        <v>18</v>
      </c>
      <c r="D17" s="54" t="s">
        <v>30</v>
      </c>
      <c r="E17" s="3" t="s">
        <v>5</v>
      </c>
      <c r="F17" s="5">
        <v>88878</v>
      </c>
      <c r="G17" s="4">
        <v>168775</v>
      </c>
      <c r="H17" s="5">
        <f t="shared" si="0"/>
        <v>257653</v>
      </c>
      <c r="I17" s="4">
        <v>290883</v>
      </c>
      <c r="J17" s="5">
        <f t="shared" si="5"/>
        <v>33230</v>
      </c>
      <c r="K17" s="56">
        <f t="shared" si="6"/>
        <v>0.12897191183490975</v>
      </c>
    </row>
    <row r="18" spans="1:13" x14ac:dyDescent="0.25">
      <c r="A18" s="46"/>
      <c r="B18" s="47" t="s">
        <v>36</v>
      </c>
      <c r="C18" s="1" t="s">
        <v>6</v>
      </c>
      <c r="D18" s="52" t="s">
        <v>9</v>
      </c>
      <c r="E18" s="1" t="s">
        <v>7</v>
      </c>
      <c r="F18" s="53">
        <v>75</v>
      </c>
      <c r="G18" s="2">
        <v>77</v>
      </c>
      <c r="H18" s="53">
        <f t="shared" si="0"/>
        <v>76</v>
      </c>
      <c r="I18" s="2">
        <v>78</v>
      </c>
      <c r="J18" s="53">
        <f t="shared" si="5"/>
        <v>2</v>
      </c>
      <c r="K18" s="55">
        <f t="shared" si="6"/>
        <v>2.6315789473684292E-2</v>
      </c>
    </row>
    <row r="19" spans="1:13" x14ac:dyDescent="0.25">
      <c r="A19" s="46"/>
      <c r="B19" s="48"/>
      <c r="C19" s="13" t="s">
        <v>42</v>
      </c>
      <c r="D19" s="10" t="s">
        <v>9</v>
      </c>
      <c r="E19" s="13" t="s">
        <v>43</v>
      </c>
      <c r="F19" s="11">
        <v>460756</v>
      </c>
      <c r="G19" s="14">
        <v>462232</v>
      </c>
      <c r="H19" s="11">
        <f t="shared" si="0"/>
        <v>922988</v>
      </c>
      <c r="I19" s="14">
        <v>938972</v>
      </c>
      <c r="J19" s="11">
        <f t="shared" ref="J19" si="7">IF(H19="","",I19-H19)</f>
        <v>15984</v>
      </c>
      <c r="K19" s="45">
        <f t="shared" ref="K19" si="8">IF(H19="","",I19/H19-1)</f>
        <v>1.7317668268709951E-2</v>
      </c>
    </row>
    <row r="20" spans="1:13" x14ac:dyDescent="0.25">
      <c r="A20" s="46"/>
      <c r="B20" s="7"/>
      <c r="C20" s="3" t="s">
        <v>18</v>
      </c>
      <c r="D20" s="54" t="s">
        <v>9</v>
      </c>
      <c r="E20" s="3" t="s">
        <v>5</v>
      </c>
      <c r="F20" s="5">
        <v>5166832</v>
      </c>
      <c r="G20" s="4">
        <v>6272899</v>
      </c>
      <c r="H20" s="5">
        <f t="shared" si="0"/>
        <v>11439731</v>
      </c>
      <c r="I20" s="4">
        <v>11907403</v>
      </c>
      <c r="J20" s="5">
        <f>IF(H20="","",I20-H20)</f>
        <v>467672</v>
      </c>
      <c r="K20" s="56">
        <f>IF(H20="","",I20/H20-1)</f>
        <v>4.0881380864637551E-2</v>
      </c>
    </row>
    <row r="21" spans="1:13" x14ac:dyDescent="0.25">
      <c r="A21" s="46"/>
      <c r="B21" s="47" t="s">
        <v>12</v>
      </c>
      <c r="C21" s="1" t="s">
        <v>6</v>
      </c>
      <c r="D21" s="52" t="s">
        <v>4</v>
      </c>
      <c r="E21" s="1" t="s">
        <v>7</v>
      </c>
      <c r="F21" s="53">
        <v>301283</v>
      </c>
      <c r="G21" s="2">
        <v>300805</v>
      </c>
      <c r="H21" s="53">
        <f t="shared" si="0"/>
        <v>301044</v>
      </c>
      <c r="I21" s="2">
        <v>301659</v>
      </c>
      <c r="J21" s="53">
        <f>IF(H21="","",I21-H21)</f>
        <v>615</v>
      </c>
      <c r="K21" s="55">
        <f>IF(H21="","",I21/H21-1)</f>
        <v>2.0428907402241236E-3</v>
      </c>
    </row>
    <row r="22" spans="1:13" x14ac:dyDescent="0.25">
      <c r="A22" s="46"/>
      <c r="B22" s="7"/>
      <c r="C22" s="3" t="s">
        <v>18</v>
      </c>
      <c r="D22" s="54" t="s">
        <v>4</v>
      </c>
      <c r="E22" s="3" t="s">
        <v>5</v>
      </c>
      <c r="F22" s="5">
        <v>6465924</v>
      </c>
      <c r="G22" s="4">
        <v>14376605</v>
      </c>
      <c r="H22" s="5">
        <f t="shared" si="0"/>
        <v>20842529</v>
      </c>
      <c r="I22" s="4">
        <v>19501502</v>
      </c>
      <c r="J22" s="5">
        <f>IF(H22="","",I22-H22)</f>
        <v>-1341027</v>
      </c>
      <c r="K22" s="56">
        <f>IF(H22="","",I22/H22-1)</f>
        <v>-6.4340896443037199E-2</v>
      </c>
    </row>
    <row r="23" spans="1:13" x14ac:dyDescent="0.25">
      <c r="A23" s="46"/>
      <c r="B23" s="48" t="s">
        <v>32</v>
      </c>
      <c r="C23" s="1" t="s">
        <v>6</v>
      </c>
      <c r="D23" s="52" t="s">
        <v>4</v>
      </c>
      <c r="E23" s="1" t="s">
        <v>7</v>
      </c>
      <c r="F23" s="53">
        <v>1</v>
      </c>
      <c r="G23" s="2">
        <v>1</v>
      </c>
      <c r="H23" s="53">
        <f t="shared" si="0"/>
        <v>1</v>
      </c>
      <c r="I23" s="2">
        <v>1</v>
      </c>
      <c r="J23" s="53">
        <f>IF(H23="","",I23-H23)</f>
        <v>0</v>
      </c>
      <c r="K23" s="55">
        <f>IF(H23="","",I23/H23-1)</f>
        <v>0</v>
      </c>
      <c r="M23" s="23"/>
    </row>
    <row r="24" spans="1:13" x14ac:dyDescent="0.25">
      <c r="A24" s="46"/>
      <c r="B24" s="48"/>
      <c r="C24" s="13" t="s">
        <v>42</v>
      </c>
      <c r="D24" s="10" t="s">
        <v>4</v>
      </c>
      <c r="E24" s="13" t="s">
        <v>43</v>
      </c>
      <c r="F24" s="11">
        <v>14509</v>
      </c>
      <c r="G24" s="14">
        <v>13672</v>
      </c>
      <c r="H24" s="11">
        <f t="shared" si="0"/>
        <v>28181</v>
      </c>
      <c r="I24" s="14">
        <v>24000</v>
      </c>
      <c r="J24" s="11">
        <f t="shared" ref="J24" si="9">IF(H24="","",I24-H24)</f>
        <v>-4181</v>
      </c>
      <c r="K24" s="45">
        <f t="shared" ref="K24" si="10">IF(H24="","",I24/H24-1)</f>
        <v>-0.14836237181079448</v>
      </c>
      <c r="M24" s="23"/>
    </row>
    <row r="25" spans="1:13" x14ac:dyDescent="0.25">
      <c r="A25" s="46"/>
      <c r="B25" s="7"/>
      <c r="C25" s="3" t="s">
        <v>18</v>
      </c>
      <c r="D25" s="54" t="s">
        <v>4</v>
      </c>
      <c r="E25" s="3" t="s">
        <v>5</v>
      </c>
      <c r="F25" s="5">
        <v>78</v>
      </c>
      <c r="G25" s="4">
        <v>1200</v>
      </c>
      <c r="H25" s="5">
        <f t="shared" si="0"/>
        <v>1278</v>
      </c>
      <c r="I25" s="4">
        <v>1500</v>
      </c>
      <c r="J25" s="5">
        <f>IF(H25="","",I25-H25)</f>
        <v>222</v>
      </c>
      <c r="K25" s="56">
        <f>IF(H25="","",I25/H25-1)</f>
        <v>0.17370892018779349</v>
      </c>
    </row>
    <row r="26" spans="1:13" x14ac:dyDescent="0.25">
      <c r="A26" s="46"/>
      <c r="B26" s="47" t="s">
        <v>13</v>
      </c>
      <c r="C26" s="1" t="s">
        <v>6</v>
      </c>
      <c r="D26" s="52" t="s">
        <v>9</v>
      </c>
      <c r="E26" s="1" t="s">
        <v>7</v>
      </c>
      <c r="F26" s="53">
        <v>1</v>
      </c>
      <c r="G26" s="2">
        <v>1</v>
      </c>
      <c r="H26" s="53">
        <f t="shared" si="0"/>
        <v>1</v>
      </c>
      <c r="I26" s="2">
        <v>1</v>
      </c>
      <c r="J26" s="53">
        <f>IF(H26="","",I26-H26)</f>
        <v>0</v>
      </c>
      <c r="K26" s="55">
        <f>IF(H26="","",I26/H26-1)</f>
        <v>0</v>
      </c>
    </row>
    <row r="27" spans="1:13" x14ac:dyDescent="0.25">
      <c r="A27" s="46"/>
      <c r="B27" s="7"/>
      <c r="C27" s="3" t="s">
        <v>18</v>
      </c>
      <c r="D27" s="54" t="s">
        <v>9</v>
      </c>
      <c r="E27" s="3" t="s">
        <v>5</v>
      </c>
      <c r="F27" s="5">
        <v>74417</v>
      </c>
      <c r="G27" s="4">
        <v>61235</v>
      </c>
      <c r="H27" s="5">
        <f t="shared" si="0"/>
        <v>135652</v>
      </c>
      <c r="I27" s="4">
        <v>95828</v>
      </c>
      <c r="J27" s="5">
        <f>IF(H27="","",I27-H27)</f>
        <v>-39824</v>
      </c>
      <c r="K27" s="56">
        <f>IF(H27="","",I27/H27-1)</f>
        <v>-0.29357473535222478</v>
      </c>
    </row>
    <row r="28" spans="1:13" x14ac:dyDescent="0.25">
      <c r="A28" s="46"/>
      <c r="B28" s="47" t="s">
        <v>14</v>
      </c>
      <c r="C28" s="13" t="s">
        <v>6</v>
      </c>
      <c r="D28" s="10" t="s">
        <v>9</v>
      </c>
      <c r="E28" s="13" t="s">
        <v>7</v>
      </c>
      <c r="F28" s="11">
        <v>8</v>
      </c>
      <c r="G28" s="14">
        <v>8</v>
      </c>
      <c r="H28" s="11">
        <f t="shared" si="0"/>
        <v>8</v>
      </c>
      <c r="I28" s="14">
        <v>8</v>
      </c>
      <c r="J28" s="11">
        <f>IF(H28="","",I28-H28)</f>
        <v>0</v>
      </c>
      <c r="K28" s="45">
        <f>IF(H28="","",I28/H28-1)</f>
        <v>0</v>
      </c>
    </row>
    <row r="29" spans="1:13" x14ac:dyDescent="0.25">
      <c r="A29" s="46"/>
      <c r="B29" s="7"/>
      <c r="C29" s="3" t="s">
        <v>18</v>
      </c>
      <c r="D29" s="54" t="s">
        <v>9</v>
      </c>
      <c r="E29" s="3" t="s">
        <v>5</v>
      </c>
      <c r="F29" s="5">
        <v>167204</v>
      </c>
      <c r="G29" s="4">
        <v>191424</v>
      </c>
      <c r="H29" s="5">
        <f t="shared" si="0"/>
        <v>358628</v>
      </c>
      <c r="I29" s="4">
        <v>398595</v>
      </c>
      <c r="J29" s="5">
        <f>IF(H29="","",I29-H29)</f>
        <v>39967</v>
      </c>
      <c r="K29" s="56">
        <f>IF(H29="","",I29/H29-1)</f>
        <v>0.11144417056113864</v>
      </c>
    </row>
    <row r="30" spans="1:13" x14ac:dyDescent="0.25">
      <c r="A30" s="46"/>
      <c r="B30" s="33" t="s">
        <v>24</v>
      </c>
      <c r="C30" s="13"/>
      <c r="D30" s="13"/>
      <c r="E30" s="13"/>
      <c r="F30" s="13"/>
      <c r="G30" s="13"/>
      <c r="H30" s="51">
        <f t="shared" si="0"/>
        <v>0</v>
      </c>
      <c r="I30" s="13"/>
      <c r="J30" s="13"/>
      <c r="K30" s="13"/>
    </row>
    <row r="31" spans="1:13" s="10" customFormat="1" x14ac:dyDescent="0.25">
      <c r="A31" s="46"/>
      <c r="B31" s="13" t="s">
        <v>16</v>
      </c>
      <c r="C31" s="13" t="s">
        <v>18</v>
      </c>
      <c r="D31" s="13" t="s">
        <v>4</v>
      </c>
      <c r="E31" s="13" t="s">
        <v>5</v>
      </c>
      <c r="F31" s="14">
        <v>-1695395</v>
      </c>
      <c r="G31" s="14">
        <v>0</v>
      </c>
      <c r="H31" s="14">
        <f t="shared" si="0"/>
        <v>-1695395</v>
      </c>
      <c r="I31" s="14">
        <v>0</v>
      </c>
      <c r="J31" s="15">
        <f t="shared" ref="J31:J32" si="11">IF(H31="","",I31-H31)</f>
        <v>1695395</v>
      </c>
      <c r="K31" s="34">
        <f t="shared" ref="K31:K32" si="12">IF(H31="","",I31/H31-1)</f>
        <v>-1</v>
      </c>
    </row>
    <row r="32" spans="1:13" s="10" customFormat="1" x14ac:dyDescent="0.25">
      <c r="A32" s="46"/>
      <c r="B32" s="7" t="s">
        <v>20</v>
      </c>
      <c r="C32" s="3" t="s">
        <v>18</v>
      </c>
      <c r="D32" s="3" t="s">
        <v>4</v>
      </c>
      <c r="E32" s="3" t="s">
        <v>5</v>
      </c>
      <c r="F32" s="14">
        <v>-816990</v>
      </c>
      <c r="G32" s="14">
        <v>0</v>
      </c>
      <c r="H32" s="14">
        <f t="shared" si="0"/>
        <v>-816990</v>
      </c>
      <c r="I32" s="14">
        <v>0</v>
      </c>
      <c r="J32" s="15">
        <f t="shared" si="11"/>
        <v>816990</v>
      </c>
      <c r="K32" s="34">
        <f t="shared" si="12"/>
        <v>-1</v>
      </c>
      <c r="M32" s="21"/>
    </row>
    <row r="33" spans="2:17" s="10" customFormat="1" x14ac:dyDescent="0.25">
      <c r="B33" s="16" t="s">
        <v>17</v>
      </c>
      <c r="C33" s="17" t="s">
        <v>18</v>
      </c>
      <c r="D33" s="17" t="s">
        <v>4</v>
      </c>
      <c r="E33" s="17" t="s">
        <v>5</v>
      </c>
      <c r="F33" s="6">
        <f>+SUM(F31:F32)</f>
        <v>-2512385</v>
      </c>
      <c r="G33" s="17"/>
      <c r="H33" s="6">
        <f>+SUM(H31:H32)</f>
        <v>-2512385</v>
      </c>
      <c r="I33" s="6"/>
      <c r="J33" s="18">
        <f t="shared" ref="J33" si="13">IF(H33="","",I33-H33)</f>
        <v>2512385</v>
      </c>
      <c r="K33" s="35">
        <f t="shared" ref="K33" si="14">IF(H33="","",I33/H33-1)</f>
        <v>-1</v>
      </c>
      <c r="Q33" s="42"/>
    </row>
    <row r="34" spans="2:17" s="10" customFormat="1" x14ac:dyDescent="0.25">
      <c r="B34" s="27"/>
      <c r="F34" s="11"/>
      <c r="H34" s="11"/>
      <c r="I34" s="11"/>
      <c r="J34" s="25"/>
      <c r="K34" s="28"/>
      <c r="Q34" s="42"/>
    </row>
    <row r="35" spans="2:17" s="10" customFormat="1" x14ac:dyDescent="0.25">
      <c r="B35" s="27"/>
      <c r="F35" s="11"/>
      <c r="H35" s="11"/>
      <c r="I35" s="11"/>
      <c r="J35" s="25"/>
      <c r="K35" s="28"/>
      <c r="Q35" s="42"/>
    </row>
    <row r="36" spans="2:17" x14ac:dyDescent="0.25">
      <c r="B36" s="1" t="s">
        <v>27</v>
      </c>
      <c r="C36" s="1" t="s">
        <v>18</v>
      </c>
      <c r="D36" s="1" t="s">
        <v>21</v>
      </c>
      <c r="E36" s="1" t="s">
        <v>5</v>
      </c>
      <c r="F36" s="2">
        <f>SUMIF($C$5:$C$29,"Gas Volumes",$F$5:$F$29)+F33</f>
        <v>13328774</v>
      </c>
      <c r="G36" s="2">
        <f>SUMIF($C$5:$C$29,"Gas Volumes",$G$5:$G$29)</f>
        <v>29014090</v>
      </c>
      <c r="H36" s="2">
        <f>SUMIF($C$5:$C$29,"Gas Volumes",$H$5:$H$29)+H33</f>
        <v>42342864</v>
      </c>
      <c r="I36" s="2">
        <f>SUMIF($C$5:$C$29,"Gas Volumes",$I$5:$I$29)</f>
        <v>43653218</v>
      </c>
      <c r="J36" s="2">
        <f>IF(H36="","",I36-H36)</f>
        <v>1310354</v>
      </c>
      <c r="K36" s="8">
        <f>IF(H36="","",I36/H36-1)</f>
        <v>3.0946277039739289E-2</v>
      </c>
      <c r="Q36" s="43"/>
    </row>
    <row r="37" spans="2:17" x14ac:dyDescent="0.25">
      <c r="B37" s="7" t="s">
        <v>15</v>
      </c>
      <c r="C37" s="3" t="s">
        <v>6</v>
      </c>
      <c r="D37" s="3" t="s">
        <v>21</v>
      </c>
      <c r="E37" s="3" t="s">
        <v>7</v>
      </c>
      <c r="F37" s="4">
        <f>SUMIF($C$5:$C$28,"Customers",$F$5:$F$28)</f>
        <v>326746</v>
      </c>
      <c r="G37" s="4">
        <f>SUMIF($C$5:$C$28,"Customers",$G$5:$G$28)</f>
        <v>326802</v>
      </c>
      <c r="H37" s="4">
        <f>SUMIF($C$5:$C$28,"Customers",$H$5:$H$28)</f>
        <v>326776</v>
      </c>
      <c r="I37" s="5">
        <f>SUMIF($C$5:$C$28,"Customers",$I$5:$I$28)</f>
        <v>327691</v>
      </c>
      <c r="J37" s="4">
        <f>IF(H37="","",I37-H37)</f>
        <v>915</v>
      </c>
      <c r="K37" s="9">
        <f>IF(H37="","",I37/H37-1)</f>
        <v>2.8000832374470708E-3</v>
      </c>
      <c r="Q37" s="42"/>
    </row>
    <row r="38" spans="2:17" x14ac:dyDescent="0.25">
      <c r="B38" s="10"/>
      <c r="C38" s="10"/>
      <c r="D38" s="10"/>
      <c r="E38" s="10"/>
      <c r="F38" s="11"/>
      <c r="G38" s="11"/>
      <c r="H38" s="11"/>
      <c r="I38" s="11"/>
      <c r="J38" s="11"/>
      <c r="K38" s="12"/>
      <c r="Q38" s="43"/>
    </row>
    <row r="39" spans="2:17" x14ac:dyDescent="0.25">
      <c r="B39" s="24" t="s">
        <v>23</v>
      </c>
      <c r="C39" s="1" t="s">
        <v>18</v>
      </c>
      <c r="D39" s="1" t="s">
        <v>4</v>
      </c>
      <c r="E39" s="1" t="s">
        <v>5</v>
      </c>
      <c r="F39" s="2">
        <f>+SUMIFS(F$5:F$29,$C$5:$C$29,"Gas Volumes",$D$5:$D$29,$D39)+F33</f>
        <v>7831443</v>
      </c>
      <c r="G39" s="2">
        <f>+SUMIFS(G$5:G$29,$C$5:$C$29,"Gas Volumes",$D$5:$D$29,$D39)</f>
        <v>22319757</v>
      </c>
      <c r="H39" s="2">
        <f>+SUMIFS(H$5:H$29,$C$5:$C$29,"Gas Volumes",$D$5:$D$29,$D39)+H33</f>
        <v>30151200</v>
      </c>
      <c r="I39" s="2">
        <f>+SUMIFS(I$5:I$29,$C$5:$C$29,"Gas Volumes",$D$5:$D$29,$D39)</f>
        <v>30960509</v>
      </c>
      <c r="J39" s="2">
        <f>IF(H39="","",I39-H39)</f>
        <v>809309</v>
      </c>
      <c r="K39" s="8">
        <f t="shared" ref="K39" si="15">IF(H39="","",I39/H39-1)</f>
        <v>2.6841684576401681E-2</v>
      </c>
    </row>
    <row r="40" spans="2:17" x14ac:dyDescent="0.25">
      <c r="B40" s="7" t="s">
        <v>15</v>
      </c>
      <c r="C40" s="3" t="s">
        <v>6</v>
      </c>
      <c r="D40" s="3" t="s">
        <v>4</v>
      </c>
      <c r="E40" s="3" t="s">
        <v>7</v>
      </c>
      <c r="F40" s="4">
        <f>+SUMIFS(F$5:F$28,$C$5:$C$28,"Customers",$D$5:$D$28,$D40)</f>
        <v>326661</v>
      </c>
      <c r="G40" s="4">
        <f>+SUMIFS(G$5:G$28,$C$5:$C$28,"Customers",$D$5:$D$28,$D40)</f>
        <v>326715</v>
      </c>
      <c r="H40" s="4">
        <f>+SUMIFS(H$5:H$28,$C$5:$C$28,"Customers",$D$5:$D$28,$D40)</f>
        <v>326690</v>
      </c>
      <c r="I40" s="5">
        <f>+SUMIFS(I$5:I$28,$C$5:$C$28,"Customers",$D$5:$D$28,$D40)</f>
        <v>327603</v>
      </c>
      <c r="J40" s="4">
        <f>IF(H40="","",I40-H40)</f>
        <v>913</v>
      </c>
      <c r="K40" s="9">
        <f>IF(H40="","",I40/H40-1)</f>
        <v>2.7946983378739354E-3</v>
      </c>
    </row>
    <row r="41" spans="2:17" x14ac:dyDescent="0.25">
      <c r="B41" s="10"/>
      <c r="C41" s="10"/>
      <c r="D41" s="10"/>
      <c r="E41" s="10"/>
      <c r="F41" s="11"/>
      <c r="G41" s="11"/>
      <c r="H41" s="11"/>
      <c r="I41" s="11"/>
      <c r="J41" s="11"/>
      <c r="K41" s="12"/>
    </row>
    <row r="42" spans="2:17" x14ac:dyDescent="0.25">
      <c r="B42" s="1" t="s">
        <v>22</v>
      </c>
      <c r="C42" s="1" t="s">
        <v>18</v>
      </c>
      <c r="D42" s="1" t="s">
        <v>9</v>
      </c>
      <c r="E42" s="1" t="s">
        <v>5</v>
      </c>
      <c r="F42" s="2">
        <f>+SUMIFS(F$5:F$29,$C$5:$C$29,"Gas Volumes",$D$5:$D$29,$D42)</f>
        <v>5408453</v>
      </c>
      <c r="G42" s="2">
        <f>+SUMIFS(G$5:G$29,$C$5:$C$29,"Gas Volumes",$D$5:$D$29,$D42)</f>
        <v>6525558</v>
      </c>
      <c r="H42" s="2">
        <f>+SUMIFS(H$5:H$29,$C$5:$C$29,"Gas Volumes",$D$5:$D$29,$D42)</f>
        <v>11934011</v>
      </c>
      <c r="I42" s="2">
        <f>+SUMIFS(I$5:I$29,$C$5:$C$29,"Gas Volumes",$D$5:$D$29,$D42)</f>
        <v>12401826</v>
      </c>
      <c r="J42" s="2">
        <f>IF(H42="","",I42-H42)</f>
        <v>467815</v>
      </c>
      <c r="K42" s="8">
        <f t="shared" ref="K42:K43" si="16">IF(H42="","",I42/H42-1)</f>
        <v>3.9200148215046804E-2</v>
      </c>
    </row>
    <row r="43" spans="2:17" x14ac:dyDescent="0.25">
      <c r="B43" s="7" t="s">
        <v>15</v>
      </c>
      <c r="C43" s="3" t="s">
        <v>6</v>
      </c>
      <c r="D43" s="3" t="s">
        <v>9</v>
      </c>
      <c r="E43" s="3" t="s">
        <v>7</v>
      </c>
      <c r="F43" s="4">
        <f>+SUMIFS(F$5:F$28,$C$5:$C$28,"Customers",$D$5:$D$28,$D43)</f>
        <v>84</v>
      </c>
      <c r="G43" s="4">
        <f>+SUMIFS(G$5:G$28,$C$5:$C$28,"Customers",$D$5:$D$28,$D43)</f>
        <v>86</v>
      </c>
      <c r="H43" s="4">
        <f>+SUMIFS(H$5:H$28,$C$5:$C$28,"Customers",$D$5:$D$28,$D43)</f>
        <v>85</v>
      </c>
      <c r="I43" s="5">
        <f>+SUMIFS(I$5:I$28,$C$5:$C$28,"Customers",$D$5:$D$28,$D43)</f>
        <v>87</v>
      </c>
      <c r="J43" s="4">
        <f t="shared" ref="J43" si="17">IF(H43="","",I43-H43)</f>
        <v>2</v>
      </c>
      <c r="K43" s="9">
        <f t="shared" si="16"/>
        <v>2.3529411764705799E-2</v>
      </c>
    </row>
    <row r="44" spans="2:17" x14ac:dyDescent="0.25">
      <c r="B44" s="29"/>
      <c r="C44" s="30"/>
      <c r="D44" s="30"/>
      <c r="E44" s="30"/>
      <c r="F44" s="30"/>
      <c r="G44" s="30"/>
      <c r="H44" s="30"/>
      <c r="I44" s="30"/>
      <c r="J44" s="30"/>
      <c r="K44" s="30"/>
      <c r="L44" s="20"/>
    </row>
    <row r="45" spans="2:17" x14ac:dyDescent="0.25">
      <c r="B45" s="1" t="s">
        <v>31</v>
      </c>
      <c r="C45" s="1" t="s">
        <v>18</v>
      </c>
      <c r="D45" s="1" t="s">
        <v>30</v>
      </c>
      <c r="E45" s="1" t="s">
        <v>5</v>
      </c>
      <c r="F45" s="2">
        <f>+SUMIFS(F$5:F$29,$C$5:$C$29,"Gas Volumes",$D$5:$D$29,"Generation")</f>
        <v>88878</v>
      </c>
      <c r="G45" s="2">
        <f t="shared" ref="G45:I45" si="18">+SUMIFS(G$5:G$29,$C$5:$C$29,"Gas Volumes",$D$5:$D$29,"Generation")</f>
        <v>168775</v>
      </c>
      <c r="H45" s="2">
        <f t="shared" si="18"/>
        <v>257653</v>
      </c>
      <c r="I45" s="2">
        <f t="shared" si="18"/>
        <v>290883</v>
      </c>
      <c r="J45" s="2">
        <f>IF(H45="","",I45-H45)</f>
        <v>33230</v>
      </c>
      <c r="K45" s="8">
        <f t="shared" ref="K45:K46" si="19">IF(H45="","",I45/H45-1)</f>
        <v>0.12897191183490975</v>
      </c>
    </row>
    <row r="46" spans="2:17" x14ac:dyDescent="0.25">
      <c r="B46" s="7" t="s">
        <v>15</v>
      </c>
      <c r="C46" s="3" t="s">
        <v>6</v>
      </c>
      <c r="D46" s="3" t="s">
        <v>30</v>
      </c>
      <c r="E46" s="3" t="s">
        <v>7</v>
      </c>
      <c r="F46" s="4">
        <f>+SUMIFS(F$5:F$28,$C$5:$C$28,"Customers",$D$5:$D$28,"Generation")</f>
        <v>1</v>
      </c>
      <c r="G46" s="4">
        <f>+SUMIFS(G$5:G$28,$C$5:$C$28,"Customers",$D$5:$D$28,"Generation")</f>
        <v>1</v>
      </c>
      <c r="H46" s="4">
        <f>+SUMIFS(H$5:H$28,$C$5:$C$28,"Customers",$D$5:$D$28,"Generation")</f>
        <v>1</v>
      </c>
      <c r="I46" s="5">
        <f>+SUMIFS(I$5:I$28,$C$5:$C$28,"Customers",$D$5:$D$28,"Generation")</f>
        <v>1</v>
      </c>
      <c r="J46" s="4">
        <f t="shared" ref="J46" si="20">IF(H46="","",I46-H46)</f>
        <v>0</v>
      </c>
      <c r="K46" s="9">
        <f t="shared" si="19"/>
        <v>0</v>
      </c>
    </row>
    <row r="47" spans="2:17" x14ac:dyDescent="0.25">
      <c r="B47" s="29"/>
      <c r="C47" s="30"/>
      <c r="D47" s="30"/>
      <c r="E47" s="30"/>
      <c r="F47" s="30"/>
      <c r="G47" s="30"/>
      <c r="H47" s="30"/>
      <c r="I47" s="30"/>
      <c r="J47" s="30"/>
      <c r="K47" s="30"/>
      <c r="L47" s="20"/>
    </row>
    <row r="48" spans="2:17" ht="24.95" customHeight="1" x14ac:dyDescent="0.25">
      <c r="B48" s="60" t="s">
        <v>25</v>
      </c>
      <c r="C48" s="60"/>
      <c r="D48" s="60"/>
      <c r="E48" s="60"/>
      <c r="F48" s="60"/>
      <c r="G48" s="60"/>
      <c r="H48" s="60"/>
      <c r="I48" s="60"/>
      <c r="J48" s="60"/>
      <c r="K48" s="60"/>
      <c r="L48" s="31"/>
    </row>
    <row r="49" spans="2:12" x14ac:dyDescent="0.25">
      <c r="B49" s="60"/>
      <c r="C49" s="60"/>
      <c r="D49" s="60"/>
      <c r="E49" s="60"/>
      <c r="F49" s="60"/>
      <c r="G49" s="60"/>
      <c r="H49" s="60"/>
      <c r="I49" s="60"/>
      <c r="J49" s="60"/>
      <c r="K49" s="60"/>
      <c r="L49" s="31"/>
    </row>
    <row r="50" spans="2:12" ht="63.95" customHeight="1" x14ac:dyDescent="0.25">
      <c r="B50" s="63" t="s">
        <v>41</v>
      </c>
      <c r="C50" s="63"/>
      <c r="D50" s="63"/>
      <c r="E50" s="63"/>
      <c r="F50" s="63"/>
      <c r="G50" s="63"/>
      <c r="H50" s="63"/>
      <c r="I50" s="63"/>
      <c r="J50" s="63"/>
      <c r="K50" s="63"/>
      <c r="L50" s="41"/>
    </row>
    <row r="51" spans="2:12" s="10" customFormat="1" x14ac:dyDescent="0.25">
      <c r="H51" s="11"/>
      <c r="I51" s="11"/>
      <c r="J51" s="25"/>
      <c r="K51" s="26"/>
    </row>
    <row r="52" spans="2:12" s="10" customFormat="1" x14ac:dyDescent="0.25">
      <c r="H52" s="11"/>
      <c r="I52" s="11"/>
      <c r="J52" s="25"/>
      <c r="K52" s="26"/>
    </row>
    <row r="53" spans="2:12" s="10" customFormat="1" x14ac:dyDescent="0.25">
      <c r="H53" s="11"/>
      <c r="I53" s="11"/>
      <c r="J53" s="25"/>
      <c r="K53" s="26"/>
    </row>
    <row r="54" spans="2:12" s="10" customFormat="1" x14ac:dyDescent="0.25">
      <c r="B54" s="27"/>
      <c r="H54" s="11"/>
      <c r="I54" s="11"/>
      <c r="J54" s="11"/>
      <c r="K54" s="26"/>
    </row>
    <row r="55" spans="2:12" s="10" customFormat="1" x14ac:dyDescent="0.25"/>
    <row r="56" spans="2:12" s="10" customFormat="1" x14ac:dyDescent="0.25"/>
    <row r="57" spans="2:12" s="10" customFormat="1" x14ac:dyDescent="0.25"/>
    <row r="58" spans="2:12" s="10" customFormat="1" x14ac:dyDescent="0.25"/>
  </sheetData>
  <mergeCells count="4">
    <mergeCell ref="F3:H3"/>
    <mergeCell ref="B48:K49"/>
    <mergeCell ref="I3:I4"/>
    <mergeCell ref="B50:K50"/>
  </mergeCells>
  <pageMargins left="0.7" right="0.7" top="0.75" bottom="0.3" header="0.3" footer="0"/>
  <pageSetup scale="59" orientation="landscape" r:id="rId1"/>
  <headerFooter>
    <oddHeader>&amp;R&amp;"-,Bold"&amp;14Exhibit DSS-3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44" ma:contentTypeDescription="Create a new document." ma:contentTypeScope="" ma:versionID="df55eb0ecd8f4034a81b7ed037a86bce">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6fec348956c44ba3ae7b97850f8c286b"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0" ma:format="Dropdown" ma:indexed="true" ma:internalName="Year" ma:readOnly="false">
      <xsd:simpleType>
        <xsd:restriction base="dms:Choice">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Hornung, Michael E."/>
          <xsd:enumeration value="Leichty, Douglas A."/>
          <xsd:enumeration value="Lovekamp, Rick E."/>
          <xsd:enumeration value="Malloy, John P."/>
          <xsd:enumeration value="McFarland, Elizabeth J."/>
          <xsd:enumeration value="McKenzie, Adrien M. (FINCAP, Inc.)"/>
          <xsd:enumeration value="Meiman, Greg J."/>
          <xsd:enumeration value="Metts, Heather D."/>
          <xsd:enumeration value="Murphy, J. Clay"/>
          <xsd:enumeration value="Rahn, Derek"/>
          <xsd:enumeration value="Saunders, Eileen L."/>
          <xsd:enumeration value="Seelye, Steve (The Prime Group)"/>
          <xsd:enumeration value="Sinclair, David S."/>
          <xsd:enumeration value="Spanos, John J. (Gannett Fleming)"/>
          <xsd:enumeration value="Straight, Scott"/>
          <xsd:enumeration value="Thompson, Paul W."/>
          <xsd:enumeration value="Wilson, Stuart"/>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Lexington-Fayette Urban County Govt - LFUCG"/>
          <xsd:enumeration value="Louisville Metro Government - METRO"/>
          <xsd:enumeration value="Metro. Housing Coalition - MHC"/>
          <xsd:enumeration value="Sierra Club - SC"/>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enumeration value="Customer Service"/>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Cost of Service"/>
          <xsd:enumeration value="Jurisdictional Separation Study"/>
          <xsd:enumeration value="Revenue Requirement"/>
          <xsd:enumeration value="Financial Planning &amp; Analysi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p:properties xmlns:p="http://schemas.microsoft.com/office/2006/metadata/properties" xmlns:xsi="http://www.w3.org/2001/XMLSchema-instance" xmlns:pc="http://schemas.microsoft.com/office/infopath/2007/PartnerControls">
  <documentManagement>
    <Company xmlns="54fcda00-7b58-44a7-b108-8bd10a8a08ba">
      <Value>LGE</Value>
    </Company>
    <Tariff_x0020_Dev_x0020_Doc_x0020_Type xmlns="54fcda00-7b58-44a7-b108-8bd10a8a08ba" xsi:nil="true"/>
    <Filing_x0020_Requirement xmlns="54fcda00-7b58-44a7-b108-8bd10a8a08ba" xsi:nil="true"/>
    <Round xmlns="54fcda00-7b58-44a7-b108-8bd10a8a08ba">DR01 Attachments</Round>
    <FormData xmlns="http://schemas.microsoft.com/sharepoint/v3">&lt;?xml version="1.0" encoding="utf-8"?&gt;&lt;FormVariables&gt;&lt;Version /&gt;&lt;/FormVariables&gt;</FormData>
    <Data_x0020_Request_x0020_Question_x0020_No_x002e_ xmlns="54fcda00-7b58-44a7-b108-8bd10a8a08ba">056</Data_x0020_Request_x0020_Question_x0020_No_x002e_>
    <Year xmlns="54fcda00-7b58-44a7-b108-8bd10a8a08ba">2020</Year>
    <Document_x0020_Type xmlns="54fcda00-7b58-44a7-b108-8bd10a8a08ba">Data Requests</Document_x0020_Type>
    <Witness_x0020_Testimony xmlns="54fcda00-7b58-44a7-b108-8bd10a8a08ba" xsi:nil="true"/>
    <Intervemprs xmlns="54fcda00-7b58-44a7-b108-8bd10a8a08ba">KY Public Service Commission - PSC</Intervemprs>
    <Filed_x0020_Documents xmlns="54fcda00-7b58-44a7-b108-8bd10a8a08ba" xsi:nil="true"/>
    <Department xmlns="54fcda00-7b58-44a7-b108-8bd10a8a08ba" xsi:nil="true"/>
  </documentManagement>
</p:properties>
</file>

<file path=customXml/itemProps1.xml><?xml version="1.0" encoding="utf-8"?>
<ds:datastoreItem xmlns:ds="http://schemas.openxmlformats.org/officeDocument/2006/customXml" ds:itemID="{A8DA77DC-0AED-4289-9A20-CDCEB02DA175}"/>
</file>

<file path=customXml/itemProps2.xml><?xml version="1.0" encoding="utf-8"?>
<ds:datastoreItem xmlns:ds="http://schemas.openxmlformats.org/officeDocument/2006/customXml" ds:itemID="{78BD06FD-8BC7-42D6-8C91-81236D29B930}"/>
</file>

<file path=customXml/itemProps3.xml><?xml version="1.0" encoding="utf-8"?>
<ds:datastoreItem xmlns:ds="http://schemas.openxmlformats.org/officeDocument/2006/customXml" ds:itemID="{3CEE606D-1B5B-4974-90AA-944E479E8496}"/>
</file>

<file path=customXml/itemProps4.xml><?xml version="1.0" encoding="utf-8"?>
<ds:datastoreItem xmlns:ds="http://schemas.openxmlformats.org/officeDocument/2006/customXml" ds:itemID="{C7780BBC-F02F-454C-969B-B944040AFC3F}"/>
</file>

<file path=customXml/itemProps5.xml><?xml version="1.0" encoding="utf-8"?>
<ds:datastoreItem xmlns:ds="http://schemas.openxmlformats.org/officeDocument/2006/customXml" ds:itemID="{A0213002-5B9F-4A98-B08D-68675F1A13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2020-12-04T14:41:18Z</dcterms:created>
  <dcterms:modified xsi:type="dcterms:W3CDTF">2020-12-04T16:30:36Z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ee1c6-0c13-46fe-9f7d-d5b32ad2c571_Enabled">
    <vt:lpwstr>true</vt:lpwstr>
  </property>
  <property fmtid="{D5CDD505-2E9C-101B-9397-08002B2CF9AE}" pid="3" name="MSIP_Label_0adee1c6-0c13-46fe-9f7d-d5b32ad2c571_SetDate">
    <vt:lpwstr>2020-12-04T14:41:29Z</vt:lpwstr>
  </property>
  <property fmtid="{D5CDD505-2E9C-101B-9397-08002B2CF9AE}" pid="4" name="MSIP_Label_0adee1c6-0c13-46fe-9f7d-d5b32ad2c571_Method">
    <vt:lpwstr>Privileged</vt:lpwstr>
  </property>
  <property fmtid="{D5CDD505-2E9C-101B-9397-08002B2CF9AE}" pid="5" name="MSIP_Label_0adee1c6-0c13-46fe-9f7d-d5b32ad2c571_Name">
    <vt:lpwstr>0adee1c6-0c13-46fe-9f7d-d5b32ad2c571</vt:lpwstr>
  </property>
  <property fmtid="{D5CDD505-2E9C-101B-9397-08002B2CF9AE}" pid="6" name="MSIP_Label_0adee1c6-0c13-46fe-9f7d-d5b32ad2c571_SiteId">
    <vt:lpwstr>5ee3b0ba-a559-45ee-a69e-6d3e963a3e72</vt:lpwstr>
  </property>
  <property fmtid="{D5CDD505-2E9C-101B-9397-08002B2CF9AE}" pid="7" name="MSIP_Label_0adee1c6-0c13-46fe-9f7d-d5b32ad2c571_ActionId">
    <vt:lpwstr>a632610e-32af-44b2-ba53-19ec07d09206</vt:lpwstr>
  </property>
  <property fmtid="{D5CDD505-2E9C-101B-9397-08002B2CF9AE}" pid="8" name="MSIP_Label_0adee1c6-0c13-46fe-9f7d-d5b32ad2c571_ContentBits">
    <vt:lpwstr>0</vt:lpwstr>
  </property>
  <property fmtid="{D5CDD505-2E9C-101B-9397-08002B2CF9AE}" pid="9" name="ContentTypeId">
    <vt:lpwstr>0x0101002D0103853DF7894DB347713A7250CD66</vt:lpwstr>
  </property>
</Properties>
</file>