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0 Rate Case\DOD-FEA-2\LG&amp;E\"/>
    </mc:Choice>
  </mc:AlternateContent>
  <xr:revisionPtr revIDLastSave="0" documentId="13_ncr:1_{930B684F-4DB6-4A66-B428-0E799D2214A6}" xr6:coauthVersionLast="45" xr6:coauthVersionMax="45" xr10:uidLastSave="{00000000-0000-0000-0000-000000000000}"/>
  <bookViews>
    <workbookView xWindow="-110" yWindow="-110" windowWidth="19420" windowHeight="10420" xr2:uid="{5760BF0D-FF5E-4C5E-AEA4-FD311AEF0749}"/>
  </bookViews>
  <sheets>
    <sheet name="Q2-18-b LGE" sheetId="1" r:id="rId1"/>
    <sheet name="Q2-18-c-LG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\" hidden="1">#REF!</definedName>
    <definedName name="\\\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key3" hidden="1">#REF!</definedName>
    <definedName name="_36__123Graph_BCHART_1" hidden="1">'[1]HOSPICE OPSUM'!#REF!</definedName>
    <definedName name="_Fill" hidden="1">#REF!</definedName>
    <definedName name="_Key1" hidden="1">#REF!</definedName>
    <definedName name="_Key2" hidden="1">#REF!</definedName>
    <definedName name="_Key3" hidden="1">#REF!</definedName>
    <definedName name="_key4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Sort" hidden="1">#REF!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hahahahaha" hidden="1">{"'Server Configuration'!$A$1:$DB$281"}</definedName>
    <definedName name="asdfasdfasdfas" hidden="1">#REF!</definedName>
    <definedName name="blip" hidden="1">{"'Server Configuration'!$A$1:$DB$281"}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aneru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af" hidden="1">#REF!</definedName>
    <definedName name="fl" hidden="1">[5]PopCache!$A$1:$A$2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Template" hidden="1">"Z:\gochart.htm"</definedName>
    <definedName name="HTML_Title" hidden="1">"Asset Tracking 2_9_01"</definedName>
    <definedName name="HTML1_1" hidden="1">"[MWHCUST.XLW]Intranet!$A$1:$I$42"</definedName>
    <definedName name="HTML1_10" hidden="1">""</definedName>
    <definedName name="HTML1_11" hidden="1">1</definedName>
    <definedName name="HTML1_12" hidden="1">"E:\Working\pages\Update\MwhCust.htm"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"10/10/96"</definedName>
    <definedName name="HTML1_9" hidden="1">"LGE Energy Division User"</definedName>
    <definedName name="HTML2_1" hidden="1">"[MWHCUST.XLW]Intranet!$A$1:$I$40"</definedName>
    <definedName name="HTML2_10" hidden="1">""</definedName>
    <definedName name="HTML2_11" hidden="1">1</definedName>
    <definedName name="HTML2_12" hidden="1">"E:\Working\pages\Update\mwhcust.htm"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"10/10/96"</definedName>
    <definedName name="HTML2_9" hidden="1">"LGE Energy Division User"</definedName>
    <definedName name="HTML3_1" hidden="1">"[MWHCUST.XLW]Intranet!$A$1:$J$40"</definedName>
    <definedName name="HTML3_10" hidden="1">""</definedName>
    <definedName name="HTML3_11" hidden="1">1</definedName>
    <definedName name="HTML3_12" hidden="1">"E:\Working\pages\Update\MwhCust.htm"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1</definedName>
    <definedName name="HTML3_8" hidden="1">"10/10/96"</definedName>
    <definedName name="HTML3_9" hidden="1">"LGE Energy Division User"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ijul" hidden="1">#REF!</definedName>
    <definedName name="p" hidden="1">{#N/A,#N/A,TRUE,"Acq-Ass";#N/A,#N/A,TRUE,"Acq-IS";#N/A,#N/A,TRUE,"Acq-BS";#N/A,#N/A,TRUE,"Acq-CF"}</definedName>
    <definedName name="PopCache_GL_INTERFACE_REFERENCE7" hidden="1">[6]PopCache!$A$1:$A$2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APBEXhrIndnt" hidden="1">"Wide"</definedName>
    <definedName name="SAPsysID" hidden="1">"708C5W7SBKP804JT78WJ0JNKI"</definedName>
    <definedName name="SAPwbID" hidden="1">"ARS"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tes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2" l="1"/>
  <c r="E26" i="2"/>
  <c r="E24" i="2"/>
  <c r="E6" i="2"/>
  <c r="E7" i="2"/>
  <c r="E8" i="2"/>
  <c r="E9" i="2"/>
  <c r="C19" i="2" l="1"/>
  <c r="E16" i="2"/>
  <c r="E17" i="2"/>
  <c r="E18" i="2"/>
  <c r="E15" i="2"/>
  <c r="D27" i="2"/>
  <c r="D19" i="2"/>
  <c r="D10" i="2"/>
  <c r="E27" i="2"/>
  <c r="C27" i="2"/>
  <c r="E10" i="2"/>
  <c r="C10" i="2"/>
  <c r="E19" i="2" l="1"/>
  <c r="Q5" i="1"/>
  <c r="D29" i="1" l="1"/>
  <c r="C29" i="1"/>
  <c r="C38" i="1"/>
  <c r="C37" i="1"/>
  <c r="D6" i="1"/>
  <c r="E6" i="1"/>
  <c r="F6" i="1"/>
  <c r="G6" i="1"/>
  <c r="H6" i="1"/>
  <c r="I6" i="1"/>
  <c r="J6" i="1"/>
  <c r="K6" i="1"/>
  <c r="L6" i="1"/>
  <c r="M6" i="1"/>
  <c r="N6" i="1"/>
  <c r="O6" i="1"/>
  <c r="C6" i="1"/>
  <c r="C41" i="1" l="1"/>
  <c r="C10" i="1" s="1"/>
  <c r="E28" i="1" l="1"/>
  <c r="E27" i="1"/>
  <c r="E26" i="1"/>
  <c r="E29" i="1" s="1"/>
  <c r="E31" i="1" s="1"/>
  <c r="C9" i="1" l="1"/>
  <c r="C12" i="1" l="1"/>
  <c r="I29" i="1"/>
  <c r="F29" i="1"/>
  <c r="Q4" i="1"/>
  <c r="F31" i="1" l="1"/>
  <c r="C17" i="1" s="1"/>
  <c r="I31" i="1"/>
  <c r="C19" i="1" s="1"/>
  <c r="C16" i="1"/>
  <c r="C18" i="1" l="1"/>
  <c r="C21" i="1" l="1"/>
</calcChain>
</file>

<file path=xl/sharedStrings.xml><?xml version="1.0" encoding="utf-8"?>
<sst xmlns="http://schemas.openxmlformats.org/spreadsheetml/2006/main" count="101" uniqueCount="68">
  <si>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</si>
  <si>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</si>
  <si>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</si>
  <si>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</si>
  <si>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</si>
  <si>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</si>
  <si>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</si>
  <si>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</si>
  <si>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</si>
  <si>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</si>
  <si>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</si>
  <si>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</si>
  <si>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Feb 2021</t>
  </si>
  <si>
    <t xml:space="preserve">     Special Funds</t>
  </si>
  <si>
    <t>Schedule B-5.2</t>
  </si>
  <si>
    <t>Accumulated (liability)/prepaid</t>
  </si>
  <si>
    <t>Service Cost, Interest Cost &amp; EROA</t>
  </si>
  <si>
    <t>Funded Status Adjustments</t>
  </si>
  <si>
    <t>**</t>
  </si>
  <si>
    <t>Contribution</t>
  </si>
  <si>
    <t>Components of Monthly Service Cost, Interest Cost &amp; EROA:</t>
  </si>
  <si>
    <t>Aug-Nov</t>
  </si>
  <si>
    <t>Service Cost</t>
  </si>
  <si>
    <t>Interest Cost</t>
  </si>
  <si>
    <t>Estimated Return on Assets</t>
  </si>
  <si>
    <t>Annual Total</t>
  </si>
  <si>
    <t>Monthly Total</t>
  </si>
  <si>
    <t>Jan-Feb</t>
  </si>
  <si>
    <t>Actuary Report</t>
  </si>
  <si>
    <t>Components of Funded Status Adjustments</t>
  </si>
  <si>
    <t>128.1 - Other spec funds - investments-LG&amp;E Electric</t>
  </si>
  <si>
    <t>128.1 - Other spec funds - investments-LG&amp;E Gas</t>
  </si>
  <si>
    <t>13 Month AVG Feb-2021</t>
  </si>
  <si>
    <t xml:space="preserve">Louisville Gas &amp; Electric </t>
  </si>
  <si>
    <t>LGE Non-Union</t>
  </si>
  <si>
    <t>Amortization of Prior Service Cost LGE Non-Union</t>
  </si>
  <si>
    <t>Amortization of Prior Service Cost LGE Union</t>
  </si>
  <si>
    <t>Amortization of Gains and Losses LGE Non-Union</t>
  </si>
  <si>
    <t>Amortization of Gains and Losses LGE Union</t>
  </si>
  <si>
    <t>LGE Union</t>
  </si>
  <si>
    <t>LGE Total Jan-Dec</t>
  </si>
  <si>
    <t># of Months Included</t>
  </si>
  <si>
    <t>Transfer to 228 FERC to 128 FERC</t>
  </si>
  <si>
    <t>See response to AG-KIUC 2-54 pdf p.17 for support for these amounts.</t>
  </si>
  <si>
    <t>See response to AG-KIUC 2-54 pdf p.20 for support for these amounts.</t>
  </si>
  <si>
    <t>2019 Actual</t>
  </si>
  <si>
    <t>Electric</t>
  </si>
  <si>
    <t>FERC Subaccount</t>
  </si>
  <si>
    <t>926101 - PENSION SERVICE COST - BURDENS</t>
  </si>
  <si>
    <t>926198 - PENSION NON SERVICE COST - BURDENS</t>
  </si>
  <si>
    <t>926911 - PENSION SERVICE COST - BURDENS INDIRECT</t>
  </si>
  <si>
    <t>926998 - PENSION NON SERVICE COSTS - BURDENS INDIRECT</t>
  </si>
  <si>
    <t>2020 Actual</t>
  </si>
  <si>
    <t>2021 Estimated</t>
  </si>
  <si>
    <t>Gas</t>
  </si>
  <si>
    <t>Total LGE</t>
  </si>
  <si>
    <t>See response to AG-KIUC 2-54 pdf p.14 for support for this amount.</t>
  </si>
  <si>
    <t>See response to AG-KIUC 2-54 pdf p.16 for support for this amount.</t>
  </si>
  <si>
    <t>See response to AG-KIUC 2-54 pdf p.34 for support for this amount.</t>
  </si>
  <si>
    <t>See response to AG-KIUC 2-54 pdf p.21 for support for this amount.</t>
  </si>
  <si>
    <t>926117 - CLOSED 05/18 - PENSION NON SERVICE COST - BURDENS</t>
  </si>
  <si>
    <t>Common</t>
  </si>
  <si>
    <t>Annual Pension Expense 2019-2021</t>
  </si>
  <si>
    <t>pdf p.1</t>
  </si>
  <si>
    <t>pdf p.2</t>
  </si>
  <si>
    <t>pdf p.5</t>
  </si>
  <si>
    <t>pdf p.3</t>
  </si>
  <si>
    <t>pdf p.4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</si>
</sst>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0_);\(0\)"/>
    <numFmt numFmtId="166" formatCode="0_);[Red]\(0\)"/>
    <numFmt numFmtId="167" formatCode="_(&quot;$&quot;* #,##0_);_(&quot;$&quot;* \(#,##0\);_(&quot;$&quot;* &quot;-&quot;??_);_(@_)"/>
    <numFmt numFmtId="168" formatCode="_(* #,##0_);_(* \(#,##0\);_(* &quot;-&quot;??_);_(@_)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Courier"/>
    </font>
    <font>
      <sz val="11"/>
      <color rgb="FF0070C0"/>
      <name val="Calibri"/>
      <family val="2"/>
      <scheme val="minor"/>
    </font>
    <font>
      <sz val="8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37" fontId="0" fillId="0" borderId="0"/>
    <xf numFmtId="0" fontId="3" fillId="0" borderId="0"/>
    <xf numFmtId="0" fontId="7" fillId="0" borderId="0"/>
    <xf numFmtId="0" fontId="8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6">
    <xf numFmtId="37" fontId="0" fillId="0" borderId="0" xfId="0"/>
    <xf numFmtId="164" fontId="5" fillId="0" borderId="0" xfId="1" applyNumberFormat="1" applyFont="1" applyAlignment="1">
      <alignment horizontal="left"/>
    </xf>
    <xf numFmtId="49" fontId="6" fillId="0" borderId="0" xfId="0" applyNumberFormat="1" applyFont="1" applyAlignment="1">
      <alignment horizontal="right" wrapText="1"/>
    </xf>
    <xf numFmtId="164" fontId="2" fillId="0" borderId="0" xfId="3" applyNumberFormat="1" applyFont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14" fontId="6" fillId="0" borderId="0" xfId="0" applyNumberFormat="1" applyFont="1"/>
    <xf numFmtId="37" fontId="6" fillId="0" borderId="0" xfId="0" applyFont="1"/>
    <xf numFmtId="165" fontId="6" fillId="0" borderId="0" xfId="0" applyNumberFormat="1" applyFont="1"/>
    <xf numFmtId="164" fontId="6" fillId="4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164" fontId="5" fillId="0" borderId="0" xfId="3" applyNumberFormat="1" applyFont="1" applyAlignment="1">
      <alignment horizontal="right" wrapText="1"/>
    </xf>
    <xf numFmtId="164" fontId="6" fillId="0" borderId="0" xfId="0" applyNumberFormat="1" applyFont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4" fillId="0" borderId="0" xfId="1" applyNumberFormat="1" applyFont="1" applyAlignment="1">
      <alignment horizontal="left"/>
    </xf>
    <xf numFmtId="49" fontId="5" fillId="0" borderId="0" xfId="2" applyNumberFormat="1" applyFont="1" applyAlignment="1">
      <alignment horizontal="right" wrapText="1"/>
    </xf>
    <xf numFmtId="164" fontId="2" fillId="3" borderId="2" xfId="1" applyNumberFormat="1" applyFont="1" applyFill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left"/>
    </xf>
    <xf numFmtId="37" fontId="4" fillId="0" borderId="0" xfId="0" applyFont="1"/>
    <xf numFmtId="164" fontId="4" fillId="0" borderId="0" xfId="1" applyNumberFormat="1" applyFont="1" applyFill="1" applyAlignment="1">
      <alignment horizontal="left"/>
    </xf>
    <xf numFmtId="37" fontId="6" fillId="0" borderId="0" xfId="0" applyFont="1" applyAlignment="1">
      <alignment horizontal="right"/>
    </xf>
    <xf numFmtId="164" fontId="6" fillId="6" borderId="0" xfId="0" applyNumberFormat="1" applyFont="1" applyFill="1" applyAlignment="1">
      <alignment horizontal="right"/>
    </xf>
    <xf numFmtId="37" fontId="6" fillId="0" borderId="0" xfId="0" applyFont="1" applyFill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37" fontId="6" fillId="0" borderId="0" xfId="0" applyFont="1" applyBorder="1"/>
    <xf numFmtId="37" fontId="6" fillId="7" borderId="4" xfId="0" applyFont="1" applyFill="1" applyBorder="1"/>
    <xf numFmtId="164" fontId="1" fillId="0" borderId="0" xfId="3" applyNumberFormat="1" applyFont="1" applyAlignment="1">
      <alignment horizontal="left"/>
    </xf>
    <xf numFmtId="37" fontId="10" fillId="0" borderId="0" xfId="0" applyFont="1"/>
    <xf numFmtId="164" fontId="6" fillId="3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1" fillId="0" borderId="0" xfId="4" applyNumberFormat="1" applyFont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37" fontId="6" fillId="0" borderId="4" xfId="0" applyFont="1" applyBorder="1"/>
    <xf numFmtId="164" fontId="6" fillId="0" borderId="4" xfId="0" applyNumberFormat="1" applyFont="1" applyBorder="1" applyAlignment="1">
      <alignment horizontal="right"/>
    </xf>
    <xf numFmtId="37" fontId="6" fillId="0" borderId="0" xfId="0" applyFont="1" applyFill="1"/>
    <xf numFmtId="37" fontId="6" fillId="0" borderId="0" xfId="0" applyFont="1" applyFill="1" applyBorder="1"/>
    <xf numFmtId="37" fontId="6" fillId="0" borderId="0" xfId="0" applyFont="1" applyFill="1" applyAlignment="1">
      <alignment horizontal="right" wrapText="1"/>
    </xf>
    <xf numFmtId="164" fontId="6" fillId="0" borderId="0" xfId="0" applyNumberFormat="1" applyFont="1" applyBorder="1" applyAlignment="1">
      <alignment horizontal="right"/>
    </xf>
    <xf numFmtId="164" fontId="1" fillId="0" borderId="0" xfId="1" applyNumberFormat="1" applyFont="1" applyAlignment="1">
      <alignment horizontal="right"/>
    </xf>
    <xf numFmtId="43" fontId="6" fillId="0" borderId="0" xfId="5" applyFont="1" applyFill="1"/>
    <xf numFmtId="164" fontId="2" fillId="0" borderId="2" xfId="1" applyNumberFormat="1" applyFont="1" applyFill="1" applyBorder="1" applyAlignment="1">
      <alignment horizontal="right"/>
    </xf>
    <xf numFmtId="37" fontId="6" fillId="6" borderId="0" xfId="0" applyFont="1" applyFill="1"/>
    <xf numFmtId="37" fontId="6" fillId="7" borderId="0" xfId="0" applyFont="1" applyFill="1"/>
    <xf numFmtId="37" fontId="6" fillId="2" borderId="4" xfId="0" applyFont="1" applyFill="1" applyBorder="1"/>
    <xf numFmtId="37" fontId="11" fillId="0" borderId="0" xfId="0" applyFont="1"/>
    <xf numFmtId="167" fontId="12" fillId="0" borderId="5" xfId="6" applyNumberFormat="1" applyFont="1" applyBorder="1"/>
    <xf numFmtId="37" fontId="12" fillId="0" borderId="5" xfId="0" applyFont="1" applyBorder="1" applyAlignment="1">
      <alignment horizontal="left" indent="1"/>
    </xf>
    <xf numFmtId="168" fontId="12" fillId="0" borderId="5" xfId="5" applyNumberFormat="1" applyFont="1" applyBorder="1"/>
    <xf numFmtId="167" fontId="12" fillId="0" borderId="5" xfId="0" applyNumberFormat="1" applyFont="1" applyBorder="1"/>
    <xf numFmtId="37" fontId="12" fillId="0" borderId="0" xfId="0" applyFont="1"/>
    <xf numFmtId="37" fontId="13" fillId="0" borderId="0" xfId="0" applyFont="1"/>
    <xf numFmtId="37" fontId="11" fillId="0" borderId="0" xfId="0" applyFont="1" applyAlignment="1">
      <alignment horizontal="left" wrapText="1"/>
    </xf>
    <xf numFmtId="37" fontId="12" fillId="0" borderId="5" xfId="0" applyFont="1" applyBorder="1" applyAlignment="1">
      <alignment horizontal="center"/>
    </xf>
    <xf numFmtId="37" fontId="12" fillId="0" borderId="5" xfId="0" applyFont="1" applyBorder="1" applyAlignment="1">
      <alignment horizontal="center" wrapText="1"/>
    </xf>
  </cellXfs>
  <cellStyles count="7">
    <cellStyle name="Comma" xfId="5" builtinId="3"/>
    <cellStyle name="Currency" xfId="6" builtinId="4"/>
    <cellStyle name="Normal" xfId="0" builtinId="0"/>
    <cellStyle name="Normal 46" xfId="2" xr:uid="{E8BF1DB4-0896-48A8-8F85-80F2F895F18E}"/>
    <cellStyle name="Normal 49 2" xfId="3" xr:uid="{A998A41B-27A1-4DB8-9809-30BE2E3702EF}"/>
    <cellStyle name="Normal 49 4" xfId="4" xr:uid="{2B03CECE-0D14-42D9-92B0-BA3E26B445D2}"/>
    <cellStyle name="Normal 49 4 4" xfId="1" xr:uid="{2716842B-50BF-420B-8F87-9B70EF5A2656}"/>
  </cellStyles>
  <dxfs count="0"/>
  <tableStyles count="0" defaultTableStyle="TableStyleMedium2" defaultPivotStyle="PivotStyleLight16"/>
  <colors>
    <mruColors>
      <color rgb="FFFFDDDE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30</xdr:row>
      <xdr:rowOff>66675</xdr:rowOff>
    </xdr:from>
    <xdr:to>
      <xdr:col>5</xdr:col>
      <xdr:colOff>238125</xdr:colOff>
      <xdr:row>30</xdr:row>
      <xdr:rowOff>169211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E69039CF-5371-4B5F-9A64-EC8212EE9527}"/>
            </a:ext>
          </a:extLst>
        </xdr:cNvPr>
        <xdr:cNvCxnSpPr/>
      </xdr:nvCxnSpPr>
      <xdr:spPr>
        <a:xfrm flipH="1" flipV="1">
          <a:off x="4600575" y="5410200"/>
          <a:ext cx="85725" cy="10253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30</xdr:row>
      <xdr:rowOff>47625</xdr:rowOff>
    </xdr:from>
    <xdr:to>
      <xdr:col>8</xdr:col>
      <xdr:colOff>190500</xdr:colOff>
      <xdr:row>30</xdr:row>
      <xdr:rowOff>159686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186D0AA-AAC3-4236-83F7-D52E5BC5EA0C}"/>
            </a:ext>
          </a:extLst>
        </xdr:cNvPr>
        <xdr:cNvCxnSpPr/>
      </xdr:nvCxnSpPr>
      <xdr:spPr>
        <a:xfrm flipH="1" flipV="1">
          <a:off x="5943600" y="5391150"/>
          <a:ext cx="66675" cy="1120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16</xdr:row>
      <xdr:rowOff>85725</xdr:rowOff>
    </xdr:from>
    <xdr:to>
      <xdr:col>2</xdr:col>
      <xdr:colOff>400050</xdr:colOff>
      <xdr:row>17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3FA6829-57E1-44D5-AABD-BFAE01D3F4F7}"/>
            </a:ext>
          </a:extLst>
        </xdr:cNvPr>
        <xdr:cNvCxnSpPr/>
      </xdr:nvCxnSpPr>
      <xdr:spPr>
        <a:xfrm>
          <a:off x="3867150" y="2762250"/>
          <a:ext cx="76200" cy="152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18</xdr:row>
      <xdr:rowOff>38100</xdr:rowOff>
    </xdr:from>
    <xdr:to>
      <xdr:col>2</xdr:col>
      <xdr:colOff>400050</xdr:colOff>
      <xdr:row>18</xdr:row>
      <xdr:rowOff>180975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D50F427-EB36-414F-9E71-0A77408D997C}"/>
            </a:ext>
          </a:extLst>
        </xdr:cNvPr>
        <xdr:cNvCxnSpPr/>
      </xdr:nvCxnSpPr>
      <xdr:spPr>
        <a:xfrm>
          <a:off x="3857625" y="3105150"/>
          <a:ext cx="85725" cy="142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357021</xdr:colOff>
      <xdr:row>8</xdr:row>
      <xdr:rowOff>29307</xdr:rowOff>
    </xdr:from>
    <xdr:to>
      <xdr:col>2</xdr:col>
      <xdr:colOff>415637</xdr:colOff>
      <xdr:row>9</xdr:row>
      <xdr:rowOff>51955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3DFA5A8-19BC-4588-9B50-9D926CD61E75}"/>
            </a:ext>
          </a:extLst>
        </xdr:cNvPr>
        <xdr:cNvCxnSpPr/>
      </xdr:nvCxnSpPr>
      <xdr:spPr>
        <a:xfrm>
          <a:off x="4296907" y="1761125"/>
          <a:ext cx="58616" cy="21314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129886</xdr:colOff>
      <xdr:row>30</xdr:row>
      <xdr:rowOff>25977</xdr:rowOff>
    </xdr:from>
    <xdr:to>
      <xdr:col>4</xdr:col>
      <xdr:colOff>196962</xdr:colOff>
      <xdr:row>30</xdr:row>
      <xdr:rowOff>159819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12479A99-0916-425C-AA41-D5D929404B11}"/>
            </a:ext>
          </a:extLst>
        </xdr:cNvPr>
        <xdr:cNvCxnSpPr/>
      </xdr:nvCxnSpPr>
      <xdr:spPr>
        <a:xfrm flipH="1" flipV="1">
          <a:off x="5810250" y="7368886"/>
          <a:ext cx="67076" cy="13384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275093</xdr:colOff>
      <xdr:row>25</xdr:row>
      <xdr:rowOff>7992</xdr:rowOff>
    </xdr:from>
    <xdr:to>
      <xdr:col>2</xdr:col>
      <xdr:colOff>277091</xdr:colOff>
      <xdr:row>27</xdr:row>
      <xdr:rowOff>129886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1000A7F1-88C8-4807-B6EA-5F4170D85E83}"/>
            </a:ext>
          </a:extLst>
        </xdr:cNvPr>
        <xdr:cNvCxnSpPr/>
      </xdr:nvCxnSpPr>
      <xdr:spPr>
        <a:xfrm>
          <a:off x="4214979" y="5255401"/>
          <a:ext cx="1998" cy="502894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3057324</xdr:colOff>
      <xdr:row>23</xdr:row>
      <xdr:rowOff>454268</xdr:rowOff>
    </xdr:from>
    <xdr:ext cx="589007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9377D49-38DF-4C82-A2F9-DAAB8A744156}"/>
            </a:ext>
          </a:extLst>
        </xdr:cNvPr>
        <xdr:cNvSpPr txBox="1"/>
      </xdr:nvSpPr>
      <xdr:spPr>
        <a:xfrm>
          <a:off x="3888597" y="5052245"/>
          <a:ext cx="5890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pdf p.3</a:t>
          </a:r>
        </a:p>
      </xdr:txBody>
    </xdr:sp>
    <xdr:clientData/>
  </xdr:oneCellAnchor>
  <xdr:twoCellAnchor>
    <xdr:from>
      <xdr:col>2</xdr:col>
      <xdr:colOff>233796</xdr:colOff>
      <xdr:row>9</xdr:row>
      <xdr:rowOff>39299</xdr:rowOff>
    </xdr:from>
    <xdr:to>
      <xdr:col>2</xdr:col>
      <xdr:colOff>239125</xdr:colOff>
      <xdr:row>10</xdr:row>
      <xdr:rowOff>17318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23AB15E4-8344-4267-9D62-680810AAFE73}"/>
            </a:ext>
          </a:extLst>
        </xdr:cNvPr>
        <xdr:cNvCxnSpPr/>
      </xdr:nvCxnSpPr>
      <xdr:spPr>
        <a:xfrm flipH="1">
          <a:off x="4173682" y="1961617"/>
          <a:ext cx="5329" cy="16851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212480</xdr:colOff>
      <xdr:row>40</xdr:row>
      <xdr:rowOff>21981</xdr:rowOff>
    </xdr:from>
    <xdr:to>
      <xdr:col>2</xdr:col>
      <xdr:colOff>217610</xdr:colOff>
      <xdr:row>40</xdr:row>
      <xdr:rowOff>168479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F57D7DBF-EBAB-4DA9-8879-24B6528618C1}"/>
            </a:ext>
          </a:extLst>
        </xdr:cNvPr>
        <xdr:cNvCxnSpPr/>
      </xdr:nvCxnSpPr>
      <xdr:spPr>
        <a:xfrm flipH="1" flipV="1">
          <a:off x="3758711" y="6696808"/>
          <a:ext cx="5130" cy="1464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840598</xdr:colOff>
      <xdr:row>23</xdr:row>
      <xdr:rowOff>436951</xdr:rowOff>
    </xdr:from>
    <xdr:ext cx="589007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B810965-26BE-4BD0-9997-9457033B3CDE}"/>
            </a:ext>
          </a:extLst>
        </xdr:cNvPr>
        <xdr:cNvSpPr txBox="1"/>
      </xdr:nvSpPr>
      <xdr:spPr>
        <a:xfrm>
          <a:off x="4780484" y="5034928"/>
          <a:ext cx="5890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pdf p.4</a:t>
          </a:r>
        </a:p>
      </xdr:txBody>
    </xdr:sp>
    <xdr:clientData/>
  </xdr:oneCellAnchor>
  <xdr:twoCellAnchor>
    <xdr:from>
      <xdr:col>3</xdr:col>
      <xdr:colOff>199159</xdr:colOff>
      <xdr:row>25</xdr:row>
      <xdr:rowOff>8659</xdr:rowOff>
    </xdr:from>
    <xdr:to>
      <xdr:col>3</xdr:col>
      <xdr:colOff>199159</xdr:colOff>
      <xdr:row>27</xdr:row>
      <xdr:rowOff>147205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2073F7ED-0470-4120-87ED-57EB92D53F8B}"/>
            </a:ext>
          </a:extLst>
        </xdr:cNvPr>
        <xdr:cNvCxnSpPr/>
      </xdr:nvCxnSpPr>
      <xdr:spPr>
        <a:xfrm>
          <a:off x="5048250" y="5256068"/>
          <a:ext cx="0" cy="519546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8659</xdr:colOff>
      <xdr:row>43</xdr:row>
      <xdr:rowOff>34637</xdr:rowOff>
    </xdr:from>
    <xdr:to>
      <xdr:col>5</xdr:col>
      <xdr:colOff>469034</xdr:colOff>
      <xdr:row>47</xdr:row>
      <xdr:rowOff>177512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C7EDB6F-294C-4A37-BA88-72EDB46878F1}"/>
            </a:ext>
          </a:extLst>
        </xdr:cNvPr>
        <xdr:cNvSpPr txBox="1"/>
      </xdr:nvSpPr>
      <xdr:spPr>
        <a:xfrm>
          <a:off x="839932" y="8719705"/>
          <a:ext cx="608012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** Note: Service Cost, Interest Cost &amp; EROA are tracked in FERC 184 accounts during the year and are only closed to the prepaid or liability balance at year end; therefore they are not included in August actual amounts for FERC 128.  However, for forecasting purposes,</a:t>
          </a:r>
          <a:r>
            <a:rPr lang="en-US" sz="1100" baseline="0">
              <a:solidFill>
                <a:srgbClr val="FF0000"/>
              </a:solidFill>
            </a:rPr>
            <a:t> they are closed to either the prepaid or liability balance on a monthly basis.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86591</xdr:colOff>
      <xdr:row>24</xdr:row>
      <xdr:rowOff>181841</xdr:rowOff>
    </xdr:from>
    <xdr:to>
      <xdr:col>6</xdr:col>
      <xdr:colOff>86591</xdr:colOff>
      <xdr:row>27</xdr:row>
      <xdr:rowOff>129887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89A7F219-5AB1-45A0-AC2B-16F8251A2554}"/>
            </a:ext>
          </a:extLst>
        </xdr:cNvPr>
        <xdr:cNvCxnSpPr/>
      </xdr:nvCxnSpPr>
      <xdr:spPr>
        <a:xfrm>
          <a:off x="7221682" y="5247409"/>
          <a:ext cx="0" cy="519546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112569</xdr:colOff>
      <xdr:row>25</xdr:row>
      <xdr:rowOff>0</xdr:rowOff>
    </xdr:from>
    <xdr:to>
      <xdr:col>9</xdr:col>
      <xdr:colOff>112569</xdr:colOff>
      <xdr:row>27</xdr:row>
      <xdr:rowOff>138546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C9613001-73D4-416B-ADFA-F96A2418FB62}"/>
            </a:ext>
          </a:extLst>
        </xdr:cNvPr>
        <xdr:cNvCxnSpPr/>
      </xdr:nvCxnSpPr>
      <xdr:spPr>
        <a:xfrm>
          <a:off x="9438410" y="5256068"/>
          <a:ext cx="0" cy="519546"/>
        </a:xfrm>
        <a:prstGeom prst="line">
          <a:avLst/>
        </a:prstGeom>
        <a:ln w="19050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5</xdr:row>
      <xdr:rowOff>60614</xdr:rowOff>
    </xdr:from>
    <xdr:to>
      <xdr:col>2</xdr:col>
      <xdr:colOff>195829</xdr:colOff>
      <xdr:row>6</xdr:row>
      <xdr:rowOff>29974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C2B07073-0C76-4E44-B5AA-12D23E6681E6}"/>
            </a:ext>
          </a:extLst>
        </xdr:cNvPr>
        <xdr:cNvCxnSpPr/>
      </xdr:nvCxnSpPr>
      <xdr:spPr>
        <a:xfrm flipH="1">
          <a:off x="4130386" y="1220932"/>
          <a:ext cx="5329" cy="16851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164523</xdr:colOff>
      <xdr:row>5</xdr:row>
      <xdr:rowOff>103909</xdr:rowOff>
    </xdr:from>
    <xdr:to>
      <xdr:col>8</xdr:col>
      <xdr:colOff>308398</xdr:colOff>
      <xdr:row>6</xdr:row>
      <xdr:rowOff>86591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4F48B3C8-740E-4CB4-B8C8-A0FEEE524AA0}"/>
            </a:ext>
          </a:extLst>
        </xdr:cNvPr>
        <xdr:cNvCxnSpPr/>
      </xdr:nvCxnSpPr>
      <xdr:spPr>
        <a:xfrm flipH="1">
          <a:off x="8667750" y="1264227"/>
          <a:ext cx="143875" cy="18184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17318</xdr:colOff>
      <xdr:row>5</xdr:row>
      <xdr:rowOff>112568</xdr:rowOff>
    </xdr:from>
    <xdr:to>
      <xdr:col>12</xdr:col>
      <xdr:colOff>126557</xdr:colOff>
      <xdr:row>6</xdr:row>
      <xdr:rowOff>112568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E15F85D1-E1EF-46C3-875E-3FE618DE8C20}"/>
            </a:ext>
          </a:extLst>
        </xdr:cNvPr>
        <xdr:cNvCxnSpPr/>
      </xdr:nvCxnSpPr>
      <xdr:spPr>
        <a:xfrm flipH="1">
          <a:off x="11438659" y="1272886"/>
          <a:ext cx="109239" cy="19915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69273</xdr:colOff>
      <xdr:row>5</xdr:row>
      <xdr:rowOff>121227</xdr:rowOff>
    </xdr:from>
    <xdr:to>
      <xdr:col>14</xdr:col>
      <xdr:colOff>169853</xdr:colOff>
      <xdr:row>6</xdr:row>
      <xdr:rowOff>95250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E0D0513C-DFB1-43B6-AADC-E0094FDBBC73}"/>
            </a:ext>
          </a:extLst>
        </xdr:cNvPr>
        <xdr:cNvCxnSpPr/>
      </xdr:nvCxnSpPr>
      <xdr:spPr>
        <a:xfrm flipH="1">
          <a:off x="12858750" y="1281545"/>
          <a:ext cx="100580" cy="1731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346364</xdr:colOff>
      <xdr:row>10</xdr:row>
      <xdr:rowOff>181841</xdr:rowOff>
    </xdr:from>
    <xdr:to>
      <xdr:col>2</xdr:col>
      <xdr:colOff>352826</xdr:colOff>
      <xdr:row>11</xdr:row>
      <xdr:rowOff>159819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D379BD74-C11B-4A79-9CF8-EFBABA63015C}"/>
            </a:ext>
          </a:extLst>
        </xdr:cNvPr>
        <xdr:cNvCxnSpPr/>
      </xdr:nvCxnSpPr>
      <xdr:spPr>
        <a:xfrm flipH="1" flipV="1">
          <a:off x="4286250" y="2303318"/>
          <a:ext cx="6462" cy="16847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67076</xdr:colOff>
      <xdr:row>15</xdr:row>
      <xdr:rowOff>43296</xdr:rowOff>
    </xdr:from>
    <xdr:to>
      <xdr:col>3</xdr:col>
      <xdr:colOff>199159</xdr:colOff>
      <xdr:row>15</xdr:row>
      <xdr:rowOff>133842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7AD795EB-A78E-4744-8EC6-F5E9700AC41C}"/>
            </a:ext>
          </a:extLst>
        </xdr:cNvPr>
        <xdr:cNvCxnSpPr/>
      </xdr:nvCxnSpPr>
      <xdr:spPr>
        <a:xfrm flipV="1">
          <a:off x="4916167" y="3117273"/>
          <a:ext cx="132083" cy="9054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25977</xdr:colOff>
      <xdr:row>17</xdr:row>
      <xdr:rowOff>77932</xdr:rowOff>
    </xdr:from>
    <xdr:to>
      <xdr:col>3</xdr:col>
      <xdr:colOff>173182</xdr:colOff>
      <xdr:row>17</xdr:row>
      <xdr:rowOff>151160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F85E5A21-887E-4759-A88A-E9DCAF21D623}"/>
            </a:ext>
          </a:extLst>
        </xdr:cNvPr>
        <xdr:cNvCxnSpPr/>
      </xdr:nvCxnSpPr>
      <xdr:spPr>
        <a:xfrm flipV="1">
          <a:off x="4875068" y="3532909"/>
          <a:ext cx="147205" cy="7322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25977</xdr:colOff>
      <xdr:row>20</xdr:row>
      <xdr:rowOff>86591</xdr:rowOff>
    </xdr:from>
    <xdr:to>
      <xdr:col>3</xdr:col>
      <xdr:colOff>207818</xdr:colOff>
      <xdr:row>20</xdr:row>
      <xdr:rowOff>159819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B26CEA4E-828C-4C01-A645-85D01A0C3600}"/>
            </a:ext>
          </a:extLst>
        </xdr:cNvPr>
        <xdr:cNvCxnSpPr/>
      </xdr:nvCxnSpPr>
      <xdr:spPr>
        <a:xfrm flipV="1">
          <a:off x="4875068" y="4113068"/>
          <a:ext cx="181841" cy="7322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Leveraged%20Finance/Diversified%20Industries/Manufacturing%20and%20Ind.%20Tech/P&amp;L%20Coal/P&amp;L%20Coal%202002%20Deal/Credit/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Inv_grad/Energy/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Energy%20Services/Reporting/2014%20Reporting/02%20February%202014/Gen%20%20Services/Revised%20Gen%20Services%20Feb%20Accru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DEBT%20JOURNAL%20ENTRIES/2013/12-%20Dec%202013/KU/J043-0110-1213%20AMORT%20EXP%20AND%20LOSS%20ON%20DEBTwith%20error%20correc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5628-FE04-487B-AEA3-3C2D46E4E704}">
  <dimension ref="A1:T44"/>
  <sheetViews>
    <sheetView tabSelected="1" view="pageBreakPreview" zoomScale="60" zoomScaleNormal="110" workbookViewId="0">
      <selection activeCell="I39" sqref="I39"/>
    </sheetView>
  </sheetViews>
  <sheetFormatPr defaultRowHeight="14.5" x14ac:dyDescent="0.35"/>
  <cols>
    <col min="1" max="1" width="10.83203125" style="6" bestFit="1" customWidth="1"/>
    <col min="2" max="2" width="40.75" style="6" customWidth="1"/>
    <col min="3" max="3" width="11.83203125" style="6" bestFit="1" customWidth="1"/>
    <col min="4" max="4" width="10.83203125" style="6" customWidth="1"/>
    <col min="5" max="5" width="10.08203125" style="6" bestFit="1" customWidth="1"/>
    <col min="6" max="8" width="9" style="6"/>
    <col min="9" max="9" width="10.75" style="6" bestFit="1" customWidth="1"/>
    <col min="10" max="11" width="9" style="6"/>
    <col min="12" max="12" width="9.5" style="6" bestFit="1" customWidth="1"/>
    <col min="13" max="16" width="9" style="6"/>
    <col min="17" max="17" width="12.75" style="6" bestFit="1" customWidth="1"/>
    <col min="18" max="18" width="9" style="6"/>
  </cols>
  <sheetData>
    <row r="1" spans="1:20" x14ac:dyDescent="0.35">
      <c r="A1" s="1" t="s">
        <v>33</v>
      </c>
      <c r="S1" s="6"/>
      <c r="T1" s="6"/>
    </row>
    <row r="2" spans="1:20" ht="29" x14ac:dyDescent="0.35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Q2" s="15" t="s">
        <v>32</v>
      </c>
      <c r="S2" s="6"/>
      <c r="T2" s="6"/>
    </row>
    <row r="3" spans="1:20" x14ac:dyDescent="0.35">
      <c r="B3" s="3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15"/>
      <c r="S3" s="6"/>
      <c r="T3" s="6"/>
    </row>
    <row r="4" spans="1:20" ht="15" thickBot="1" x14ac:dyDescent="0.4">
      <c r="B4" s="27" t="s">
        <v>30</v>
      </c>
      <c r="C4" s="29">
        <v>21770.129861524001</v>
      </c>
      <c r="D4" s="29">
        <v>24524.556978592002</v>
      </c>
      <c r="E4" s="29">
        <v>24524.529861523999</v>
      </c>
      <c r="F4" s="29">
        <v>24524.529861523999</v>
      </c>
      <c r="G4" s="29">
        <v>23635.234637124002</v>
      </c>
      <c r="H4" s="29">
        <v>23635.234637124002</v>
      </c>
      <c r="I4" s="29">
        <v>23635.234637124002</v>
      </c>
      <c r="J4" s="29">
        <v>24573.42413405731</v>
      </c>
      <c r="K4" s="29">
        <v>25511.613630990621</v>
      </c>
      <c r="L4" s="29">
        <v>26449.803127923999</v>
      </c>
      <c r="M4" s="29">
        <v>27387.99262485731</v>
      </c>
      <c r="N4" s="29">
        <v>31049.712355940621</v>
      </c>
      <c r="O4" s="29">
        <v>31957.03208702393</v>
      </c>
      <c r="Q4" s="16">
        <f>SUM(C4:O4)/13</f>
        <v>25629.156033486906</v>
      </c>
      <c r="R4" s="6" t="s">
        <v>14</v>
      </c>
      <c r="S4" s="6"/>
      <c r="T4" s="6"/>
    </row>
    <row r="5" spans="1:20" ht="15" thickBot="1" x14ac:dyDescent="0.4">
      <c r="B5" s="27" t="s">
        <v>31</v>
      </c>
      <c r="C5" s="31">
        <v>9844.9294784759986</v>
      </c>
      <c r="D5" s="31">
        <v>11090.541741408</v>
      </c>
      <c r="E5" s="31">
        <v>11090.529478476001</v>
      </c>
      <c r="F5" s="31">
        <v>11090.529478476001</v>
      </c>
      <c r="G5" s="31">
        <v>10688.370702876</v>
      </c>
      <c r="H5" s="31">
        <v>10688.370702876</v>
      </c>
      <c r="I5" s="31">
        <v>10688.370702876</v>
      </c>
      <c r="J5" s="31">
        <v>11112.640539275988</v>
      </c>
      <c r="K5" s="31">
        <v>11536.91037567598</v>
      </c>
      <c r="L5" s="31">
        <v>11961.180212076</v>
      </c>
      <c r="M5" s="31">
        <v>12385.450048475992</v>
      </c>
      <c r="N5" s="31">
        <v>14041.35990072598</v>
      </c>
      <c r="O5" s="31">
        <v>14451.669752975969</v>
      </c>
      <c r="Q5" s="42">
        <f>SUM(C5:O5)/13</f>
        <v>11590.065624205377</v>
      </c>
      <c r="R5" s="6" t="s">
        <v>14</v>
      </c>
      <c r="S5" s="6"/>
      <c r="T5" s="6"/>
    </row>
    <row r="6" spans="1:20" ht="15" thickBot="1" x14ac:dyDescent="0.4">
      <c r="B6" s="27"/>
      <c r="C6" s="4">
        <f>SUM(C4:C5)</f>
        <v>31615.05934</v>
      </c>
      <c r="D6" s="30">
        <f t="shared" ref="D6:O6" si="0">SUM(D4:D5)</f>
        <v>35615.098720000002</v>
      </c>
      <c r="E6" s="30">
        <f t="shared" si="0"/>
        <v>35615.05934</v>
      </c>
      <c r="F6" s="30">
        <f t="shared" si="0"/>
        <v>35615.05934</v>
      </c>
      <c r="G6" s="30">
        <f t="shared" si="0"/>
        <v>34323.605340000002</v>
      </c>
      <c r="H6" s="30">
        <f t="shared" si="0"/>
        <v>34323.605340000002</v>
      </c>
      <c r="I6" s="4">
        <f t="shared" si="0"/>
        <v>34323.605340000002</v>
      </c>
      <c r="J6" s="30">
        <f t="shared" si="0"/>
        <v>35686.064673333298</v>
      </c>
      <c r="K6" s="30">
        <f t="shared" si="0"/>
        <v>37048.524006666601</v>
      </c>
      <c r="L6" s="30">
        <f t="shared" si="0"/>
        <v>38410.983339999999</v>
      </c>
      <c r="M6" s="4">
        <f t="shared" si="0"/>
        <v>39773.442673333302</v>
      </c>
      <c r="N6" s="30">
        <f t="shared" si="0"/>
        <v>45091.072256666601</v>
      </c>
      <c r="O6" s="4">
        <f t="shared" si="0"/>
        <v>46408.7018399999</v>
      </c>
      <c r="S6" s="6"/>
      <c r="T6" s="6"/>
    </row>
    <row r="7" spans="1:20" x14ac:dyDescent="0.35">
      <c r="S7" s="6"/>
      <c r="T7" s="6"/>
    </row>
    <row r="8" spans="1:20" x14ac:dyDescent="0.35">
      <c r="A8" s="5">
        <v>43466</v>
      </c>
      <c r="B8" s="5" t="s">
        <v>15</v>
      </c>
      <c r="C8" s="36">
        <v>-10619</v>
      </c>
      <c r="D8" s="19" t="s">
        <v>63</v>
      </c>
      <c r="Q8" s="17"/>
      <c r="S8" s="6"/>
      <c r="T8" s="6"/>
    </row>
    <row r="9" spans="1:20" x14ac:dyDescent="0.35">
      <c r="A9" s="7">
        <v>2019</v>
      </c>
      <c r="B9" s="6" t="s">
        <v>16</v>
      </c>
      <c r="C9" s="43">
        <f>-E31</f>
        <v>14833.980999999996</v>
      </c>
      <c r="I9" s="25"/>
      <c r="Q9" s="18"/>
      <c r="S9" s="6"/>
      <c r="T9" s="6"/>
    </row>
    <row r="10" spans="1:20" x14ac:dyDescent="0.35">
      <c r="A10" s="7">
        <v>2019</v>
      </c>
      <c r="B10" s="6" t="s">
        <v>17</v>
      </c>
      <c r="C10" s="44">
        <f>C41</f>
        <v>26749.600999999995</v>
      </c>
      <c r="I10" s="25"/>
      <c r="S10" s="6"/>
      <c r="T10" s="6"/>
    </row>
    <row r="11" spans="1:20" x14ac:dyDescent="0.35">
      <c r="A11" s="7">
        <v>2019</v>
      </c>
      <c r="B11" s="6" t="s">
        <v>19</v>
      </c>
      <c r="C11" s="36">
        <v>650.36300000000006</v>
      </c>
      <c r="D11" s="19" t="s">
        <v>64</v>
      </c>
      <c r="E11" s="36"/>
      <c r="I11" s="25"/>
      <c r="S11" s="6"/>
      <c r="T11" s="6"/>
    </row>
    <row r="12" spans="1:20" x14ac:dyDescent="0.35">
      <c r="A12" s="5">
        <v>43830</v>
      </c>
      <c r="B12" s="5" t="s">
        <v>15</v>
      </c>
      <c r="C12" s="45">
        <f>SUM(C8:C11)</f>
        <v>31614.944999999992</v>
      </c>
      <c r="D12" s="46" t="s">
        <v>56</v>
      </c>
      <c r="E12" s="41"/>
      <c r="I12" s="25"/>
      <c r="S12" s="6"/>
      <c r="T12" s="6"/>
    </row>
    <row r="13" spans="1:20" x14ac:dyDescent="0.35">
      <c r="A13" s="7">
        <v>2020</v>
      </c>
      <c r="B13" s="6" t="s">
        <v>16</v>
      </c>
      <c r="C13" s="6">
        <v>0</v>
      </c>
      <c r="D13" s="19" t="s">
        <v>18</v>
      </c>
      <c r="E13" s="41"/>
      <c r="I13" s="25"/>
      <c r="S13" s="6"/>
      <c r="T13" s="6"/>
    </row>
    <row r="14" spans="1:20" x14ac:dyDescent="0.35">
      <c r="A14" s="7">
        <v>2020</v>
      </c>
      <c r="B14" s="6" t="s">
        <v>17</v>
      </c>
      <c r="C14" s="6">
        <v>-1291.454</v>
      </c>
      <c r="D14" s="46" t="s">
        <v>57</v>
      </c>
      <c r="E14" s="41"/>
      <c r="S14" s="6"/>
      <c r="T14" s="6"/>
    </row>
    <row r="15" spans="1:20" x14ac:dyDescent="0.35">
      <c r="A15" s="7">
        <v>2020</v>
      </c>
      <c r="B15" s="6" t="s">
        <v>19</v>
      </c>
      <c r="C15" s="6">
        <v>4000</v>
      </c>
      <c r="D15" s="46" t="s">
        <v>58</v>
      </c>
      <c r="E15" s="41"/>
      <c r="S15" s="6"/>
      <c r="T15" s="6"/>
    </row>
    <row r="16" spans="1:20" x14ac:dyDescent="0.35">
      <c r="A16" s="5">
        <v>44074</v>
      </c>
      <c r="B16" s="5" t="s">
        <v>15</v>
      </c>
      <c r="C16" s="45">
        <f>SUM(C12:C15)</f>
        <v>34323.490999999995</v>
      </c>
      <c r="D16" s="19"/>
      <c r="E16" s="41"/>
      <c r="S16" s="6"/>
      <c r="T16" s="6"/>
    </row>
    <row r="17" spans="1:20" x14ac:dyDescent="0.35">
      <c r="A17" s="7">
        <v>2020</v>
      </c>
      <c r="B17" s="6" t="s">
        <v>16</v>
      </c>
      <c r="C17" s="8">
        <f>-F31</f>
        <v>5449.8373333333338</v>
      </c>
      <c r="D17" s="19" t="s">
        <v>18</v>
      </c>
      <c r="E17" s="41"/>
      <c r="S17" s="6"/>
      <c r="T17" s="6"/>
    </row>
    <row r="18" spans="1:20" ht="15" customHeight="1" x14ac:dyDescent="0.35">
      <c r="A18" s="5">
        <v>44196</v>
      </c>
      <c r="B18" s="5" t="s">
        <v>15</v>
      </c>
      <c r="C18" s="45">
        <f>SUM(C16:C17)</f>
        <v>39773.328333333331</v>
      </c>
      <c r="E18" s="41"/>
      <c r="S18" s="6"/>
      <c r="T18" s="6"/>
    </row>
    <row r="19" spans="1:20" x14ac:dyDescent="0.35">
      <c r="A19" s="7">
        <v>2021</v>
      </c>
      <c r="B19" s="6" t="s">
        <v>16</v>
      </c>
      <c r="C19" s="9">
        <f>-I31</f>
        <v>2635.2591666666667</v>
      </c>
      <c r="D19" s="19" t="s">
        <v>18</v>
      </c>
      <c r="E19" s="41"/>
      <c r="S19" s="6"/>
      <c r="T19" s="6"/>
    </row>
    <row r="20" spans="1:20" x14ac:dyDescent="0.35">
      <c r="A20" s="7">
        <v>2021</v>
      </c>
      <c r="B20" s="6" t="s">
        <v>19</v>
      </c>
      <c r="C20" s="6">
        <v>4000</v>
      </c>
      <c r="D20" s="46" t="s">
        <v>59</v>
      </c>
      <c r="E20" s="41"/>
      <c r="S20" s="6"/>
      <c r="T20" s="6"/>
    </row>
    <row r="21" spans="1:20" x14ac:dyDescent="0.35">
      <c r="A21" s="5">
        <v>43889</v>
      </c>
      <c r="B21" s="5" t="s">
        <v>15</v>
      </c>
      <c r="C21" s="45">
        <f>SUM(C18:C20)</f>
        <v>46408.587499999994</v>
      </c>
      <c r="E21" s="41"/>
      <c r="S21" s="6"/>
      <c r="T21" s="6"/>
    </row>
    <row r="22" spans="1:20" x14ac:dyDescent="0.35">
      <c r="C22" s="28"/>
      <c r="E22" s="36"/>
      <c r="S22" s="6"/>
      <c r="T22" s="6"/>
    </row>
    <row r="23" spans="1:20" x14ac:dyDescent="0.35">
      <c r="S23" s="6"/>
      <c r="T23" s="6"/>
    </row>
    <row r="24" spans="1:20" ht="36.75" customHeight="1" x14ac:dyDescent="0.35">
      <c r="A24" s="10"/>
      <c r="B24" s="10" t="s">
        <v>20</v>
      </c>
      <c r="C24" s="23" t="s">
        <v>34</v>
      </c>
      <c r="D24" s="6" t="s">
        <v>39</v>
      </c>
      <c r="E24" s="38" t="s">
        <v>40</v>
      </c>
      <c r="F24" s="11" t="s">
        <v>21</v>
      </c>
      <c r="G24" s="53" t="s">
        <v>43</v>
      </c>
      <c r="H24" s="53"/>
      <c r="I24" s="11" t="s">
        <v>27</v>
      </c>
      <c r="J24" s="53" t="s">
        <v>44</v>
      </c>
      <c r="K24" s="53"/>
      <c r="S24" s="6"/>
      <c r="T24" s="6"/>
    </row>
    <row r="25" spans="1:20" x14ac:dyDescent="0.35">
      <c r="A25" s="10"/>
      <c r="B25" s="10"/>
      <c r="C25" s="24">
        <v>2019</v>
      </c>
      <c r="D25" s="24">
        <v>2019</v>
      </c>
      <c r="E25" s="24">
        <v>2019</v>
      </c>
      <c r="F25" s="12">
        <v>2020</v>
      </c>
      <c r="G25" s="53"/>
      <c r="H25" s="53"/>
      <c r="I25" s="12">
        <v>2021</v>
      </c>
      <c r="J25" s="53"/>
      <c r="K25" s="53"/>
      <c r="S25" s="6"/>
      <c r="T25" s="6"/>
    </row>
    <row r="26" spans="1:20" x14ac:dyDescent="0.35">
      <c r="A26" s="17"/>
      <c r="B26" s="17" t="s">
        <v>22</v>
      </c>
      <c r="C26" s="11">
        <v>1941.51</v>
      </c>
      <c r="D26" s="6">
        <v>1154.4000000000001</v>
      </c>
      <c r="E26" s="6">
        <f>C26+D26</f>
        <v>3095.91</v>
      </c>
      <c r="F26" s="11">
        <v>3444.99</v>
      </c>
      <c r="G26" s="19"/>
      <c r="I26" s="11">
        <v>3580.2959999999998</v>
      </c>
      <c r="J26" s="19"/>
      <c r="S26" s="6"/>
      <c r="T26" s="6"/>
    </row>
    <row r="27" spans="1:20" x14ac:dyDescent="0.35">
      <c r="A27" s="17"/>
      <c r="B27" s="17" t="s">
        <v>23</v>
      </c>
      <c r="C27" s="11">
        <v>9910.3230000000003</v>
      </c>
      <c r="D27" s="6">
        <v>11007.948</v>
      </c>
      <c r="E27" s="6">
        <f t="shared" ref="E27:E28" si="1">C27+D27</f>
        <v>20918.271000000001</v>
      </c>
      <c r="F27" s="11">
        <v>18500.237000000001</v>
      </c>
      <c r="G27" s="19"/>
      <c r="I27" s="11">
        <v>17146.740000000002</v>
      </c>
      <c r="J27" s="19"/>
      <c r="S27" s="6"/>
      <c r="T27" s="6"/>
    </row>
    <row r="28" spans="1:20" x14ac:dyDescent="0.35">
      <c r="A28" s="17"/>
      <c r="B28" s="17" t="s">
        <v>24</v>
      </c>
      <c r="C28" s="13">
        <v>-17612.272000000001</v>
      </c>
      <c r="D28" s="6">
        <v>-21235.89</v>
      </c>
      <c r="E28" s="6">
        <f t="shared" si="1"/>
        <v>-38848.161999999997</v>
      </c>
      <c r="F28" s="13">
        <v>-38294.739000000001</v>
      </c>
      <c r="G28" s="19"/>
      <c r="I28" s="13">
        <v>-36538.591</v>
      </c>
      <c r="J28" s="19"/>
      <c r="S28" s="6"/>
      <c r="T28" s="6"/>
    </row>
    <row r="29" spans="1:20" x14ac:dyDescent="0.35">
      <c r="A29" s="17"/>
      <c r="B29" s="17" t="s">
        <v>25</v>
      </c>
      <c r="C29" s="6">
        <f>SUM(C26:C28)</f>
        <v>-5760.4390000000003</v>
      </c>
      <c r="D29" s="34">
        <f>SUM(D26:D28)</f>
        <v>-9073.5419999999995</v>
      </c>
      <c r="E29" s="35">
        <f>SUM(E26:E28)</f>
        <v>-14833.980999999996</v>
      </c>
      <c r="F29" s="11">
        <f>SUM(F26:F28)</f>
        <v>-16349.512000000002</v>
      </c>
      <c r="I29" s="11">
        <f>SUM(I26:I28)</f>
        <v>-15811.555</v>
      </c>
      <c r="S29" s="6"/>
      <c r="T29" s="6"/>
    </row>
    <row r="30" spans="1:20" x14ac:dyDescent="0.35">
      <c r="A30" s="17"/>
      <c r="B30" s="40" t="s">
        <v>41</v>
      </c>
      <c r="D30" s="25"/>
      <c r="E30" s="39">
        <v>12</v>
      </c>
      <c r="F30" s="11">
        <v>4</v>
      </c>
      <c r="I30" s="11">
        <v>2</v>
      </c>
      <c r="S30" s="6"/>
      <c r="T30" s="6"/>
    </row>
    <row r="31" spans="1:20" x14ac:dyDescent="0.35">
      <c r="A31" s="17"/>
      <c r="B31" s="17" t="s">
        <v>26</v>
      </c>
      <c r="E31" s="22">
        <f>E29/12*E30</f>
        <v>-14833.980999999996</v>
      </c>
      <c r="F31" s="8">
        <f>F29/12*F30</f>
        <v>-5449.8373333333338</v>
      </c>
      <c r="I31" s="9">
        <f>I29/12*I30</f>
        <v>-2635.2591666666667</v>
      </c>
      <c r="S31" s="6"/>
      <c r="T31" s="6"/>
    </row>
    <row r="32" spans="1:20" x14ac:dyDescent="0.35">
      <c r="S32" s="6"/>
      <c r="T32" s="6"/>
    </row>
    <row r="33" spans="2:20" x14ac:dyDescent="0.35">
      <c r="C33" s="6" t="s">
        <v>34</v>
      </c>
      <c r="S33" s="6"/>
      <c r="T33" s="6"/>
    </row>
    <row r="34" spans="2:20" x14ac:dyDescent="0.35">
      <c r="B34" s="10" t="s">
        <v>29</v>
      </c>
      <c r="C34" s="24">
        <v>2019</v>
      </c>
      <c r="E34" s="33"/>
      <c r="S34" s="6"/>
      <c r="T34" s="6"/>
    </row>
    <row r="35" spans="2:20" x14ac:dyDescent="0.35">
      <c r="B35" s="21" t="s">
        <v>28</v>
      </c>
      <c r="C35" s="36">
        <v>31615.06</v>
      </c>
      <c r="D35" s="46" t="s">
        <v>56</v>
      </c>
      <c r="E35" s="37"/>
    </row>
    <row r="36" spans="2:20" x14ac:dyDescent="0.35">
      <c r="B36" s="21" t="s">
        <v>42</v>
      </c>
      <c r="C36" s="36">
        <v>11349.991</v>
      </c>
      <c r="D36" s="19" t="s">
        <v>65</v>
      </c>
      <c r="E36" s="37"/>
    </row>
    <row r="37" spans="2:20" x14ac:dyDescent="0.35">
      <c r="B37" s="32" t="s">
        <v>35</v>
      </c>
      <c r="C37" s="36">
        <f>-409.879</f>
        <v>-409.87900000000002</v>
      </c>
      <c r="D37" s="19" t="s">
        <v>66</v>
      </c>
      <c r="E37" s="37"/>
    </row>
    <row r="38" spans="2:20" x14ac:dyDescent="0.35">
      <c r="B38" s="32" t="s">
        <v>37</v>
      </c>
      <c r="C38" s="36">
        <f>-4549.915</f>
        <v>-4549.915</v>
      </c>
      <c r="D38" s="19" t="s">
        <v>66</v>
      </c>
      <c r="E38" s="37"/>
    </row>
    <row r="39" spans="2:20" x14ac:dyDescent="0.35">
      <c r="B39" s="32" t="s">
        <v>36</v>
      </c>
      <c r="C39" s="36">
        <v>-5217.5079999999998</v>
      </c>
      <c r="D39" s="19" t="s">
        <v>67</v>
      </c>
      <c r="E39" s="37"/>
    </row>
    <row r="40" spans="2:20" x14ac:dyDescent="0.35">
      <c r="B40" s="32" t="s">
        <v>38</v>
      </c>
      <c r="C40" s="36">
        <v>-6038.1480000000001</v>
      </c>
      <c r="D40" s="19" t="s">
        <v>67</v>
      </c>
      <c r="E40" s="37"/>
    </row>
    <row r="41" spans="2:20" x14ac:dyDescent="0.35">
      <c r="C41" s="26">
        <f>SUM(C35:C40)</f>
        <v>26749.600999999995</v>
      </c>
      <c r="E41" s="37"/>
    </row>
    <row r="43" spans="2:20" x14ac:dyDescent="0.35">
      <c r="B43" s="20"/>
      <c r="S43" s="6"/>
      <c r="T43" s="6"/>
    </row>
    <row r="44" spans="2:20" x14ac:dyDescent="0.35">
      <c r="B44" s="14"/>
      <c r="S44" s="6"/>
      <c r="T44" s="6"/>
    </row>
  </sheetData>
  <mergeCells count="2">
    <mergeCell ref="G24:H25"/>
    <mergeCell ref="J24:K25"/>
  </mergeCells>
  <pageMargins left="0.7" right="0.7" top="0.75" bottom="0.75" header="0.3" footer="0.3"/>
  <pageSetup scale="40" orientation="portrait" horizontalDpi="90" verticalDpi="90" r:id="rId1"/>
  <headerFooter>
    <oddHeader>&amp;R&amp;"Times New Roman,Bold"&amp;12Case No. 2020-00350
Attachment 1 to Response to DOD-2 Question No. 18b
Page &amp;P of  &amp;N
 Arbough and Garrett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DF2F-001F-4681-BDB2-C77F9584D533}">
  <dimension ref="A1:F27"/>
  <sheetViews>
    <sheetView zoomScaleNormal="100" workbookViewId="0"/>
  </sheetViews>
  <sheetFormatPr defaultRowHeight="13" x14ac:dyDescent="0.3"/>
  <cols>
    <col min="3" max="5" width="11.83203125" style="51" bestFit="1" customWidth="1"/>
    <col min="6" max="6" width="58.33203125" style="51" bestFit="1" customWidth="1"/>
    <col min="9" max="9" width="10.83203125" bestFit="1" customWidth="1"/>
  </cols>
  <sheetData>
    <row r="1" spans="1:6" ht="14.5" x14ac:dyDescent="0.35">
      <c r="A1" s="52" t="s">
        <v>62</v>
      </c>
    </row>
    <row r="3" spans="1:6" x14ac:dyDescent="0.3">
      <c r="C3" s="54" t="s">
        <v>45</v>
      </c>
      <c r="D3" s="54"/>
      <c r="E3" s="54"/>
      <c r="F3" s="54"/>
    </row>
    <row r="4" spans="1:6" ht="12.5" x14ac:dyDescent="0.25">
      <c r="C4" s="55" t="s">
        <v>46</v>
      </c>
      <c r="D4" s="55" t="s">
        <v>54</v>
      </c>
      <c r="E4" s="55" t="s">
        <v>55</v>
      </c>
      <c r="F4" s="55" t="s">
        <v>47</v>
      </c>
    </row>
    <row r="5" spans="1:6" ht="12.5" x14ac:dyDescent="0.25">
      <c r="C5" s="55"/>
      <c r="D5" s="55"/>
      <c r="E5" s="55"/>
      <c r="F5" s="55"/>
    </row>
    <row r="6" spans="1:6" x14ac:dyDescent="0.3">
      <c r="C6" s="47">
        <v>1269619</v>
      </c>
      <c r="D6" s="47">
        <v>712699</v>
      </c>
      <c r="E6" s="47">
        <f>SUM(C6:D6)</f>
        <v>1982318</v>
      </c>
      <c r="F6" s="48" t="s">
        <v>48</v>
      </c>
    </row>
    <row r="7" spans="1:6" x14ac:dyDescent="0.3">
      <c r="C7" s="49">
        <v>-729028</v>
      </c>
      <c r="D7" s="49">
        <v>-358596</v>
      </c>
      <c r="E7" s="49">
        <f t="shared" ref="E7:E9" si="0">SUM(C7:D7)</f>
        <v>-1087624</v>
      </c>
      <c r="F7" s="48" t="s">
        <v>49</v>
      </c>
    </row>
    <row r="8" spans="1:6" x14ac:dyDescent="0.3">
      <c r="C8" s="49">
        <v>3065056</v>
      </c>
      <c r="D8" s="49">
        <v>667048</v>
      </c>
      <c r="E8" s="49">
        <f t="shared" si="0"/>
        <v>3732104</v>
      </c>
      <c r="F8" s="48" t="s">
        <v>50</v>
      </c>
    </row>
    <row r="9" spans="1:6" x14ac:dyDescent="0.3">
      <c r="C9" s="49">
        <v>322442</v>
      </c>
      <c r="D9" s="49">
        <v>70971</v>
      </c>
      <c r="E9" s="49">
        <f t="shared" si="0"/>
        <v>393413</v>
      </c>
      <c r="F9" s="48" t="s">
        <v>51</v>
      </c>
    </row>
    <row r="10" spans="1:6" x14ac:dyDescent="0.3">
      <c r="C10" s="50">
        <f>SUM(C6:C9)</f>
        <v>3928089</v>
      </c>
      <c r="D10" s="50">
        <f>SUM(D6:D9)</f>
        <v>1092122</v>
      </c>
      <c r="E10" s="50">
        <f>SUM(E6:E9)</f>
        <v>5020211</v>
      </c>
      <c r="F10" s="48" t="s">
        <v>55</v>
      </c>
    </row>
    <row r="12" spans="1:6" x14ac:dyDescent="0.3">
      <c r="C12" s="54" t="s">
        <v>52</v>
      </c>
      <c r="D12" s="54"/>
      <c r="E12" s="54"/>
      <c r="F12" s="54"/>
    </row>
    <row r="13" spans="1:6" ht="12.5" x14ac:dyDescent="0.25">
      <c r="C13" s="55" t="s">
        <v>46</v>
      </c>
      <c r="D13" s="55" t="s">
        <v>54</v>
      </c>
      <c r="E13" s="55" t="s">
        <v>55</v>
      </c>
      <c r="F13" s="55" t="s">
        <v>47</v>
      </c>
    </row>
    <row r="14" spans="1:6" ht="12.5" x14ac:dyDescent="0.25">
      <c r="C14" s="55"/>
      <c r="D14" s="55"/>
      <c r="E14" s="55"/>
      <c r="F14" s="55"/>
    </row>
    <row r="15" spans="1:6" x14ac:dyDescent="0.3">
      <c r="C15" s="47">
        <v>1367183</v>
      </c>
      <c r="D15" s="47">
        <v>824551</v>
      </c>
      <c r="E15" s="47">
        <f>SUM(C15:D15)</f>
        <v>2191734</v>
      </c>
      <c r="F15" s="48" t="s">
        <v>48</v>
      </c>
    </row>
    <row r="16" spans="1:6" x14ac:dyDescent="0.3">
      <c r="C16" s="49">
        <v>-807652</v>
      </c>
      <c r="D16" s="49">
        <v>-387894</v>
      </c>
      <c r="E16" s="49">
        <f t="shared" ref="E16:E18" si="1">SUM(C16:D16)</f>
        <v>-1195546</v>
      </c>
      <c r="F16" s="48" t="s">
        <v>49</v>
      </c>
    </row>
    <row r="17" spans="3:6" x14ac:dyDescent="0.3">
      <c r="C17" s="49">
        <v>3424108</v>
      </c>
      <c r="D17" s="49">
        <v>798143</v>
      </c>
      <c r="E17" s="49">
        <f t="shared" si="1"/>
        <v>4222251</v>
      </c>
      <c r="F17" s="48" t="s">
        <v>50</v>
      </c>
    </row>
    <row r="18" spans="3:6" x14ac:dyDescent="0.3">
      <c r="C18" s="49">
        <v>567439</v>
      </c>
      <c r="D18" s="49">
        <v>129441</v>
      </c>
      <c r="E18" s="49">
        <f t="shared" si="1"/>
        <v>696880</v>
      </c>
      <c r="F18" s="48" t="s">
        <v>51</v>
      </c>
    </row>
    <row r="19" spans="3:6" x14ac:dyDescent="0.3">
      <c r="C19" s="50">
        <f>SUM(C15:C18)</f>
        <v>4551078</v>
      </c>
      <c r="D19" s="50">
        <f>SUM(D15:D18)</f>
        <v>1364241</v>
      </c>
      <c r="E19" s="50">
        <f>SUM(E15:E18)</f>
        <v>5915319</v>
      </c>
      <c r="F19" s="48" t="s">
        <v>55</v>
      </c>
    </row>
    <row r="21" spans="3:6" x14ac:dyDescent="0.3">
      <c r="C21" s="54" t="s">
        <v>53</v>
      </c>
      <c r="D21" s="54"/>
      <c r="E21" s="54"/>
      <c r="F21" s="54"/>
    </row>
    <row r="22" spans="3:6" ht="12.5" x14ac:dyDescent="0.25">
      <c r="C22" s="55" t="s">
        <v>61</v>
      </c>
      <c r="D22" s="55" t="s">
        <v>46</v>
      </c>
      <c r="E22" s="55" t="s">
        <v>55</v>
      </c>
      <c r="F22" s="55" t="s">
        <v>47</v>
      </c>
    </row>
    <row r="23" spans="3:6" ht="12.5" x14ac:dyDescent="0.25">
      <c r="C23" s="55"/>
      <c r="D23" s="55"/>
      <c r="E23" s="55"/>
      <c r="F23" s="55"/>
    </row>
    <row r="24" spans="3:6" x14ac:dyDescent="0.3">
      <c r="C24" s="47">
        <v>6969973</v>
      </c>
      <c r="D24" s="47">
        <v>-538047</v>
      </c>
      <c r="E24" s="47">
        <f>SUM(C24:D24)</f>
        <v>6431926</v>
      </c>
      <c r="F24" s="48" t="s">
        <v>48</v>
      </c>
    </row>
    <row r="25" spans="3:6" x14ac:dyDescent="0.3">
      <c r="C25" s="49">
        <v>1784755</v>
      </c>
      <c r="D25" s="49"/>
      <c r="E25" s="49">
        <f t="shared" ref="E25:E26" si="2">SUM(C25:D25)</f>
        <v>1784755</v>
      </c>
      <c r="F25" s="48" t="s">
        <v>49</v>
      </c>
    </row>
    <row r="26" spans="3:6" x14ac:dyDescent="0.3">
      <c r="C26" s="49"/>
      <c r="D26" s="49">
        <v>16887</v>
      </c>
      <c r="E26" s="49">
        <f t="shared" si="2"/>
        <v>16887</v>
      </c>
      <c r="F26" s="48" t="s">
        <v>60</v>
      </c>
    </row>
    <row r="27" spans="3:6" x14ac:dyDescent="0.3">
      <c r="C27" s="50">
        <f>SUM(C24:C26)</f>
        <v>8754728</v>
      </c>
      <c r="D27" s="50">
        <f>SUM(D24:D26)</f>
        <v>-521160</v>
      </c>
      <c r="E27" s="50">
        <f>SUM(E24:E26)</f>
        <v>8233568</v>
      </c>
      <c r="F27" s="48" t="s">
        <v>55</v>
      </c>
    </row>
  </sheetData>
  <mergeCells count="15">
    <mergeCell ref="C21:F21"/>
    <mergeCell ref="C22:C23"/>
    <mergeCell ref="E22:E23"/>
    <mergeCell ref="F22:F23"/>
    <mergeCell ref="D4:D5"/>
    <mergeCell ref="D13:D14"/>
    <mergeCell ref="D22:D23"/>
    <mergeCell ref="C13:C14"/>
    <mergeCell ref="E13:E14"/>
    <mergeCell ref="F13:F14"/>
    <mergeCell ref="C3:F3"/>
    <mergeCell ref="C4:C5"/>
    <mergeCell ref="E4:E5"/>
    <mergeCell ref="F4:F5"/>
    <mergeCell ref="C12:F12"/>
  </mergeCells>
  <pageMargins left="0.7" right="0.7" top="0.75" bottom="0.75" header="0.3" footer="0.3"/>
  <pageSetup scale="81" orientation="portrait" horizontalDpi="90" verticalDpi="90" r:id="rId1"/>
  <headerFooter>
    <oddHeader>&amp;R&amp;"Times New Roman,Bold"&amp;12Case No. 2020-00350
Attachment 1 to Response to DOD-2 Question No. 18c
Page &amp;P of  &amp;P
Arbough and Garrett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DR02 Attachments</Round>
    <FormData xmlns="http://schemas.microsoft.com/sharepoint/v3">&lt;?xml version="1.0" encoding="utf-8"?&gt;&lt;FormVariables&gt;&lt;Version /&gt;&lt;/FormVariables&gt;</FormData>
    <Witness_x0020_Testimony xmlns="54fcda00-7b58-44a7-b108-8bd10a8a08ba" xsi:nil="true"/>
    <Data_x0020_Request_x0020_Question_x0020_No_x002e_ xmlns="54fcda00-7b58-44a7-b108-8bd10a8a08ba">018</Data_x0020_Request_x0020_Question_x0020_No_x002e_>
    <Year xmlns="54fcda00-7b58-44a7-b108-8bd10a8a08ba">2020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Department xmlns="54fcda00-7b58-44a7-b108-8bd10a8a08ba" xsi:nil="true"/>
    <Intervemprs xmlns="54fcda00-7b58-44a7-b108-8bd10a8a08ba">U.S. Dept. of Defense/Federal Executive Agencies - DOD/FEA</Intervemprs>
    <Filing_x0020_Require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6903D12F-BBCF-4B9C-BADC-87578C8A8421}"/>
</file>

<file path=customXml/itemProps2.xml><?xml version="1.0" encoding="utf-8"?>
<ds:datastoreItem xmlns:ds="http://schemas.openxmlformats.org/officeDocument/2006/customXml" ds:itemID="{A6CF013A-5259-41C9-B052-A537047553AE}"/>
</file>

<file path=customXml/itemProps3.xml><?xml version="1.0" encoding="utf-8"?>
<ds:datastoreItem xmlns:ds="http://schemas.openxmlformats.org/officeDocument/2006/customXml" ds:itemID="{3734DFB1-DBC2-4DCC-BD58-81279AC427C1}"/>
</file>

<file path=customXml/itemProps4.xml><?xml version="1.0" encoding="utf-8"?>
<ds:datastoreItem xmlns:ds="http://schemas.openxmlformats.org/officeDocument/2006/customXml" ds:itemID="{FEAB0811-1714-424A-B60E-BDA585AA4396}"/>
</file>

<file path=customXml/itemProps5.xml><?xml version="1.0" encoding="utf-8"?>
<ds:datastoreItem xmlns:ds="http://schemas.openxmlformats.org/officeDocument/2006/customXml" ds:itemID="{ABCC2075-D814-433E-B0D3-EC832A42A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Q2-18-b LGE</vt:lpstr>
      <vt:lpstr>Q2-18-c-LGE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Cline, Katie</dc:creator>
  <cp:lastModifiedBy>temp</cp:lastModifiedBy>
  <cp:lastPrinted>2021-02-10T15:06:02Z</cp:lastPrinted>
  <dcterms:created xsi:type="dcterms:W3CDTF">2021-02-06T17:09:26Z</dcterms:created>
  <dcterms:modified xsi:type="dcterms:W3CDTF">2021-02-10T15:06:15Z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2021-02-06T18:28:53Z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2141ed14-8be1-4028-8432-00007c62648d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