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7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Y:\Rate Cases and Accounting Orders\KY - 2020 Rate Case\3rd round KPSC and 2nd round intervenor questions\Kroger\"/>
    </mc:Choice>
  </mc:AlternateContent>
  <xr:revisionPtr revIDLastSave="0" documentId="13_ncr:1_{D5F5C66E-5702-4818-AE77-8C1E8D396D56}" xr6:coauthVersionLast="45" xr6:coauthVersionMax="45" xr10:uidLastSave="{00000000-0000-0000-0000-000000000000}"/>
  <bookViews>
    <workbookView xWindow="28680" yWindow="-120" windowWidth="29040" windowHeight="15840" xr2:uid="{828425FC-396D-43BF-8252-545A1F82D1D7}"/>
  </bookViews>
  <sheets>
    <sheet name="LGE 128 p.1" sheetId="31" r:id="rId1"/>
    <sheet name="LGE 182 p.1a" sheetId="32" r:id="rId2"/>
    <sheet name="LGE 228.3 p.1b" sheetId="33" r:id="rId3"/>
    <sheet name=" p.2" sheetId="6" r:id="rId4"/>
    <sheet name=" p.2a" sheetId="7" r:id="rId5"/>
    <sheet name="p.2b " sheetId="8" r:id="rId6"/>
    <sheet name="p.2c" sheetId="9" r:id="rId7"/>
    <sheet name="p.2d " sheetId="10" r:id="rId8"/>
    <sheet name="p.2e" sheetId="11" r:id="rId9"/>
    <sheet name=" p.2f" sheetId="12" r:id="rId10"/>
    <sheet name="p.2g " sheetId="13" r:id="rId11"/>
    <sheet name="p.2h" sheetId="14" r:id="rId12"/>
    <sheet name=" p.2i" sheetId="17" r:id="rId13"/>
    <sheet name=" p.4" sheetId="19" r:id="rId14"/>
    <sheet name="p.7" sheetId="20" r:id="rId15"/>
    <sheet name=" p.8" sheetId="22" r:id="rId16"/>
    <sheet name="p.9" sheetId="23" r:id="rId17"/>
    <sheet name="p.10" sheetId="24" r:id="rId18"/>
    <sheet name="p.11b" sheetId="25" r:id="rId19"/>
    <sheet name="p.13" sheetId="27" r:id="rId20"/>
    <sheet name="p.14" sheetId="28" r:id="rId21"/>
    <sheet name="p.15" sheetId="29" r:id="rId22"/>
    <sheet name="p.16" sheetId="30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\" localSheetId="0" hidden="1">#REF!</definedName>
    <definedName name="\\" localSheetId="1" hidden="1">#REF!</definedName>
    <definedName name="\\" localSheetId="2" hidden="1">#REF!</definedName>
    <definedName name="\\" localSheetId="17" hidden="1">#REF!</definedName>
    <definedName name="\\" localSheetId="18" hidden="1">#REF!</definedName>
    <definedName name="\\" localSheetId="22" hidden="1">#REF!</definedName>
    <definedName name="\\" hidden="1">#REF!</definedName>
    <definedName name="\\\" localSheetId="17" hidden="1">#REF!</definedName>
    <definedName name="\\\" localSheetId="18" hidden="1">#REF!</definedName>
    <definedName name="\\\" localSheetId="22" hidden="1">#REF!</definedName>
    <definedName name="\\\" hidden="1">#REF!</definedName>
    <definedName name="\\\\" localSheetId="17" hidden="1">#REF!</definedName>
    <definedName name="\\\\" localSheetId="18" hidden="1">#REF!</definedName>
    <definedName name="\\\\" localSheetId="22" hidden="1">#REF!</definedName>
    <definedName name="\\\\" hidden="1">#REF!</definedName>
    <definedName name="\P" localSheetId="13">#REF!</definedName>
    <definedName name="\P" localSheetId="15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2">#REF!</definedName>
    <definedName name="\P" localSheetId="7">#REF!</definedName>
    <definedName name="\P" localSheetId="8">#REF!</definedName>
    <definedName name="\P" localSheetId="14">#REF!</definedName>
    <definedName name="\P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4" hidden="1">[1]Ins!#REF!</definedName>
    <definedName name="__123Graph_A" localSheetId="9" hidden="1">[1]Ins!#REF!</definedName>
    <definedName name="__123Graph_A" localSheetId="13" hidden="1">[1]Ins!#REF!</definedName>
    <definedName name="__123Graph_A" localSheetId="15" hidden="1">[1]Ins!#REF!</definedName>
    <definedName name="__123Graph_A" localSheetId="17" hidden="1">[1]Ins!#REF!</definedName>
    <definedName name="__123Graph_A" localSheetId="18" hidden="1">[1]Ins!#REF!</definedName>
    <definedName name="__123Graph_A" localSheetId="19" hidden="1">[1]Ins!#REF!</definedName>
    <definedName name="__123Graph_A" localSheetId="20" hidden="1">[1]Ins!#REF!</definedName>
    <definedName name="__123Graph_A" localSheetId="21" hidden="1">[1]Ins!#REF!</definedName>
    <definedName name="__123Graph_A" localSheetId="22" hidden="1">[1]Ins!#REF!</definedName>
    <definedName name="__123Graph_A" localSheetId="7" hidden="1">[1]Ins!#REF!</definedName>
    <definedName name="__123Graph_A" localSheetId="8" hidden="1">[1]Ins!#REF!</definedName>
    <definedName name="__123Graph_A" localSheetId="10" hidden="1">[1]Ins!#REF!</definedName>
    <definedName name="__123Graph_A" localSheetId="11" hidden="1">[1]Ins!#REF!</definedName>
    <definedName name="__123Graph_A" localSheetId="14" hidden="1">[1]Ins!#REF!</definedName>
    <definedName name="__123Graph_A" hidden="1">#REF!</definedName>
    <definedName name="__123Graph_B" localSheetId="4" hidden="1">[1]Ins!#REF!</definedName>
    <definedName name="__123Graph_B" localSheetId="9" hidden="1">[1]Ins!#REF!</definedName>
    <definedName name="__123Graph_B" localSheetId="13" hidden="1">[1]Ins!#REF!</definedName>
    <definedName name="__123Graph_B" localSheetId="15" hidden="1">[1]Ins!#REF!</definedName>
    <definedName name="__123Graph_B" localSheetId="17" hidden="1">[1]Ins!#REF!</definedName>
    <definedName name="__123Graph_B" localSheetId="18" hidden="1">[1]Ins!#REF!</definedName>
    <definedName name="__123Graph_B" localSheetId="19" hidden="1">[1]Ins!#REF!</definedName>
    <definedName name="__123Graph_B" localSheetId="20" hidden="1">[1]Ins!#REF!</definedName>
    <definedName name="__123Graph_B" localSheetId="21" hidden="1">[1]Ins!#REF!</definedName>
    <definedName name="__123Graph_B" localSheetId="22" hidden="1">[1]Ins!#REF!</definedName>
    <definedName name="__123Graph_B" localSheetId="7" hidden="1">[1]Ins!#REF!</definedName>
    <definedName name="__123Graph_B" localSheetId="8" hidden="1">[1]Ins!#REF!</definedName>
    <definedName name="__123Graph_B" localSheetId="10" hidden="1">[1]Ins!#REF!</definedName>
    <definedName name="__123Graph_B" localSheetId="11" hidden="1">[1]Ins!#REF!</definedName>
    <definedName name="__123Graph_B" localSheetId="14" hidden="1">[1]Ins!#REF!</definedName>
    <definedName name="__123Graph_B" hidden="1">#REF!</definedName>
    <definedName name="__123Graph_C" localSheetId="4" hidden="1">[1]Ins!#REF!</definedName>
    <definedName name="__123Graph_C" localSheetId="9" hidden="1">[1]Ins!#REF!</definedName>
    <definedName name="__123Graph_C" localSheetId="13" hidden="1">[1]Ins!#REF!</definedName>
    <definedName name="__123Graph_C" localSheetId="15" hidden="1">[1]Ins!#REF!</definedName>
    <definedName name="__123Graph_C" localSheetId="17" hidden="1">[1]Ins!#REF!</definedName>
    <definedName name="__123Graph_C" localSheetId="18" hidden="1">[1]Ins!#REF!</definedName>
    <definedName name="__123Graph_C" localSheetId="19" hidden="1">[1]Ins!#REF!</definedName>
    <definedName name="__123Graph_C" localSheetId="20" hidden="1">[1]Ins!#REF!</definedName>
    <definedName name="__123Graph_C" localSheetId="21" hidden="1">[1]Ins!#REF!</definedName>
    <definedName name="__123Graph_C" localSheetId="22" hidden="1">[1]Ins!#REF!</definedName>
    <definedName name="__123Graph_C" localSheetId="7" hidden="1">[1]Ins!#REF!</definedName>
    <definedName name="__123Graph_C" localSheetId="8" hidden="1">[1]Ins!#REF!</definedName>
    <definedName name="__123Graph_C" localSheetId="10" hidden="1">[1]Ins!#REF!</definedName>
    <definedName name="__123Graph_C" localSheetId="11" hidden="1">[1]Ins!#REF!</definedName>
    <definedName name="__123Graph_C" localSheetId="14" hidden="1">[1]Ins!#REF!</definedName>
    <definedName name="__123Graph_C" hidden="1">#REF!</definedName>
    <definedName name="__123Graph_D" localSheetId="4" hidden="1">[1]Ins!#REF!</definedName>
    <definedName name="__123Graph_D" localSheetId="9" hidden="1">[1]Ins!#REF!</definedName>
    <definedName name="__123Graph_D" localSheetId="13" hidden="1">[1]Ins!#REF!</definedName>
    <definedName name="__123Graph_D" localSheetId="15" hidden="1">[1]Ins!#REF!</definedName>
    <definedName name="__123Graph_D" localSheetId="17" hidden="1">[1]Ins!#REF!</definedName>
    <definedName name="__123Graph_D" localSheetId="18" hidden="1">[1]Ins!#REF!</definedName>
    <definedName name="__123Graph_D" localSheetId="19" hidden="1">[1]Ins!#REF!</definedName>
    <definedName name="__123Graph_D" localSheetId="20" hidden="1">[1]Ins!#REF!</definedName>
    <definedName name="__123Graph_D" localSheetId="21" hidden="1">[1]Ins!#REF!</definedName>
    <definedName name="__123Graph_D" localSheetId="22" hidden="1">[1]Ins!#REF!</definedName>
    <definedName name="__123Graph_D" localSheetId="7" hidden="1">[1]Ins!#REF!</definedName>
    <definedName name="__123Graph_D" localSheetId="8" hidden="1">[1]Ins!#REF!</definedName>
    <definedName name="__123Graph_D" localSheetId="10" hidden="1">[1]Ins!#REF!</definedName>
    <definedName name="__123Graph_D" localSheetId="11" hidden="1">[1]Ins!#REF!</definedName>
    <definedName name="__123Graph_D" localSheetId="14" hidden="1">[1]Ins!#REF!</definedName>
    <definedName name="__123Graph_D" hidden="1">#REF!</definedName>
    <definedName name="__123Graph_E" localSheetId="4" hidden="1">[1]Ins!#REF!</definedName>
    <definedName name="__123Graph_E" localSheetId="9" hidden="1">[1]Ins!#REF!</definedName>
    <definedName name="__123Graph_E" localSheetId="13" hidden="1">[1]Ins!#REF!</definedName>
    <definedName name="__123Graph_E" localSheetId="15" hidden="1">[1]Ins!#REF!</definedName>
    <definedName name="__123Graph_E" localSheetId="17" hidden="1">[1]Ins!#REF!</definedName>
    <definedName name="__123Graph_E" localSheetId="18" hidden="1">[1]Ins!#REF!</definedName>
    <definedName name="__123Graph_E" localSheetId="19" hidden="1">[1]Ins!#REF!</definedName>
    <definedName name="__123Graph_E" localSheetId="20" hidden="1">[1]Ins!#REF!</definedName>
    <definedName name="__123Graph_E" localSheetId="21" hidden="1">[1]Ins!#REF!</definedName>
    <definedName name="__123Graph_E" localSheetId="22" hidden="1">[1]Ins!#REF!</definedName>
    <definedName name="__123Graph_E" localSheetId="7" hidden="1">[1]Ins!#REF!</definedName>
    <definedName name="__123Graph_E" localSheetId="8" hidden="1">[1]Ins!#REF!</definedName>
    <definedName name="__123Graph_E" localSheetId="10" hidden="1">[1]Ins!#REF!</definedName>
    <definedName name="__123Graph_E" localSheetId="11" hidden="1">[1]Ins!#REF!</definedName>
    <definedName name="__123Graph_E" localSheetId="14" hidden="1">[1]Ins!#REF!</definedName>
    <definedName name="__123Graph_E" hidden="1">#REF!</definedName>
    <definedName name="__123Graph_F" localSheetId="9" hidden="1">[1]Ins!#REF!</definedName>
    <definedName name="__123Graph_F" localSheetId="13" hidden="1">[1]Ins!#REF!</definedName>
    <definedName name="__123Graph_F" localSheetId="15" hidden="1">[1]Ins!#REF!</definedName>
    <definedName name="__123Graph_F" localSheetId="17" hidden="1">[1]Ins!#REF!</definedName>
    <definedName name="__123Graph_F" localSheetId="18" hidden="1">[1]Ins!#REF!</definedName>
    <definedName name="__123Graph_F" localSheetId="19" hidden="1">[1]Ins!#REF!</definedName>
    <definedName name="__123Graph_F" localSheetId="20" hidden="1">[1]Ins!#REF!</definedName>
    <definedName name="__123Graph_F" localSheetId="21" hidden="1">[1]Ins!#REF!</definedName>
    <definedName name="__123Graph_F" localSheetId="22" hidden="1">[1]Ins!#REF!</definedName>
    <definedName name="__123Graph_F" localSheetId="7" hidden="1">[1]Ins!#REF!</definedName>
    <definedName name="__123Graph_F" localSheetId="8" hidden="1">[1]Ins!#REF!</definedName>
    <definedName name="__123Graph_F" localSheetId="11" hidden="1">[1]Ins!#REF!</definedName>
    <definedName name="__123Graph_F" localSheetId="14" hidden="1">[1]Ins!#REF!</definedName>
    <definedName name="__123Graph_F" hidden="1">#REF!</definedName>
    <definedName name="__123Graph_X" localSheetId="0" hidden="1">#REF!</definedName>
    <definedName name="__123Graph_X" localSheetId="1" hidden="1">#REF!</definedName>
    <definedName name="__123Graph_X" localSheetId="2" hidden="1">#REF!</definedName>
    <definedName name="__123Graph_X" localSheetId="17" hidden="1">#REF!</definedName>
    <definedName name="__123Graph_X" localSheetId="18" hidden="1">#REF!</definedName>
    <definedName name="__123Graph_X" localSheetId="22" hidden="1">#REF!</definedName>
    <definedName name="__123Graph_X" hidden="1">#REF!</definedName>
    <definedName name="__key3" localSheetId="4" hidden="1">#REF!</definedName>
    <definedName name="__key3" localSheetId="13" hidden="1">#REF!</definedName>
    <definedName name="__key3" localSheetId="17" hidden="1">#REF!</definedName>
    <definedName name="__key3" localSheetId="18" hidden="1">#REF!</definedName>
    <definedName name="__key3" localSheetId="19" hidden="1">#REF!</definedName>
    <definedName name="__key3" localSheetId="20" hidden="1">#REF!</definedName>
    <definedName name="__key3" localSheetId="21" hidden="1">#REF!</definedName>
    <definedName name="__key3" localSheetId="22" hidden="1">#REF!</definedName>
    <definedName name="__key3" localSheetId="7" hidden="1">#REF!</definedName>
    <definedName name="__key3" localSheetId="8" hidden="1">#REF!</definedName>
    <definedName name="__key3" localSheetId="11" hidden="1">#REF!</definedName>
    <definedName name="__key3" hidden="1">#REF!</definedName>
    <definedName name="_36__123Graph_BCHART_1" hidden="1">'[2]HOSPICE OPSUM'!#REF!</definedName>
    <definedName name="_Fill" localSheetId="2" hidden="1">#REF!</definedName>
    <definedName name="_Fill" hidden="1">#REF!</definedName>
    <definedName name="_Key1" localSheetId="4" hidden="1">#REF!</definedName>
    <definedName name="_Key1" localSheetId="13" hidden="1">#REF!</definedName>
    <definedName name="_Key1" localSheetId="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2" hidden="1">#REF!</definedName>
    <definedName name="_Key1" localSheetId="7" hidden="1">#REF!</definedName>
    <definedName name="_Key1" localSheetId="8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3" hidden="1">#REF!</definedName>
    <definedName name="_Key2" localSheetId="2" hidden="1">#REF!</definedName>
    <definedName name="_Key2" localSheetId="17" hidden="1">#REF!</definedName>
    <definedName name="_Key2" localSheetId="19" hidden="1">#REF!</definedName>
    <definedName name="_Key2" localSheetId="7" hidden="1">#REF!</definedName>
    <definedName name="_Key2" localSheetId="8" hidden="1">#REF!</definedName>
    <definedName name="_Key2" localSheetId="11" hidden="1">#REF!</definedName>
    <definedName name="_Key2" hidden="1">#REF!</definedName>
    <definedName name="_Key3" localSheetId="4" hidden="1">#REF!</definedName>
    <definedName name="_Key3" localSheetId="13" hidden="1">#REF!</definedName>
    <definedName name="_Key3" localSheetId="17" hidden="1">#REF!</definedName>
    <definedName name="_Key3" localSheetId="19" hidden="1">#REF!</definedName>
    <definedName name="_Key3" localSheetId="7" hidden="1">#REF!</definedName>
    <definedName name="_Key3" localSheetId="8" hidden="1">#REF!</definedName>
    <definedName name="_Key3" localSheetId="11" hidden="1">#REF!</definedName>
    <definedName name="_Key3" hidden="1">#REF!</definedName>
    <definedName name="_key4" localSheetId="4" hidden="1">#REF!</definedName>
    <definedName name="_key4" localSheetId="13" hidden="1">#REF!</definedName>
    <definedName name="_key4" localSheetId="19" hidden="1">#REF!</definedName>
    <definedName name="_key4" localSheetId="7" hidden="1">#REF!</definedName>
    <definedName name="_key4" localSheetId="8" hidden="1">#REF!</definedName>
    <definedName name="_key4" localSheetId="11" hidden="1">#REF!</definedName>
    <definedName name="_key4" hidden="1">#REF!</definedName>
    <definedName name="_Order1" localSheetId="13" hidden="1">255</definedName>
    <definedName name="_Order1" localSheetId="15" hidden="1">255</definedName>
    <definedName name="_Order1" localSheetId="19" hidden="1">255</definedName>
    <definedName name="_Order1" localSheetId="20" hidden="1">255</definedName>
    <definedName name="_Order1" localSheetId="21" hidden="1">255</definedName>
    <definedName name="_Order1" localSheetId="14" hidden="1">255</definedName>
    <definedName name="_Order1" hidden="1">0</definedName>
    <definedName name="_Order1a" hidden="1">0</definedName>
    <definedName name="_Order2" localSheetId="13" hidden="1">255</definedName>
    <definedName name="_Order2" localSheetId="15" hidden="1">255</definedName>
    <definedName name="_Order2" localSheetId="19" hidden="1">255</definedName>
    <definedName name="_Order2" localSheetId="20" hidden="1">255</definedName>
    <definedName name="_Order2" localSheetId="21" hidden="1">255</definedName>
    <definedName name="_Order2" localSheetId="14" hidden="1">255</definedName>
    <definedName name="_Order2" hidden="1">0</definedName>
    <definedName name="_Order2a" hidden="1">0</definedName>
    <definedName name="_Sort" localSheetId="4" hidden="1">#REF!</definedName>
    <definedName name="_Sort" localSheetId="13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7" hidden="1">#REF!</definedName>
    <definedName name="_Sort" localSheetId="8" hidden="1">#REF!</definedName>
    <definedName name="_Sort" localSheetId="11" hidden="1">#REF!</definedName>
    <definedName name="_Sort" hidden="1">#REF!</definedName>
    <definedName name="_Table1_In1" hidden="1">#REF!</definedName>
    <definedName name="_Table1_Out" hidden="1">#REF!</definedName>
    <definedName name="_Table1_Out_2" hidden="1">#REF!</definedName>
    <definedName name="_Table2_In1" hidden="1">'[3]Bank Model'!#REF!</definedName>
    <definedName name="_Table2_In2" hidden="1">'[3]Bank Model'!#REF!</definedName>
    <definedName name="_Table2_Out" hidden="1">'[3]Bank Model'!#REF!</definedName>
    <definedName name="_Table2_Out_2" localSheetId="2" hidden="1">#REF!</definedName>
    <definedName name="_Table2_Out_2" hidden="1">#REF!</definedName>
    <definedName name="a" localSheetId="13">#REF!</definedName>
    <definedName name="a" localSheetId="15">#REF!</definedName>
    <definedName name="a" localSheetId="19">#REF!</definedName>
    <definedName name="a" localSheetId="20">#REF!</definedName>
    <definedName name="a" localSheetId="21">#REF!</definedName>
    <definedName name="a" localSheetId="14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T_ACCT_TYPE" localSheetId="13">#REF!</definedName>
    <definedName name="ACCT_ACCT_TYPE" localSheetId="15">#REF!</definedName>
    <definedName name="ACCT_ACCT_TYPE" localSheetId="19">#REF!</definedName>
    <definedName name="ACCT_ACCT_TYPE" localSheetId="20">#REF!</definedName>
    <definedName name="ACCT_ACCT_TYPE" localSheetId="21">#REF!</definedName>
    <definedName name="ACCT_ACCT_TYPE" localSheetId="14">#REF!</definedName>
    <definedName name="ACCT_ACCT_TYPE">#REF!</definedName>
    <definedName name="ACCT_BS_CONS" localSheetId="13">#REF!</definedName>
    <definedName name="ACCT_BS_CONS" localSheetId="15">#REF!</definedName>
    <definedName name="ACCT_BS_CONS" localSheetId="19">#REF!</definedName>
    <definedName name="ACCT_BS_CONS" localSheetId="20">#REF!</definedName>
    <definedName name="ACCT_BS_CONS" localSheetId="21">#REF!</definedName>
    <definedName name="ACCT_BS_CONS" localSheetId="14">#REF!</definedName>
    <definedName name="ACCT_BS_CONS">#REF!</definedName>
    <definedName name="ACCT_BS_FERC" localSheetId="13">#REF!</definedName>
    <definedName name="ACCT_BS_FERC" localSheetId="15">#REF!</definedName>
    <definedName name="ACCT_BS_FERC" localSheetId="19">#REF!</definedName>
    <definedName name="ACCT_BS_FERC" localSheetId="20">#REF!</definedName>
    <definedName name="ACCT_BS_FERC" localSheetId="21">#REF!</definedName>
    <definedName name="ACCT_BS_FERC" localSheetId="14">#REF!</definedName>
    <definedName name="ACCT_BS_FERC">#REF!</definedName>
    <definedName name="ACCT_BURD_SCH" localSheetId="13">#REF!</definedName>
    <definedName name="ACCT_BURD_SCH" localSheetId="15">#REF!</definedName>
    <definedName name="ACCT_BURD_SCH" localSheetId="19">#REF!</definedName>
    <definedName name="ACCT_BURD_SCH" localSheetId="20">#REF!</definedName>
    <definedName name="ACCT_BURD_SCH" localSheetId="21">#REF!</definedName>
    <definedName name="ACCT_BURD_SCH" localSheetId="14">#REF!</definedName>
    <definedName name="ACCT_BURD_SCH">#REF!</definedName>
    <definedName name="ACCT_CONS_BS" localSheetId="13">#REF!</definedName>
    <definedName name="ACCT_CONS_BS" localSheetId="15">#REF!</definedName>
    <definedName name="ACCT_CONS_BS" localSheetId="19">#REF!</definedName>
    <definedName name="ACCT_CONS_BS" localSheetId="20">#REF!</definedName>
    <definedName name="ACCT_CONS_BS" localSheetId="21">#REF!</definedName>
    <definedName name="ACCT_CONS_BS" localSheetId="14">#REF!</definedName>
    <definedName name="ACCT_CONS_BS">#REF!</definedName>
    <definedName name="ACCT_CONS_IS" localSheetId="13">#REF!</definedName>
    <definedName name="ACCT_CONS_IS" localSheetId="15">#REF!</definedName>
    <definedName name="ACCT_CONS_IS" localSheetId="19">#REF!</definedName>
    <definedName name="ACCT_CONS_IS" localSheetId="20">#REF!</definedName>
    <definedName name="ACCT_CONS_IS" localSheetId="21">#REF!</definedName>
    <definedName name="ACCT_CONS_IS" localSheetId="14">#REF!</definedName>
    <definedName name="ACCT_CONS_IS">#REF!</definedName>
    <definedName name="ACCT_CORE" localSheetId="13">#REF!</definedName>
    <definedName name="ACCT_CORE" localSheetId="15">#REF!</definedName>
    <definedName name="ACCT_CORE" localSheetId="19">#REF!</definedName>
    <definedName name="ACCT_CORE" localSheetId="20">#REF!</definedName>
    <definedName name="ACCT_CORE" localSheetId="21">#REF!</definedName>
    <definedName name="ACCT_CORE" localSheetId="14">#REF!</definedName>
    <definedName name="ACCT_CORE">#REF!</definedName>
    <definedName name="ACCT_CORE_CO_NO" localSheetId="13">#REF!</definedName>
    <definedName name="ACCT_CORE_CO_NO" localSheetId="15">#REF!</definedName>
    <definedName name="ACCT_CORE_CO_NO" localSheetId="19">#REF!</definedName>
    <definedName name="ACCT_CORE_CO_NO" localSheetId="20">#REF!</definedName>
    <definedName name="ACCT_CORE_CO_NO" localSheetId="21">#REF!</definedName>
    <definedName name="ACCT_CORE_CO_NO" localSheetId="14">#REF!</definedName>
    <definedName name="ACCT_CORE_CO_NO">#REF!</definedName>
    <definedName name="ACCT_CORE_MATURITY" localSheetId="13">#REF!</definedName>
    <definedName name="ACCT_CORE_MATURITY" localSheetId="15">#REF!</definedName>
    <definedName name="ACCT_CORE_MATURITY" localSheetId="19">#REF!</definedName>
    <definedName name="ACCT_CORE_MATURITY" localSheetId="20">#REF!</definedName>
    <definedName name="ACCT_CORE_MATURITY" localSheetId="21">#REF!</definedName>
    <definedName name="ACCT_CORE_MATURITY" localSheetId="14">#REF!</definedName>
    <definedName name="ACCT_CORE_MATURITY">#REF!</definedName>
    <definedName name="ACCT_CORE_MGMTU" localSheetId="13">#REF!</definedName>
    <definedName name="ACCT_CORE_MGMTU" localSheetId="15">#REF!</definedName>
    <definedName name="ACCT_CORE_MGMTU" localSheetId="19">#REF!</definedName>
    <definedName name="ACCT_CORE_MGMTU" localSheetId="20">#REF!</definedName>
    <definedName name="ACCT_CORE_MGMTU" localSheetId="21">#REF!</definedName>
    <definedName name="ACCT_CORE_MGMTU" localSheetId="14">#REF!</definedName>
    <definedName name="ACCT_CORE_MGMTU">#REF!</definedName>
    <definedName name="ACCT_CORE_NONOP" localSheetId="13">#REF!</definedName>
    <definedName name="ACCT_CORE_NONOP" localSheetId="15">#REF!</definedName>
    <definedName name="ACCT_CORE_NONOP" localSheetId="19">#REF!</definedName>
    <definedName name="ACCT_CORE_NONOP" localSheetId="20">#REF!</definedName>
    <definedName name="ACCT_CORE_NONOP" localSheetId="21">#REF!</definedName>
    <definedName name="ACCT_CORE_NONOP" localSheetId="14">#REF!</definedName>
    <definedName name="ACCT_CORE_NONOP">#REF!</definedName>
    <definedName name="ACCT_CORE_PARTFLAG" localSheetId="13">#REF!</definedName>
    <definedName name="ACCT_CORE_PARTFLAG" localSheetId="15">#REF!</definedName>
    <definedName name="ACCT_CORE_PARTFLAG" localSheetId="19">#REF!</definedName>
    <definedName name="ACCT_CORE_PARTFLAG" localSheetId="20">#REF!</definedName>
    <definedName name="ACCT_CORE_PARTFLAG" localSheetId="21">#REF!</definedName>
    <definedName name="ACCT_CORE_PARTFLAG" localSheetId="14">#REF!</definedName>
    <definedName name="ACCT_CORE_PARTFLAG">#REF!</definedName>
    <definedName name="ACCT_IS_CONS" localSheetId="13">#REF!</definedName>
    <definedName name="ACCT_IS_CONS" localSheetId="15">#REF!</definedName>
    <definedName name="ACCT_IS_CONS" localSheetId="19">#REF!</definedName>
    <definedName name="ACCT_IS_CONS" localSheetId="20">#REF!</definedName>
    <definedName name="ACCT_IS_CONS" localSheetId="21">#REF!</definedName>
    <definedName name="ACCT_IS_CONS" localSheetId="14">#REF!</definedName>
    <definedName name="ACCT_IS_CONS">#REF!</definedName>
    <definedName name="ACCT_IS_FERC" localSheetId="13">#REF!</definedName>
    <definedName name="ACCT_IS_FERC" localSheetId="15">#REF!</definedName>
    <definedName name="ACCT_IS_FERC" localSheetId="19">#REF!</definedName>
    <definedName name="ACCT_IS_FERC" localSheetId="20">#REF!</definedName>
    <definedName name="ACCT_IS_FERC" localSheetId="21">#REF!</definedName>
    <definedName name="ACCT_IS_FERC" localSheetId="14">#REF!</definedName>
    <definedName name="ACCT_IS_FERC">#REF!</definedName>
    <definedName name="ACCT_PROJ_REPORT" localSheetId="13">#REF!</definedName>
    <definedName name="ACCT_PROJ_REPORT" localSheetId="15">#REF!</definedName>
    <definedName name="ACCT_PROJ_REPORT" localSheetId="19">#REF!</definedName>
    <definedName name="ACCT_PROJ_REPORT" localSheetId="20">#REF!</definedName>
    <definedName name="ACCT_PROJ_REPORT" localSheetId="21">#REF!</definedName>
    <definedName name="ACCT_PROJ_REPORT" localSheetId="14">#REF!</definedName>
    <definedName name="ACCT_PROJ_REPORT">#REF!</definedName>
    <definedName name="ACCT_PROJ_TYPE" localSheetId="13">#REF!</definedName>
    <definedName name="ACCT_PROJ_TYPE" localSheetId="15">#REF!</definedName>
    <definedName name="ACCT_PROJ_TYPE" localSheetId="19">#REF!</definedName>
    <definedName name="ACCT_PROJ_TYPE" localSheetId="20">#REF!</definedName>
    <definedName name="ACCT_PROJ_TYPE" localSheetId="21">#REF!</definedName>
    <definedName name="ACCT_PROJ_TYPE" localSheetId="14">#REF!</definedName>
    <definedName name="ACCT_PROJ_TYPE">#REF!</definedName>
    <definedName name="ACCT_TYPE">'[4]ACCT TYPE'!$A$1:$A$5</definedName>
    <definedName name="ACCT_UNITS" localSheetId="13">#REF!</definedName>
    <definedName name="ACCT_UNITS" localSheetId="15">#REF!</definedName>
    <definedName name="ACCT_UNITS" localSheetId="19">#REF!</definedName>
    <definedName name="ACCT_UNITS" localSheetId="20">#REF!</definedName>
    <definedName name="ACCT_UNITS" localSheetId="21">#REF!</definedName>
    <definedName name="ACCT_UNITS" localSheetId="14">#REF!</definedName>
    <definedName name="ACCT_UNITS">#REF!</definedName>
    <definedName name="ActualDisbursements" localSheetId="13">[5]Input!$B$91</definedName>
    <definedName name="ActualDisbursements" localSheetId="19">#REF!</definedName>
    <definedName name="ActualDisbursements" localSheetId="20">#REF!</definedName>
    <definedName name="ActualDisbursements" localSheetId="21">#REF!</definedName>
    <definedName name="ActualDisbursements">[5]Input!$B$91</definedName>
    <definedName name="AdjtItemsTable">'[6]Adjt Input'!$O$18:$BK$84</definedName>
    <definedName name="ahahahahaha" localSheetId="0" hidden="1">{"'Server Configuration'!$A$1:$DB$281"}</definedName>
    <definedName name="ahahahahaha" localSheetId="1" hidden="1">{"'Server Configuration'!$A$1:$DB$281"}</definedName>
    <definedName name="ahahahahaha" localSheetId="2" hidden="1">{"'Server Configuration'!$A$1:$DB$281"}</definedName>
    <definedName name="ahahahahaha" hidden="1">{"'Server Configuration'!$A$1:$DB$281"}</definedName>
    <definedName name="Allocation_Methods">'[7]CFO Allocations'!$C$8:$C$78</definedName>
    <definedName name="Amort_15_2016" localSheetId="19">#REF!</definedName>
    <definedName name="Amort_15_2016" localSheetId="20">#REF!</definedName>
    <definedName name="Amort_15_2016" localSheetId="21">#REF!</definedName>
    <definedName name="Amort_15_2016">#REF!</definedName>
    <definedName name="Amort_15_2017" localSheetId="19">#REF!</definedName>
    <definedName name="Amort_15_2017" localSheetId="20">#REF!</definedName>
    <definedName name="Amort_15_2017" localSheetId="21">#REF!</definedName>
    <definedName name="Amort_15_2017">#REF!</definedName>
    <definedName name="Amort_15_2018" localSheetId="19">#REF!</definedName>
    <definedName name="Amort_15_2018" localSheetId="20">#REF!</definedName>
    <definedName name="Amort_15_2018" localSheetId="21">#REF!</definedName>
    <definedName name="Amort_15_2018">#REF!</definedName>
    <definedName name="Amort_15_2019" localSheetId="19">#REF!</definedName>
    <definedName name="Amort_15_2019" localSheetId="20">#REF!</definedName>
    <definedName name="Amort_15_2019" localSheetId="21">#REF!</definedName>
    <definedName name="Amort_15_2019">#REF!</definedName>
    <definedName name="Amort_15_2020" localSheetId="19">#REF!</definedName>
    <definedName name="Amort_15_2020" localSheetId="20">#REF!</definedName>
    <definedName name="Amort_15_2020" localSheetId="21">#REF!</definedName>
    <definedName name="Amort_15_2020">#REF!</definedName>
    <definedName name="Amort_15_Yr1" localSheetId="20">'[8]Pension - Expense REG 15 p.4-4b'!$A$5:$E$14</definedName>
    <definedName name="Amort_15_Yr1" localSheetId="21">'[9]Pension - Expense REG 15 p.4-4b'!$A$5:$E$14</definedName>
    <definedName name="Amort_15_Yr1">'[10]Pension - Expense REG 15'!$A$5:$F$15</definedName>
    <definedName name="Amort_15_Yr2" localSheetId="20">'[8]Pension - Expense REG 15 p.4-4b'!$A$20:$E$29</definedName>
    <definedName name="Amort_15_Yr2" localSheetId="21">'[9]Pension - Expense REG 15 p.4-4b'!$A$20:$E$29</definedName>
    <definedName name="Amort_15_Yr2">'[10]Pension - Expense REG 15'!$A$21:$F$31</definedName>
    <definedName name="Amort_15_Yr3" localSheetId="20">'[8]Pension - Expense REG 15 p.4-4b'!$A$46:$E$55</definedName>
    <definedName name="Amort_15_Yr3" localSheetId="21">'[9]Pension - Expense REG 15 p.4-4b'!$A$46:$E$55</definedName>
    <definedName name="Amort_15_Yr3">'[10]Pension - Expense REG 15'!$A$46:$F$56</definedName>
    <definedName name="Amort_15_Yr4" localSheetId="20">'[8]Pension - Expense REG 15 p.4-4b'!$A$61:$E$70</definedName>
    <definedName name="Amort_15_Yr4" localSheetId="21">'[9]Pension - Expense REG 15 p.4-4b'!$A$61:$E$70</definedName>
    <definedName name="Amort_15_Yr4">'[10]Pension - Expense REG 15'!$A$63:$F$73</definedName>
    <definedName name="Amort_15_Yr5" localSheetId="20">'[8]Pension - Expense REG 15 p.4-4b'!$A$87:$E$96</definedName>
    <definedName name="Amort_15_Yr5" localSheetId="21">'[9]Pension - Expense REG 15 p.4-4b'!$A$87:$E$96</definedName>
    <definedName name="Amort_15_Yr5">'[10]Pension - Expense REG 15'!$A$89:$F$99</definedName>
    <definedName name="Amort_DC_2016" localSheetId="19">#REF!</definedName>
    <definedName name="Amort_DC_2016" localSheetId="20">#REF!</definedName>
    <definedName name="Amort_DC_2016" localSheetId="21">#REF!</definedName>
    <definedName name="Amort_DC_2016">#REF!</definedName>
    <definedName name="Amort_DC_2017" localSheetId="19">#REF!</definedName>
    <definedName name="Amort_DC_2017" localSheetId="20">#REF!</definedName>
    <definedName name="Amort_DC_2017" localSheetId="21">#REF!</definedName>
    <definedName name="Amort_DC_2017">#REF!</definedName>
    <definedName name="Amort_DC_2018" localSheetId="19">#REF!</definedName>
    <definedName name="Amort_DC_2018" localSheetId="20">#REF!</definedName>
    <definedName name="Amort_DC_2018" localSheetId="21">#REF!</definedName>
    <definedName name="Amort_DC_2018">#REF!</definedName>
    <definedName name="Amort_DC_2019" localSheetId="19">#REF!</definedName>
    <definedName name="Amort_DC_2019" localSheetId="20">#REF!</definedName>
    <definedName name="Amort_DC_2019" localSheetId="21">#REF!</definedName>
    <definedName name="Amort_DC_2019">#REF!</definedName>
    <definedName name="Amort_DC_2020" localSheetId="19">#REF!</definedName>
    <definedName name="Amort_DC_2020" localSheetId="20">#REF!</definedName>
    <definedName name="Amort_DC_2020" localSheetId="21">#REF!</definedName>
    <definedName name="Amort_DC_2020">#REF!</definedName>
    <definedName name="Amort_DC_Yr1" localSheetId="20">'[8]Pension - Expense DC p.4c-4e'!$A$5:$H$14</definedName>
    <definedName name="Amort_DC_Yr1" localSheetId="21">'[9]Pension - Expense DC p.4c-4e'!$A$5:$H$14</definedName>
    <definedName name="Amort_DC_Yr1">'[10]Pension - Expense DC'!$A$5:$J$15</definedName>
    <definedName name="Amort_DC_Yr2" localSheetId="20">'[8]Pension - Expense DC p.4c-4e'!$A$20:$H$29</definedName>
    <definedName name="Amort_DC_Yr2" localSheetId="21">'[9]Pension - Expense DC p.4c-4e'!$A$20:$H$29</definedName>
    <definedName name="Amort_DC_Yr2">'[10]Pension - Expense DC'!$A$22:$J$32</definedName>
    <definedName name="Amort_DC_Yr3" localSheetId="20">'[8]Pension - Expense DC p.4c-4e'!$A$45:$H$54</definedName>
    <definedName name="Amort_DC_Yr3" localSheetId="21">'[9]Pension - Expense DC p.4c-4e'!$A$45:$H$54</definedName>
    <definedName name="Amort_DC_Yr3">'[10]Pension - Expense DC'!$A$46:$J$56</definedName>
    <definedName name="Amort_DC_Yr4" localSheetId="20">'[8]Pension - Expense DC p.4c-4e'!$A$60:$H$69</definedName>
    <definedName name="Amort_DC_Yr4" localSheetId="21">'[9]Pension - Expense DC p.4c-4e'!$A$60:$H$69</definedName>
    <definedName name="Amort_DC_Yr4">'[10]Pension - Expense DC'!$A$63:$J$73</definedName>
    <definedName name="Amort_DC_Yr5" localSheetId="20">'[8]Pension - Expense DC p.4c-4e'!$A$85:$H$94</definedName>
    <definedName name="Amort_DC_Yr5" localSheetId="21">'[9]Pension - Expense DC p.4c-4e'!$A$85:$H$94</definedName>
    <definedName name="Amort_DC_Yr5">'[10]Pension - Expense DC'!$A$87:$J$97</definedName>
    <definedName name="AmortSchedule_Hale" localSheetId="13">#REF!</definedName>
    <definedName name="AmortSchedule_Hale" localSheetId="15">#REF!</definedName>
    <definedName name="AmortSchedule_Hale" localSheetId="19">#REF!</definedName>
    <definedName name="AmortSchedule_Hale" localSheetId="20">#REF!</definedName>
    <definedName name="AmortSchedule_Hale" localSheetId="21">#REF!</definedName>
    <definedName name="AmortSchedule_Hale" localSheetId="7">#REF!</definedName>
    <definedName name="AmortSchedule_Hale" localSheetId="8">#REF!</definedName>
    <definedName name="AmortSchedule_Hale" localSheetId="14">#REF!</definedName>
    <definedName name="AmortSchedule_Hale">#REF!</definedName>
    <definedName name="AmortSchedule_KU" localSheetId="13">'[5]PSC Amort Schedule'!$A$63:$W$74</definedName>
    <definedName name="AmortSchedule_KU" localSheetId="19">#REF!</definedName>
    <definedName name="AmortSchedule_KU" localSheetId="20">#REF!</definedName>
    <definedName name="AmortSchedule_KU" localSheetId="21">#REF!</definedName>
    <definedName name="AmortSchedule_KU">'[5]PSC Amort Schedule'!$A$63:$W$74</definedName>
    <definedName name="AmortSchedule_LGENonUnion" localSheetId="13">'[5]PSC Amort Schedule'!$A$24:$W$35</definedName>
    <definedName name="AmortSchedule_LGENonUnion" localSheetId="19">#REF!</definedName>
    <definedName name="AmortSchedule_LGENonUnion" localSheetId="20">#REF!</definedName>
    <definedName name="AmortSchedule_LGENonUnion" localSheetId="21">#REF!</definedName>
    <definedName name="AmortSchedule_LGENonUnion">'[5]PSC Amort Schedule'!$A$24:$W$35</definedName>
    <definedName name="AmortSchedule_LGEUnion" localSheetId="13">'[11]PSC Amort Schedule'!$A$6:$X$17</definedName>
    <definedName name="AmortSchedule_LGEUnion" localSheetId="19">#REF!</definedName>
    <definedName name="AmortSchedule_LGEUnion" localSheetId="20">#REF!</definedName>
    <definedName name="AmortSchedule_LGEUnion" localSheetId="21">#REF!</definedName>
    <definedName name="AmortSchedule_LGEUnion">'[11]PSC Amort Schedule'!$A$6:$X$17</definedName>
    <definedName name="AmortSchedule_Officer" localSheetId="13">#REF!</definedName>
    <definedName name="AmortSchedule_Officer" localSheetId="15">#REF!</definedName>
    <definedName name="AmortSchedule_Officer" localSheetId="19">#REF!</definedName>
    <definedName name="AmortSchedule_Officer" localSheetId="20">#REF!</definedName>
    <definedName name="AmortSchedule_Officer" localSheetId="21">#REF!</definedName>
    <definedName name="AmortSchedule_Officer" localSheetId="7">#REF!</definedName>
    <definedName name="AmortSchedule_Officer" localSheetId="8">#REF!</definedName>
    <definedName name="AmortSchedule_Officer" localSheetId="14">#REF!</definedName>
    <definedName name="AmortSchedule_Officer">#REF!</definedName>
    <definedName name="AmortSchedule_PRW_KU_Fin" localSheetId="13">#REF!</definedName>
    <definedName name="AmortSchedule_PRW_KU_Fin" localSheetId="15">#REF!</definedName>
    <definedName name="AmortSchedule_PRW_KU_Fin" localSheetId="19">'[12]PSC Amort Schedule (Financial)'!$A$68:$X$81</definedName>
    <definedName name="AmortSchedule_PRW_KU_Fin" localSheetId="20">'[12]PSC Amort Schedule (Financial)'!$A$68:$X$81</definedName>
    <definedName name="AmortSchedule_PRW_KU_Fin" localSheetId="21">'[12]PSC Amort Schedule (Financial)'!$A$68:$X$81</definedName>
    <definedName name="AmortSchedule_PRW_KU_Fin">'[13]PSC Amort Schedule (Financial)'!$A$68:$X$81</definedName>
    <definedName name="AmortSchedule_PRW_KU_Reg" localSheetId="13">#REF!</definedName>
    <definedName name="AmortSchedule_PRW_KU_Reg" localSheetId="15">#REF!</definedName>
    <definedName name="AmortSchedule_PRW_KU_Reg" localSheetId="19">'[12]PSC Amort Schedule (Regulatory)'!$A$68:$X$81</definedName>
    <definedName name="AmortSchedule_PRW_KU_Reg" localSheetId="20">'[12]PSC Amort Schedule (Regulatory)'!$A$68:$X$81</definedName>
    <definedName name="AmortSchedule_PRW_KU_Reg" localSheetId="21">'[12]PSC Amort Schedule (Regulatory)'!$A$68:$X$81</definedName>
    <definedName name="AmortSchedule_PRW_KU_Reg">'[13]PSC Amort Schedule (Regulatory)'!$A$74:$X$87</definedName>
    <definedName name="AmortSchedule_PRW_LGE_Fin" localSheetId="13">#REF!</definedName>
    <definedName name="AmortSchedule_PRW_LGE_Fin" localSheetId="15">#REF!</definedName>
    <definedName name="AmortSchedule_PRW_LGE_Fin" localSheetId="19">'[12]PSC Amort Schedule (Financial)'!$A$8:$X$21</definedName>
    <definedName name="AmortSchedule_PRW_LGE_Fin" localSheetId="20">'[12]PSC Amort Schedule (Financial)'!$A$8:$X$21</definedName>
    <definedName name="AmortSchedule_PRW_LGE_Fin" localSheetId="21">'[12]PSC Amort Schedule (Financial)'!$A$8:$X$21</definedName>
    <definedName name="AmortSchedule_PRW_LGE_Fin">'[13]PSC Amort Schedule (Financial)'!$A$8:$X$21</definedName>
    <definedName name="AmortSchedule_PRW_LGENonUnion_Reg" localSheetId="13">#REF!</definedName>
    <definedName name="AmortSchedule_PRW_LGENonUnion_Reg" localSheetId="15">#REF!</definedName>
    <definedName name="AmortSchedule_PRW_LGENonUnion_Reg" localSheetId="19">'[12]PSC Amort Schedule (Regulatory)'!$A$8:$X$21</definedName>
    <definedName name="AmortSchedule_PRW_LGENonUnion_Reg" localSheetId="20">'[12]PSC Amort Schedule (Regulatory)'!$A$8:$X$21</definedName>
    <definedName name="AmortSchedule_PRW_LGENonUnion_Reg" localSheetId="21">'[12]PSC Amort Schedule (Regulatory)'!$A$8:$X$21</definedName>
    <definedName name="AmortSchedule_PRW_LGENonUnion_Reg">'[13]PSC Amort Schedule (Regulatory)'!$A$8:$X$21</definedName>
    <definedName name="AmortSchedule_PRW_LGEUnion_Fin" localSheetId="13">#REF!</definedName>
    <definedName name="AmortSchedule_PRW_LGEUnion_Fin" localSheetId="15">#REF!</definedName>
    <definedName name="AmortSchedule_PRW_LGEUnion_Fin" localSheetId="19">'[12]PSC Amort Schedule (Financial)'!$A$109:$X$123</definedName>
    <definedName name="AmortSchedule_PRW_LGEUnion_Fin" localSheetId="20">'[12]PSC Amort Schedule (Financial)'!$A$109:$X$123</definedName>
    <definedName name="AmortSchedule_PRW_LGEUnion_Fin" localSheetId="21">'[12]PSC Amort Schedule (Financial)'!$A$109:$X$123</definedName>
    <definedName name="AmortSchedule_PRW_LGEUnion_Fin">'[13]PSC Amort Schedule (Financial)'!$A$90:$X$104</definedName>
    <definedName name="AmortSchedule_PRW_LGEUnion_Reg" localSheetId="13">#REF!</definedName>
    <definedName name="AmortSchedule_PRW_LGEUnion_Reg" localSheetId="15">#REF!</definedName>
    <definedName name="AmortSchedule_PRW_LGEUnion_Reg" localSheetId="19">'[12]PSC Amort Schedule (Regulatory)'!$A$109:$X$123</definedName>
    <definedName name="AmortSchedule_PRW_LGEUnion_Reg" localSheetId="20">'[12]PSC Amort Schedule (Regulatory)'!$A$109:$X$123</definedName>
    <definedName name="AmortSchedule_PRW_LGEUnion_Reg" localSheetId="21">'[12]PSC Amort Schedule (Regulatory)'!$A$109:$X$123</definedName>
    <definedName name="AmortSchedule_PRW_LGEUnion_Reg">'[13]PSC Amort Schedule (Regulatory)'!$A$96:$X$110</definedName>
    <definedName name="AmortSchedule_PRW_LPI_Fin" localSheetId="13">#REF!</definedName>
    <definedName name="AmortSchedule_PRW_LPI_Fin" localSheetId="15">#REF!</definedName>
    <definedName name="AmortSchedule_PRW_LPI_Fin" localSheetId="19">'[12]PSC Amort Schedule (Financial)'!$A$48:$X$59</definedName>
    <definedName name="AmortSchedule_PRW_LPI_Fin" localSheetId="20">'[12]PSC Amort Schedule (Financial)'!$A$48:$X$59</definedName>
    <definedName name="AmortSchedule_PRW_LPI_Fin" localSheetId="21">'[12]PSC Amort Schedule (Financial)'!$A$48:$X$59</definedName>
    <definedName name="AmortSchedule_PRW_LPI_Fin">'[13]PSC Amort Schedule (Financial)'!$A$48:$X$59</definedName>
    <definedName name="AmortSchedule_PRW_LPI_Reg" localSheetId="13">#REF!</definedName>
    <definedName name="AmortSchedule_PRW_LPI_Reg" localSheetId="15">#REF!</definedName>
    <definedName name="AmortSchedule_PRW_LPI_Reg" localSheetId="19">'[12]PSC Amort Schedule (Regulatory)'!$A$48:$X$59</definedName>
    <definedName name="AmortSchedule_PRW_LPI_Reg" localSheetId="20">'[12]PSC Amort Schedule (Regulatory)'!$A$48:$X$59</definedName>
    <definedName name="AmortSchedule_PRW_LPI_Reg" localSheetId="21">'[12]PSC Amort Schedule (Regulatory)'!$A$48:$X$59</definedName>
    <definedName name="AmortSchedule_PRW_LPI_Reg">'[13]PSC Amort Schedule (Regulatory)'!$A$54:$X$65</definedName>
    <definedName name="AmortSchedule_PRW_Servco_Fin" localSheetId="13">#REF!</definedName>
    <definedName name="AmortSchedule_PRW_Servco_Fin" localSheetId="15">#REF!</definedName>
    <definedName name="AmortSchedule_PRW_Servco_Fin" localSheetId="19">'[12]PSC Amort Schedule (Financial)'!$A$28:$X$39</definedName>
    <definedName name="AmortSchedule_PRW_Servco_Fin" localSheetId="20">'[12]PSC Amort Schedule (Financial)'!$A$28:$X$39</definedName>
    <definedName name="AmortSchedule_PRW_Servco_Fin" localSheetId="21">'[12]PSC Amort Schedule (Financial)'!$A$28:$X$39</definedName>
    <definedName name="AmortSchedule_PRW_Servco_Fin">'[13]PSC Amort Schedule (Financial)'!$A$28:$X$39</definedName>
    <definedName name="AmortSchedule_PRW_Servco_Reg" localSheetId="13">#REF!</definedName>
    <definedName name="AmortSchedule_PRW_Servco_Reg" localSheetId="15">#REF!</definedName>
    <definedName name="AmortSchedule_PRW_Servco_Reg" localSheetId="19">'[12]PSC Amort Schedule (Regulatory)'!$A$28:$X$39</definedName>
    <definedName name="AmortSchedule_PRW_Servco_Reg" localSheetId="20">'[12]PSC Amort Schedule (Regulatory)'!$A$28:$X$39</definedName>
    <definedName name="AmortSchedule_PRW_Servco_Reg" localSheetId="21">'[12]PSC Amort Schedule (Regulatory)'!$A$28:$X$39</definedName>
    <definedName name="AmortSchedule_PRW_Servco_Reg">'[13]PSC Amort Schedule (Regulatory)'!$A$30:$X$41</definedName>
    <definedName name="AmortSchedule_PRW_WKE_Fin" localSheetId="13">#REF!</definedName>
    <definedName name="AmortSchedule_PRW_WKE_Fin" localSheetId="15">#REF!</definedName>
    <definedName name="AmortSchedule_PRW_WKE_Fin" localSheetId="19">'[12]PSC Amort Schedule (Financial)'!$A$88:$X$99</definedName>
    <definedName name="AmortSchedule_PRW_WKE_Fin" localSheetId="20">'[12]PSC Amort Schedule (Financial)'!$A$88:$X$99</definedName>
    <definedName name="AmortSchedule_PRW_WKE_Fin" localSheetId="21">'[12]PSC Amort Schedule (Financial)'!$A$88:$X$99</definedName>
    <definedName name="AmortSchedule_PRW_WKE_Fin">'[13]PSC Amort Schedule (Financial)'!#REF!</definedName>
    <definedName name="AmortSchedule_PRW_WKE_Reg" localSheetId="13">#REF!</definedName>
    <definedName name="AmortSchedule_PRW_WKE_Reg" localSheetId="15">#REF!</definedName>
    <definedName name="AmortSchedule_PRW_WKE_Reg" localSheetId="19">'[12]PSC Amort Schedule (Regulatory)'!$A$88:$X$99</definedName>
    <definedName name="AmortSchedule_PRW_WKE_Reg" localSheetId="20">'[12]PSC Amort Schedule (Regulatory)'!$A$88:$X$99</definedName>
    <definedName name="AmortSchedule_PRW_WKE_Reg" localSheetId="21">'[12]PSC Amort Schedule (Regulatory)'!$A$88:$X$99</definedName>
    <definedName name="AmortSchedule_PRW_WKE_Reg">'[13]PSC Amort Schedule (Regulatory)'!#REF!</definedName>
    <definedName name="AmortSchedule_PRW_WKEUnion_Fin" localSheetId="13">#REF!</definedName>
    <definedName name="AmortSchedule_PRW_WKEUnion_Fin" localSheetId="15">#REF!</definedName>
    <definedName name="AmortSchedule_PRW_WKEUnion_Fin" localSheetId="19">'[12]PSC Amort Schedule (Financial)'!$A$129:$X$140</definedName>
    <definedName name="AmortSchedule_PRW_WKEUnion_Fin" localSheetId="20">'[12]PSC Amort Schedule (Financial)'!$A$129:$X$140</definedName>
    <definedName name="AmortSchedule_PRW_WKEUnion_Fin" localSheetId="21">'[12]PSC Amort Schedule (Financial)'!$A$129:$X$140</definedName>
    <definedName name="AmortSchedule_PRW_WKEUnion_Fin">'[13]PSC Amort Schedule (Financial)'!$A$110:$X$121</definedName>
    <definedName name="AmortSchedule_PRW_WKEUnion_reg" localSheetId="13">#REF!</definedName>
    <definedName name="AmortSchedule_PRW_WKEUnion_reg" localSheetId="15">#REF!</definedName>
    <definedName name="AmortSchedule_PRW_WKEUnion_reg" localSheetId="19">'[12]PSC Amort Schedule (Regulatory)'!$A$129:$X$140</definedName>
    <definedName name="AmortSchedule_PRW_WKEUnion_reg" localSheetId="20">'[12]PSC Amort Schedule (Regulatory)'!$A$129:$X$140</definedName>
    <definedName name="AmortSchedule_PRW_WKEUnion_reg" localSheetId="21">'[12]PSC Amort Schedule (Regulatory)'!$A$129:$X$140</definedName>
    <definedName name="AmortSchedule_PRW_WKEUnion_reg">'[13]PSC Amort Schedule (Regulatory)'!$A$116:$X$127</definedName>
    <definedName name="AmortSchedule_Restoration" localSheetId="13">#REF!</definedName>
    <definedName name="AmortSchedule_Restoration" localSheetId="15">#REF!</definedName>
    <definedName name="AmortSchedule_Restoration" localSheetId="19">#REF!</definedName>
    <definedName name="AmortSchedule_Restoration" localSheetId="20">#REF!</definedName>
    <definedName name="AmortSchedule_Restoration" localSheetId="21">#REF!</definedName>
    <definedName name="AmortSchedule_Restoration" localSheetId="7">#REF!</definedName>
    <definedName name="AmortSchedule_Restoration" localSheetId="8">#REF!</definedName>
    <definedName name="AmortSchedule_Restoration" localSheetId="14">#REF!</definedName>
    <definedName name="AmortSchedule_Restoration">#REF!</definedName>
    <definedName name="AmortSchedule_ServCo" localSheetId="13">'[5]PSC Amort Schedule'!$A$44:$X$55</definedName>
    <definedName name="AmortSchedule_ServCo" localSheetId="19">#REF!</definedName>
    <definedName name="AmortSchedule_ServCo" localSheetId="20">#REF!</definedName>
    <definedName name="AmortSchedule_ServCo" localSheetId="21">#REF!</definedName>
    <definedName name="AmortSchedule_ServCo">'[5]PSC Amort Schedule'!$A$44:$X$55</definedName>
    <definedName name="AmortSchedule_Servco_Reg" localSheetId="13">'[5]PSC Amort Schedule'!$A$116:$X$127</definedName>
    <definedName name="AmortSchedule_Servco_Reg" localSheetId="19">#REF!</definedName>
    <definedName name="AmortSchedule_Servco_Reg" localSheetId="20">#REF!</definedName>
    <definedName name="AmortSchedule_Servco_Reg" localSheetId="21">#REF!</definedName>
    <definedName name="AmortSchedule_Servco_Reg">'[5]PSC Amort Schedule'!$A$116:$X$127</definedName>
    <definedName name="AmortSchedule_WKE" localSheetId="13">'[5]PSC Amort Schedule'!$A$81:$W$92</definedName>
    <definedName name="AmortSchedule_WKE" localSheetId="19">#REF!</definedName>
    <definedName name="AmortSchedule_WKE" localSheetId="20">#REF!</definedName>
    <definedName name="AmortSchedule_WKE" localSheetId="21">#REF!</definedName>
    <definedName name="AmortSchedule_WKE">'[5]PSC Amort Schedule'!$A$81:$W$92</definedName>
    <definedName name="AmortSchedule_WKEUnion" localSheetId="13">'[5]PSC Amort Schedule'!$A$98:$X$109</definedName>
    <definedName name="AmortSchedule_WKEUnion" localSheetId="19">#REF!</definedName>
    <definedName name="AmortSchedule_WKEUnion" localSheetId="20">#REF!</definedName>
    <definedName name="AmortSchedule_WKEUnion" localSheetId="21">#REF!</definedName>
    <definedName name="AmortSchedule_WKEUnion">'[5]PSC Amort Schedule'!$A$98:$X$109</definedName>
    <definedName name="asdf">[14]Map!$L$138:$N$138</definedName>
    <definedName name="asdfasdfasdfas" hidden="1">#REF!</definedName>
    <definedName name="AUTO" localSheetId="13">[1]Ins!#REF!</definedName>
    <definedName name="AUTO" localSheetId="15">[1]Ins!#REF!</definedName>
    <definedName name="AUTO" localSheetId="17">[1]Ins!#REF!</definedName>
    <definedName name="AUTO" localSheetId="18">[1]Ins!#REF!</definedName>
    <definedName name="AUTO" localSheetId="19">[1]Ins!#REF!</definedName>
    <definedName name="AUTO" localSheetId="20">[1]Ins!#REF!</definedName>
    <definedName name="AUTO" localSheetId="21">[1]Ins!#REF!</definedName>
    <definedName name="AUTO" localSheetId="22">[1]Ins!#REF!</definedName>
    <definedName name="AUTO" localSheetId="7">[1]Ins!#REF!</definedName>
    <definedName name="AUTO" localSheetId="8">[1]Ins!#REF!</definedName>
    <definedName name="AUTO" localSheetId="14">[1]Ins!#REF!</definedName>
    <definedName name="AUTO">[1]Ins!#REF!</definedName>
    <definedName name="BasicInfo" localSheetId="13">#REF!</definedName>
    <definedName name="BasicInfo" localSheetId="15">#REF!</definedName>
    <definedName name="BasicInfo" localSheetId="19">#REF!</definedName>
    <definedName name="BasicInfo" localSheetId="20">#REF!</definedName>
    <definedName name="BasicInfo" localSheetId="21">#REF!</definedName>
    <definedName name="BasicInfo" localSheetId="7">#REF!</definedName>
    <definedName name="BasicInfo" localSheetId="8">#REF!</definedName>
    <definedName name="BasicInfo" localSheetId="14">#REF!</definedName>
    <definedName name="BasicInfo">#REF!</definedName>
    <definedName name="BECRMwhInputs" localSheetId="18">#REF!</definedName>
    <definedName name="BECRMwhInputs" localSheetId="22">#REF!</definedName>
    <definedName name="BECRMwhInputs">#REF!</definedName>
    <definedName name="BenPayDate" localSheetId="13">#REF!</definedName>
    <definedName name="BenPayDate" localSheetId="15">#REF!</definedName>
    <definedName name="BenPayDate" localSheetId="19">#REF!</definedName>
    <definedName name="BenPayDate" localSheetId="20">#REF!</definedName>
    <definedName name="BenPayDate" localSheetId="21">#REF!</definedName>
    <definedName name="BenPayDate" localSheetId="14">#REF!</definedName>
    <definedName name="BenPayDate">#REF!</definedName>
    <definedName name="blip" localSheetId="0" hidden="1">{"'Server Configuration'!$A$1:$DB$281"}</definedName>
    <definedName name="blip" localSheetId="1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BLPH1" hidden="1">'[15]Natural gas'!$A$3</definedName>
    <definedName name="BLPR1020040129204514642" hidden="1">'[16]Spread Sheet'!#REF!</definedName>
    <definedName name="BLPR1020040129204514642_1_5" hidden="1">'[16]Spread Sheet'!#REF!</definedName>
    <definedName name="BLPR1020040129204514642_2_5" hidden="1">'[16]Spread Sheet'!#REF!</definedName>
    <definedName name="BLPR1020040129204514642_3_5" hidden="1">'[16]Spread Sheet'!#REF!</definedName>
    <definedName name="BLPR1020040129204514642_4_5" hidden="1">'[16]Spread Sheet'!#REF!</definedName>
    <definedName name="BLPR1020040129204514642_5_5" hidden="1">'[16]Spread Sheet'!#REF!</definedName>
    <definedName name="BLPR1120040129204514642" hidden="1">'[16]Spread Sheet'!#REF!</definedName>
    <definedName name="BLPR1120040129204514642_1_5" hidden="1">'[16]Spread Sheet'!#REF!</definedName>
    <definedName name="BLPR1120040129204514642_2_5" hidden="1">'[16]Spread Sheet'!#REF!</definedName>
    <definedName name="BLPR1120040129204514642_3_5" hidden="1">'[16]Spread Sheet'!#REF!</definedName>
    <definedName name="BLPR1120040129204514642_4_5" hidden="1">'[16]Spread Sheet'!#REF!</definedName>
    <definedName name="BLPR1120040129204514642_5_5" hidden="1">'[16]Spread Sheet'!#REF!</definedName>
    <definedName name="BLPR120040129203645421" hidden="1">'[16]Spread Sheet'!#REF!</definedName>
    <definedName name="BLPR120040129203645421_1_4" hidden="1">'[16]Spread Sheet'!#REF!</definedName>
    <definedName name="BLPR120040129203645421_2_4" hidden="1">'[16]Spread Sheet'!#REF!</definedName>
    <definedName name="BLPR120040129203645421_3_4" hidden="1">'[16]Spread Sheet'!#REF!</definedName>
    <definedName name="BLPR120040129203645421_4_4" hidden="1">'[16]Spread Sheet'!#REF!</definedName>
    <definedName name="BLPR1220040129204514642" hidden="1">'[16]Spread Sheet'!#REF!</definedName>
    <definedName name="BLPR1220040129204514642_1_5" hidden="1">'[16]Spread Sheet'!#REF!</definedName>
    <definedName name="BLPR1220040129204514642_2_5" hidden="1">'[16]Spread Sheet'!#REF!</definedName>
    <definedName name="BLPR1220040129204514642_3_5" hidden="1">'[16]Spread Sheet'!#REF!</definedName>
    <definedName name="BLPR1220040129204514642_4_5" hidden="1">'[16]Spread Sheet'!#REF!</definedName>
    <definedName name="BLPR1220040129204514642_5_5" hidden="1">'[16]Spread Sheet'!#REF!</definedName>
    <definedName name="BLPR1320040129204514642" hidden="1">'[16]Spread Sheet'!#REF!</definedName>
    <definedName name="BLPR1320040129204514642_1_5" hidden="1">'[16]Spread Sheet'!#REF!</definedName>
    <definedName name="BLPR1320040129204514642_2_5" hidden="1">'[16]Spread Sheet'!#REF!</definedName>
    <definedName name="BLPR1320040129204514642_3_5" hidden="1">'[16]Spread Sheet'!#REF!</definedName>
    <definedName name="BLPR1320040129204514642_4_5" hidden="1">'[16]Spread Sheet'!#REF!</definedName>
    <definedName name="BLPR1320040129204514642_5_5" hidden="1">'[16]Spread Sheet'!#REF!</definedName>
    <definedName name="BLPR1420040129204514642" hidden="1">'[16]Spread Sheet'!#REF!</definedName>
    <definedName name="BLPR1420040129204514642_1_5" hidden="1">'[16]Spread Sheet'!#REF!</definedName>
    <definedName name="BLPR1420040129204514642_2_5" hidden="1">'[16]Spread Sheet'!#REF!</definedName>
    <definedName name="BLPR1420040129204514642_3_5" hidden="1">'[16]Spread Sheet'!#REF!</definedName>
    <definedName name="BLPR1420040129204514642_4_5" hidden="1">'[16]Spread Sheet'!#REF!</definedName>
    <definedName name="BLPR1420040129204514642_5_5" hidden="1">'[16]Spread Sheet'!#REF!</definedName>
    <definedName name="BLPR1520040129204514652" hidden="1">'[16]Spread Sheet'!#REF!</definedName>
    <definedName name="BLPR1520040129204514652_1_5" hidden="1">'[16]Spread Sheet'!#REF!</definedName>
    <definedName name="BLPR1520040129204514652_2_5" hidden="1">'[16]Spread Sheet'!#REF!</definedName>
    <definedName name="BLPR1520040129204514652_3_5" hidden="1">'[16]Spread Sheet'!#REF!</definedName>
    <definedName name="BLPR1520040129204514652_4_5" hidden="1">'[16]Spread Sheet'!#REF!</definedName>
    <definedName name="BLPR1520040129204514652_5_5" hidden="1">'[16]Spread Sheet'!#REF!</definedName>
    <definedName name="BLPR1620040129204514652" hidden="1">'[16]Spread Sheet'!#REF!</definedName>
    <definedName name="BLPR1620040129204514652_1_5" hidden="1">'[16]Spread Sheet'!#REF!</definedName>
    <definedName name="BLPR1620040129204514652_2_5" hidden="1">'[16]Spread Sheet'!#REF!</definedName>
    <definedName name="BLPR1620040129204514652_3_5" hidden="1">'[16]Spread Sheet'!#REF!</definedName>
    <definedName name="BLPR1620040129204514652_4_5" hidden="1">'[16]Spread Sheet'!#REF!</definedName>
    <definedName name="BLPR1620040129204514652_5_5" hidden="1">'[16]Spread Sheet'!#REF!</definedName>
    <definedName name="BLPR1720040129204514652" hidden="1">'[16]Spread Sheet'!#REF!</definedName>
    <definedName name="BLPR1720040129204514652_1_5" hidden="1">'[16]Spread Sheet'!#REF!</definedName>
    <definedName name="BLPR1720040129204514652_2_5" hidden="1">'[16]Spread Sheet'!#REF!</definedName>
    <definedName name="BLPR1720040129204514652_3_5" hidden="1">'[16]Spread Sheet'!#REF!</definedName>
    <definedName name="BLPR1720040129204514652_4_5" hidden="1">'[16]Spread Sheet'!#REF!</definedName>
    <definedName name="BLPR1720040129204514652_5_5" hidden="1">'[16]Spread Sheet'!#REF!</definedName>
    <definedName name="BLPR1820040129204514652" hidden="1">'[16]Spread Sheet'!#REF!</definedName>
    <definedName name="BLPR1820040129204514652_1_5" hidden="1">'[16]Spread Sheet'!#REF!</definedName>
    <definedName name="BLPR1820040129204514652_2_5" hidden="1">'[16]Spread Sheet'!#REF!</definedName>
    <definedName name="BLPR1820040129204514652_3_5" hidden="1">'[16]Spread Sheet'!#REF!</definedName>
    <definedName name="BLPR1820040129204514652_4_5" hidden="1">'[16]Spread Sheet'!#REF!</definedName>
    <definedName name="BLPR1820040129204514652_5_5" hidden="1">'[16]Spread Sheet'!#REF!</definedName>
    <definedName name="BLPR1920040129204514652" hidden="1">'[16]Spread Sheet'!#REF!</definedName>
    <definedName name="BLPR1920040129204514652_1_5" hidden="1">'[16]Spread Sheet'!#REF!</definedName>
    <definedName name="BLPR1920040129204514652_2_5" hidden="1">'[16]Spread Sheet'!#REF!</definedName>
    <definedName name="BLPR1920040129204514652_3_5" hidden="1">'[16]Spread Sheet'!#REF!</definedName>
    <definedName name="BLPR1920040129204514652_4_5" hidden="1">'[16]Spread Sheet'!#REF!</definedName>
    <definedName name="BLPR1920040129204514652_5_5" hidden="1">'[16]Spread Sheet'!#REF!</definedName>
    <definedName name="BLPR2020040129204514652" hidden="1">'[16]Spread Sheet'!#REF!</definedName>
    <definedName name="BLPR2020040129204514652_1_5" hidden="1">'[16]Spread Sheet'!#REF!</definedName>
    <definedName name="BLPR2020040129204514652_2_5" hidden="1">'[16]Spread Sheet'!#REF!</definedName>
    <definedName name="BLPR2020040129204514652_3_5" hidden="1">'[16]Spread Sheet'!#REF!</definedName>
    <definedName name="BLPR2020040129204514652_4_5" hidden="1">'[16]Spread Sheet'!#REF!</definedName>
    <definedName name="BLPR2020040129204514652_5_5" hidden="1">'[16]Spread Sheet'!#REF!</definedName>
    <definedName name="BLPR2120040129204514652" hidden="1">'[16]Spread Sheet'!#REF!</definedName>
    <definedName name="BLPR2120040129204514652_1_5" hidden="1">'[16]Spread Sheet'!#REF!</definedName>
    <definedName name="BLPR2120040129204514652_2_5" hidden="1">'[16]Spread Sheet'!#REF!</definedName>
    <definedName name="BLPR2120040129204514652_3_5" hidden="1">'[16]Spread Sheet'!#REF!</definedName>
    <definedName name="BLPR2120040129204514652_4_5" hidden="1">'[16]Spread Sheet'!#REF!</definedName>
    <definedName name="BLPR2120040129204514652_5_5" hidden="1">'[16]Spread Sheet'!#REF!</definedName>
    <definedName name="BLPR220040129203645421" hidden="1">'[16]Spread Sheet'!#REF!</definedName>
    <definedName name="BLPR220040129203645421_1_4" hidden="1">'[16]Spread Sheet'!#REF!</definedName>
    <definedName name="BLPR220040129203645421_2_4" hidden="1">'[16]Spread Sheet'!#REF!</definedName>
    <definedName name="BLPR220040129203645421_3_4" hidden="1">'[16]Spread Sheet'!#REF!</definedName>
    <definedName name="BLPR220040129203645421_4_4" hidden="1">'[16]Spread Sheet'!#REF!</definedName>
    <definedName name="BLPR2220040129204514652" hidden="1">'[16]Spread Sheet'!#REF!</definedName>
    <definedName name="BLPR2220040129204514652_1_5" hidden="1">'[16]Spread Sheet'!#REF!</definedName>
    <definedName name="BLPR2220040129204514652_2_5" hidden="1">'[16]Spread Sheet'!#REF!</definedName>
    <definedName name="BLPR2220040129204514652_3_5" hidden="1">'[16]Spread Sheet'!#REF!</definedName>
    <definedName name="BLPR2220040129204514652_4_5" hidden="1">'[16]Spread Sheet'!#REF!</definedName>
    <definedName name="BLPR2220040129204514652_5_5" hidden="1">'[16]Spread Sheet'!#REF!</definedName>
    <definedName name="BLPR2320040129204514662" hidden="1">'[16]Spread Sheet'!#REF!</definedName>
    <definedName name="BLPR2320040129204514662_1_5" hidden="1">'[16]Spread Sheet'!#REF!</definedName>
    <definedName name="BLPR2320040129204514662_2_5" hidden="1">'[16]Spread Sheet'!#REF!</definedName>
    <definedName name="BLPR2320040129204514662_3_5" hidden="1">'[16]Spread Sheet'!#REF!</definedName>
    <definedName name="BLPR2320040129204514662_4_5" hidden="1">'[16]Spread Sheet'!#REF!</definedName>
    <definedName name="BLPR2320040129204514662_5_5" hidden="1">'[16]Spread Sheet'!#REF!</definedName>
    <definedName name="BLPR2420040129204514662" hidden="1">'[16]Spread Sheet'!#REF!</definedName>
    <definedName name="BLPR2420040129204514662_1_5" hidden="1">'[16]Spread Sheet'!#REF!</definedName>
    <definedName name="BLPR2420040129204514662_2_5" hidden="1">'[16]Spread Sheet'!#REF!</definedName>
    <definedName name="BLPR2420040129204514662_3_5" hidden="1">'[16]Spread Sheet'!#REF!</definedName>
    <definedName name="BLPR2420040129204514662_4_5" hidden="1">'[16]Spread Sheet'!#REF!</definedName>
    <definedName name="BLPR2420040129204514662_5_5" hidden="1">'[16]Spread Sheet'!#REF!</definedName>
    <definedName name="BLPR2520040129204514662" hidden="1">'[16]Spread Sheet'!#REF!</definedName>
    <definedName name="BLPR2520040129204514662_1_5" hidden="1">'[16]Spread Sheet'!#REF!</definedName>
    <definedName name="BLPR2520040129204514662_2_5" hidden="1">'[16]Spread Sheet'!#REF!</definedName>
    <definedName name="BLPR2520040129204514662_3_5" hidden="1">'[16]Spread Sheet'!#REF!</definedName>
    <definedName name="BLPR2520040129204514662_4_5" hidden="1">'[16]Spread Sheet'!#REF!</definedName>
    <definedName name="BLPR2520040129204514662_5_5" hidden="1">'[16]Spread Sheet'!#REF!</definedName>
    <definedName name="BLPR2620040129204514662" hidden="1">'[16]Spread Sheet'!#REF!</definedName>
    <definedName name="BLPR2620040129204514662_1_5" hidden="1">'[16]Spread Sheet'!#REF!</definedName>
    <definedName name="BLPR2620040129204514662_2_5" hidden="1">'[16]Spread Sheet'!#REF!</definedName>
    <definedName name="BLPR2620040129204514662_3_5" hidden="1">'[16]Spread Sheet'!#REF!</definedName>
    <definedName name="BLPR2620040129204514662_4_5" hidden="1">'[16]Spread Sheet'!#REF!</definedName>
    <definedName name="BLPR2620040129204514662_5_5" hidden="1">'[16]Spread Sheet'!#REF!</definedName>
    <definedName name="BLPR2720040129204514662" hidden="1">'[16]Spread Sheet'!#REF!</definedName>
    <definedName name="BLPR2720040129204514662_1_5" hidden="1">'[16]Spread Sheet'!#REF!</definedName>
    <definedName name="BLPR2720040129204514662_2_5" hidden="1">'[16]Spread Sheet'!#REF!</definedName>
    <definedName name="BLPR2720040129204514662_3_5" hidden="1">'[16]Spread Sheet'!#REF!</definedName>
    <definedName name="BLPR2720040129204514662_4_5" hidden="1">'[16]Spread Sheet'!#REF!</definedName>
    <definedName name="BLPR2720040129204514662_5_5" hidden="1">'[16]Spread Sheet'!#REF!</definedName>
    <definedName name="BLPR2820040129204514662" hidden="1">'[16]Spread Sheet'!#REF!</definedName>
    <definedName name="BLPR2820040129204514662_1_5" hidden="1">'[16]Spread Sheet'!#REF!</definedName>
    <definedName name="BLPR2820040129204514662_2_5" hidden="1">'[16]Spread Sheet'!#REF!</definedName>
    <definedName name="BLPR2820040129204514662_3_5" hidden="1">'[16]Spread Sheet'!#REF!</definedName>
    <definedName name="BLPR2820040129204514662_4_5" hidden="1">'[16]Spread Sheet'!#REF!</definedName>
    <definedName name="BLPR2820040129204514662_5_5" hidden="1">'[16]Spread Sheet'!#REF!</definedName>
    <definedName name="BLPR2920040129204514662" hidden="1">'[16]Spread Sheet'!#REF!</definedName>
    <definedName name="BLPR2920040129204514662_1_5" hidden="1">'[16]Spread Sheet'!#REF!</definedName>
    <definedName name="BLPR2920040129204514662_2_5" hidden="1">'[16]Spread Sheet'!#REF!</definedName>
    <definedName name="BLPR2920040129204514662_3_5" hidden="1">'[16]Spread Sheet'!#REF!</definedName>
    <definedName name="BLPR2920040129204514662_4_5" hidden="1">'[16]Spread Sheet'!#REF!</definedName>
    <definedName name="BLPR2920040129204514662_5_5" hidden="1">'[16]Spread Sheet'!#REF!</definedName>
    <definedName name="BLPR3020040129204514672" hidden="1">'[16]Spread Sheet'!#REF!</definedName>
    <definedName name="BLPR3020040129204514672_1_5" hidden="1">'[16]Spread Sheet'!#REF!</definedName>
    <definedName name="BLPR3020040129204514672_2_5" hidden="1">'[16]Spread Sheet'!#REF!</definedName>
    <definedName name="BLPR3020040129204514672_3_5" hidden="1">'[16]Spread Sheet'!#REF!</definedName>
    <definedName name="BLPR3020040129204514672_4_5" hidden="1">'[16]Spread Sheet'!#REF!</definedName>
    <definedName name="BLPR3020040129204514672_5_5" hidden="1">'[16]Spread Sheet'!#REF!</definedName>
    <definedName name="BLPR3120040129204514692" hidden="1">'[16]Spread Sheet'!#REF!</definedName>
    <definedName name="BLPR3120040129204514692_1_1" hidden="1">'[16]Spread Sheet'!#REF!</definedName>
    <definedName name="BLPR320040129203645431" hidden="1">'[16]Spread Sheet'!#REF!</definedName>
    <definedName name="BLPR320040129203645431_1_4" hidden="1">'[16]Spread Sheet'!#REF!</definedName>
    <definedName name="BLPR320040129203645431_2_4" hidden="1">'[16]Spread Sheet'!#REF!</definedName>
    <definedName name="BLPR320040129203645431_3_4" hidden="1">'[16]Spread Sheet'!#REF!</definedName>
    <definedName name="BLPR320040129203645431_4_4" hidden="1">'[16]Spread Sheet'!#REF!</definedName>
    <definedName name="BLPR3220040129204514692" hidden="1">'[16]Spread Sheet'!#REF!</definedName>
    <definedName name="BLPR3220040129204514692_1_1" hidden="1">'[16]Spread Sheet'!#REF!</definedName>
    <definedName name="BLPR3320040129204514702" hidden="1">'[16]Spread Sheet'!#REF!</definedName>
    <definedName name="BLPR3320040129204514702_1_1" hidden="1">'[16]Spread Sheet'!#REF!</definedName>
    <definedName name="BLPR3420040129204514702" hidden="1">'[16]Spread Sheet'!#REF!</definedName>
    <definedName name="BLPR3420040129204514702_1_1" hidden="1">'[16]Spread Sheet'!#REF!</definedName>
    <definedName name="BLPR3520040129204514702" hidden="1">'[16]Spread Sheet'!#REF!</definedName>
    <definedName name="BLPR3520040129204514702_1_1" hidden="1">'[16]Spread Sheet'!#REF!</definedName>
    <definedName name="BLPR420040129203645431" hidden="1">'[16]Spread Sheet'!#REF!</definedName>
    <definedName name="BLPR420040129203645431_1_4" hidden="1">'[16]Spread Sheet'!#REF!</definedName>
    <definedName name="BLPR420040129203645431_2_4" hidden="1">'[16]Spread Sheet'!#REF!</definedName>
    <definedName name="BLPR420040129203645431_3_4" hidden="1">'[16]Spread Sheet'!#REF!</definedName>
    <definedName name="BLPR420040129203645431_4_4" hidden="1">'[16]Spread Sheet'!#REF!</definedName>
    <definedName name="BLPR520040129203645441" hidden="1">'[16]Spread Sheet'!#REF!</definedName>
    <definedName name="BLPR520040129203645441_1_4" hidden="1">'[16]Spread Sheet'!#REF!</definedName>
    <definedName name="BLPR520040129203645441_2_4" hidden="1">'[16]Spread Sheet'!#REF!</definedName>
    <definedName name="BLPR520040129203645441_3_4" hidden="1">'[16]Spread Sheet'!#REF!</definedName>
    <definedName name="BLPR520040129203645441_4_4" hidden="1">'[16]Spread Sheet'!#REF!</definedName>
    <definedName name="BLPR620040129204149993" hidden="1">'[16]Spread Sheet'!#REF!</definedName>
    <definedName name="BLPR620040129204149993_1_5" hidden="1">'[16]Spread Sheet'!#REF!</definedName>
    <definedName name="BLPR620040129204149993_2_5" hidden="1">'[16]Spread Sheet'!#REF!</definedName>
    <definedName name="BLPR620040129204149993_3_5" hidden="1">'[16]Spread Sheet'!#REF!</definedName>
    <definedName name="BLPR620040129204149993_4_5" hidden="1">'[16]Spread Sheet'!#REF!</definedName>
    <definedName name="BLPR620040129204149993_5_5" hidden="1">'[16]Spread Sheet'!#REF!</definedName>
    <definedName name="BLPR720040129204514631" hidden="1">'[16]Spread Sheet'!#REF!</definedName>
    <definedName name="BLPR720040129204514631_1_5" hidden="1">'[16]Spread Sheet'!#REF!</definedName>
    <definedName name="BLPR720040129204514631_2_5" hidden="1">'[16]Spread Sheet'!#REF!</definedName>
    <definedName name="BLPR720040129204514631_3_5" hidden="1">'[16]Spread Sheet'!#REF!</definedName>
    <definedName name="BLPR720040129204514631_4_5" hidden="1">'[16]Spread Sheet'!#REF!</definedName>
    <definedName name="BLPR720040129204514631_5_5" hidden="1">'[16]Spread Sheet'!#REF!</definedName>
    <definedName name="BLPR820040129204514642" hidden="1">'[16]Spread Sheet'!#REF!</definedName>
    <definedName name="BLPR820040129204514642_1_5" hidden="1">'[16]Spread Sheet'!#REF!</definedName>
    <definedName name="BLPR820040129204514642_2_5" hidden="1">'[16]Spread Sheet'!#REF!</definedName>
    <definedName name="BLPR820040129204514642_3_5" hidden="1">'[16]Spread Sheet'!#REF!</definedName>
    <definedName name="BLPR820040129204514642_4_5" hidden="1">'[16]Spread Sheet'!#REF!</definedName>
    <definedName name="BLPR820040129204514642_5_5" hidden="1">'[16]Spread Sheet'!#REF!</definedName>
    <definedName name="BLPR920040129204514642" hidden="1">'[16]Spread Sheet'!#REF!</definedName>
    <definedName name="BLPR920040129204514642_1_5" hidden="1">'[16]Spread Sheet'!#REF!</definedName>
    <definedName name="BLPR920040129204514642_2_5" hidden="1">'[16]Spread Sheet'!#REF!</definedName>
    <definedName name="BLPR920040129204514642_3_5" hidden="1">'[16]Spread Sheet'!#REF!</definedName>
    <definedName name="BLPR920040129204514642_4_5" hidden="1">'[16]Spread Sheet'!#REF!</definedName>
    <definedName name="BLPR920040129204514642_5_5" hidden="1">'[16]Spread Sheet'!#REF!</definedName>
    <definedName name="BNE_MESSAGES_HIDDEN" localSheetId="4" hidden="1">#REF!</definedName>
    <definedName name="BNE_MESSAGES_HIDDEN" localSheetId="13" hidden="1">#REF!</definedName>
    <definedName name="BNE_MESSAGES_HIDDEN" localSheetId="15" hidden="1">#REF!</definedName>
    <definedName name="BNE_MESSAGES_HIDDEN" localSheetId="2" hidden="1">#REF!</definedName>
    <definedName name="BNE_MESSAGES_HIDDEN" localSheetId="17" hidden="1">#REF!</definedName>
    <definedName name="BNE_MESSAGES_HIDDEN" localSheetId="18" hidden="1">#REF!</definedName>
    <definedName name="BNE_MESSAGES_HIDDEN" localSheetId="19" hidden="1">#REF!</definedName>
    <definedName name="BNE_MESSAGES_HIDDEN" localSheetId="20" hidden="1">#REF!</definedName>
    <definedName name="BNE_MESSAGES_HIDDEN" localSheetId="21" hidden="1">#REF!</definedName>
    <definedName name="BNE_MESSAGES_HIDDEN" localSheetId="22" hidden="1">#REF!</definedName>
    <definedName name="BNE_MESSAGES_HIDDEN" localSheetId="7" hidden="1">#REF!</definedName>
    <definedName name="BNE_MESSAGES_HIDDEN" localSheetId="8" hidden="1">#REF!</definedName>
    <definedName name="BNE_MESSAGES_HIDDEN" localSheetId="11" hidden="1">#REF!</definedName>
    <definedName name="BNE_MESSAGES_HIDDEN" localSheetId="14" hidden="1">#REF!</definedName>
    <definedName name="BNE_MESSAGES_HIDDEN" hidden="1">#REF!</definedName>
    <definedName name="BOY_Hale_PBO" localSheetId="13">#REF!</definedName>
    <definedName name="BOY_Hale_PBO" localSheetId="15">#REF!</definedName>
    <definedName name="BOY_Hale_PBO" localSheetId="19">#REF!</definedName>
    <definedName name="BOY_Hale_PBO" localSheetId="20">#REF!</definedName>
    <definedName name="BOY_Hale_PBO" localSheetId="21">#REF!</definedName>
    <definedName name="BOY_Hale_PBO" localSheetId="7">#REF!</definedName>
    <definedName name="BOY_Hale_PBO" localSheetId="8">#REF!</definedName>
    <definedName name="BOY_Hale_PBO" localSheetId="14">#REF!</definedName>
    <definedName name="BOY_Hale_PBO">#REF!</definedName>
    <definedName name="BOY_KU_ABO" localSheetId="13">'[5]Expense Liability Input'!$H$21</definedName>
    <definedName name="BOY_KU_ABO" localSheetId="19">#REF!</definedName>
    <definedName name="BOY_KU_ABO" localSheetId="20">#REF!</definedName>
    <definedName name="BOY_KU_ABO" localSheetId="21">#REF!</definedName>
    <definedName name="BOY_KU_ABO">'[5]Expense Liability Input'!$H$21</definedName>
    <definedName name="BOY_KU_ABOSC" localSheetId="3">#REF!</definedName>
    <definedName name="BOY_KU_ABOSC" localSheetId="13">#REF!</definedName>
    <definedName name="BOY_KU_ABOSC" localSheetId="15">#REF!</definedName>
    <definedName name="BOY_KU_ABOSC" localSheetId="19">#REF!</definedName>
    <definedName name="BOY_KU_ABOSC" localSheetId="20">#REF!</definedName>
    <definedName name="BOY_KU_ABOSC" localSheetId="21">#REF!</definedName>
    <definedName name="BOY_KU_ABOSC" localSheetId="7">#REF!</definedName>
    <definedName name="BOY_KU_ABOSC" localSheetId="8">#REF!</definedName>
    <definedName name="BOY_KU_ABOSC" localSheetId="14">#REF!</definedName>
    <definedName name="BOY_KU_ABOSC">#REF!</definedName>
    <definedName name="BOY_KU_ExpDis" localSheetId="13">'[5]Expense Liability Input'!$H$23</definedName>
    <definedName name="BOY_KU_ExpDis" localSheetId="19">#REF!</definedName>
    <definedName name="BOY_KU_ExpDis" localSheetId="20">#REF!</definedName>
    <definedName name="BOY_KU_ExpDis" localSheetId="21">#REF!</definedName>
    <definedName name="BOY_KU_ExpDis">'[5]Expense Liability Input'!$H$23</definedName>
    <definedName name="BOY_KU_PBO" localSheetId="13">'[5]Expense Liability Input'!$H$19</definedName>
    <definedName name="BOY_KU_PBO" localSheetId="19">#REF!</definedName>
    <definedName name="BOY_KU_PBO" localSheetId="20">#REF!</definedName>
    <definedName name="BOY_KU_PBO" localSheetId="21">#REF!</definedName>
    <definedName name="BOY_KU_PBO">'[5]Expense Liability Input'!$H$19</definedName>
    <definedName name="BOY_KU_PBOSC" localSheetId="13">'[5]Expense Liability Input'!$H$20</definedName>
    <definedName name="BOY_KU_PBOSC" localSheetId="19">#REF!</definedName>
    <definedName name="BOY_KU_PBOSC" localSheetId="20">#REF!</definedName>
    <definedName name="BOY_KU_PBOSC" localSheetId="21">#REF!</definedName>
    <definedName name="BOY_KU_PBOSC">'[5]Expense Liability Input'!$H$20</definedName>
    <definedName name="BOY_LGENonUnion_ABO" localSheetId="13">'[5]Expense Liability Input'!$B$21</definedName>
    <definedName name="BOY_LGENonUnion_ABO" localSheetId="19">#REF!</definedName>
    <definedName name="BOY_LGENonUnion_ABO" localSheetId="20">#REF!</definedName>
    <definedName name="BOY_LGENonUnion_ABO" localSheetId="21">#REF!</definedName>
    <definedName name="BOY_LGENonUnion_ABO">'[5]Expense Liability Input'!$B$21</definedName>
    <definedName name="BOY_LGENonUnion_ABOSC" localSheetId="3">#REF!</definedName>
    <definedName name="BOY_LGENonUnion_ABOSC" localSheetId="13">#REF!</definedName>
    <definedName name="BOY_LGENonUnion_ABOSC" localSheetId="15">#REF!</definedName>
    <definedName name="BOY_LGENonUnion_ABOSC" localSheetId="19">#REF!</definedName>
    <definedName name="BOY_LGENonUnion_ABOSC" localSheetId="20">#REF!</definedName>
    <definedName name="BOY_LGENonUnion_ABOSC" localSheetId="21">#REF!</definedName>
    <definedName name="BOY_LGENonUnion_ABOSC" localSheetId="7">#REF!</definedName>
    <definedName name="BOY_LGENonUnion_ABOSC" localSheetId="8">#REF!</definedName>
    <definedName name="BOY_LGENonUnion_ABOSC" localSheetId="14">#REF!</definedName>
    <definedName name="BOY_LGENonUnion_ABOSC">#REF!</definedName>
    <definedName name="BOY_LGENonUnion_ExpDis" localSheetId="13">'[5]Expense Liability Input'!$B$23</definedName>
    <definedName name="BOY_LGENonUnion_ExpDis" localSheetId="19">#REF!</definedName>
    <definedName name="BOY_LGENonUnion_ExpDis" localSheetId="20">#REF!</definedName>
    <definedName name="BOY_LGENonUnion_ExpDis" localSheetId="21">#REF!</definedName>
    <definedName name="BOY_LGENonUnion_ExpDis">'[5]Expense Liability Input'!$B$23</definedName>
    <definedName name="BOY_LGENonUnion_PBO" localSheetId="13">'[5]Expense Liability Input'!$B$19</definedName>
    <definedName name="BOY_LGENonUnion_PBO" localSheetId="19">#REF!</definedName>
    <definedName name="BOY_LGENonUnion_PBO" localSheetId="20">#REF!</definedName>
    <definedName name="BOY_LGENonUnion_PBO" localSheetId="21">#REF!</definedName>
    <definedName name="BOY_LGENonUnion_PBO">'[5]Expense Liability Input'!$B$19</definedName>
    <definedName name="BOY_LGENonUnion_PBOSC" localSheetId="13">'[5]Expense Liability Input'!$B$20</definedName>
    <definedName name="BOY_LGENonUnion_PBOSC" localSheetId="19">#REF!</definedName>
    <definedName name="BOY_LGENonUnion_PBOSC" localSheetId="20">#REF!</definedName>
    <definedName name="BOY_LGENonUnion_PBOSC" localSheetId="21">#REF!</definedName>
    <definedName name="BOY_LGENonUnion_PBOSC">'[5]Expense Liability Input'!$B$20</definedName>
    <definedName name="BOY_LGEUnion_ABO" localSheetId="13">'[5]Expense Liability Input'!$B$36</definedName>
    <definedName name="BOY_LGEUnion_ABO" localSheetId="19">#REF!</definedName>
    <definedName name="BOY_LGEUnion_ABO" localSheetId="20">#REF!</definedName>
    <definedName name="BOY_LGEUnion_ABO" localSheetId="21">#REF!</definedName>
    <definedName name="BOY_LGEUnion_ABO">'[5]Expense Liability Input'!$B$36</definedName>
    <definedName name="BOY_LGEUnion_ABOSC" localSheetId="13">#REF!</definedName>
    <definedName name="BOY_LGEUnion_ABOSC" localSheetId="15">#REF!</definedName>
    <definedName name="BOY_LGEUnion_ABOSC" localSheetId="19">#REF!</definedName>
    <definedName name="BOY_LGEUnion_ABOSC" localSheetId="20">#REF!</definedName>
    <definedName name="BOY_LGEUnion_ABOSC" localSheetId="21">#REF!</definedName>
    <definedName name="BOY_LGEUnion_ABOSC" localSheetId="7">#REF!</definedName>
    <definedName name="BOY_LGEUnion_ABOSC" localSheetId="8">#REF!</definedName>
    <definedName name="BOY_LGEUnion_ABOSC" localSheetId="14">#REF!</definedName>
    <definedName name="BOY_LGEUnion_ABOSC">#REF!</definedName>
    <definedName name="BOY_LGEUnion_ExpDis" localSheetId="13">'[5]Expense Liability Input'!$B$38</definedName>
    <definedName name="BOY_LGEUnion_ExpDis" localSheetId="19">#REF!</definedName>
    <definedName name="BOY_LGEUnion_ExpDis" localSheetId="20">#REF!</definedName>
    <definedName name="BOY_LGEUnion_ExpDis" localSheetId="21">#REF!</definedName>
    <definedName name="BOY_LGEUnion_ExpDis">'[5]Expense Liability Input'!$B$38</definedName>
    <definedName name="BOY_LGEUnion_PBO" localSheetId="13">'[5]Expense Liability Input'!$B$34</definedName>
    <definedName name="BOY_LGEUnion_PBO" localSheetId="19">#REF!</definedName>
    <definedName name="BOY_LGEUnion_PBO" localSheetId="20">#REF!</definedName>
    <definedName name="BOY_LGEUnion_PBO" localSheetId="21">#REF!</definedName>
    <definedName name="BOY_LGEUnion_PBO">'[5]Expense Liability Input'!$B$34</definedName>
    <definedName name="BOY_LGEUnion_PBOSC" localSheetId="13">'[5]Expense Liability Input'!$B$35</definedName>
    <definedName name="BOY_LGEUnion_PBOSC" localSheetId="19">#REF!</definedName>
    <definedName name="BOY_LGEUnion_PBOSC" localSheetId="20">#REF!</definedName>
    <definedName name="BOY_LGEUnion_PBOSC" localSheetId="21">#REF!</definedName>
    <definedName name="BOY_LGEUnion_PBOSC">'[5]Expense Liability Input'!$B$35</definedName>
    <definedName name="BOY_Officer_pbo" localSheetId="13">#REF!</definedName>
    <definedName name="BOY_Officer_pbo" localSheetId="15">#REF!</definedName>
    <definedName name="BOY_Officer_pbo" localSheetId="19">#REF!</definedName>
    <definedName name="BOY_Officer_pbo" localSheetId="20">#REF!</definedName>
    <definedName name="BOY_Officer_pbo" localSheetId="21">#REF!</definedName>
    <definedName name="BOY_Officer_pbo" localSheetId="7">#REF!</definedName>
    <definedName name="BOY_Officer_pbo" localSheetId="8">#REF!</definedName>
    <definedName name="BOY_Officer_pbo" localSheetId="14">#REF!</definedName>
    <definedName name="BOY_Officer_pbo">#REF!</definedName>
    <definedName name="BOY_PRW_KU_ExpDis" localSheetId="13">#REF!</definedName>
    <definedName name="BOY_PRW_KU_ExpDis" localSheetId="15">#REF!</definedName>
    <definedName name="BOY_PRW_KU_ExpDis" localSheetId="19">[12]Input!$B$80</definedName>
    <definedName name="BOY_PRW_KU_ExpDis" localSheetId="20">[12]Input!$B$80</definedName>
    <definedName name="BOY_PRW_KU_ExpDis" localSheetId="21">[12]Input!$B$80</definedName>
    <definedName name="BOY_PRW_KU_ExpDis">[17]Input!$B$72</definedName>
    <definedName name="BOY_PRW_KU_PBO" localSheetId="13">#REF!</definedName>
    <definedName name="BOY_PRW_KU_PBO" localSheetId="15">#REF!</definedName>
    <definedName name="BOY_PRW_KU_PBO" localSheetId="19">[12]Input!$B$64</definedName>
    <definedName name="BOY_PRW_KU_PBO" localSheetId="20">[12]Input!$B$64</definedName>
    <definedName name="BOY_PRW_KU_PBO" localSheetId="21">[12]Input!$B$64</definedName>
    <definedName name="BOY_PRW_KU_PBO">[17]Input!$B$58</definedName>
    <definedName name="BOY_PRW_KU_PBOSC" localSheetId="13">#REF!</definedName>
    <definedName name="BOY_PRW_KU_PBOSC" localSheetId="15">#REF!</definedName>
    <definedName name="BOY_PRW_KU_PBOSC" localSheetId="19">[12]Input!$B$72</definedName>
    <definedName name="BOY_PRW_KU_PBOSC" localSheetId="20">[12]Input!$B$72</definedName>
    <definedName name="BOY_PRW_KU_PBOSC" localSheetId="21">[12]Input!$B$72</definedName>
    <definedName name="BOY_PRW_KU_PBOSC">[17]Input!$B$65</definedName>
    <definedName name="BOY_PRW_LGE_ExpDis" localSheetId="13">#REF!</definedName>
    <definedName name="BOY_PRW_LGE_ExpDis" localSheetId="15">#REF!</definedName>
    <definedName name="BOY_PRW_LGE_ExpDis" localSheetId="19">[12]Input!$B$77</definedName>
    <definedName name="BOY_PRW_LGE_ExpDis" localSheetId="20">[12]Input!$B$77</definedName>
    <definedName name="BOY_PRW_LGE_ExpDis" localSheetId="21">[12]Input!$B$77</definedName>
    <definedName name="BOY_PRW_LGE_ExpDis">[17]Input!$B$69</definedName>
    <definedName name="BOY_PRW_LGE_PBO" localSheetId="13">#REF!</definedName>
    <definedName name="BOY_PRW_LGE_PBO" localSheetId="15">#REF!</definedName>
    <definedName name="BOY_PRW_LGE_PBO" localSheetId="19">[12]Input!$B$61</definedName>
    <definedName name="BOY_PRW_LGE_PBO" localSheetId="20">[12]Input!$B$61</definedName>
    <definedName name="BOY_PRW_LGE_PBO" localSheetId="21">[12]Input!$B$61</definedName>
    <definedName name="BOY_PRW_LGE_PBO">[17]Input!$B$55</definedName>
    <definedName name="BOY_PRW_LGE_PBOSC" localSheetId="13">#REF!</definedName>
    <definedName name="BOY_PRW_LGE_PBOSC" localSheetId="15">#REF!</definedName>
    <definedName name="BOY_PRW_LGE_PBOSC" localSheetId="19">[12]Input!$B$69</definedName>
    <definedName name="BOY_PRW_LGE_PBOSC" localSheetId="20">[12]Input!$B$69</definedName>
    <definedName name="BOY_PRW_LGE_PBOSC" localSheetId="21">[12]Input!$B$69</definedName>
    <definedName name="BOY_PRW_LGE_PBOSC">[17]Input!$B$62</definedName>
    <definedName name="BOY_PRW_LGEunion_ExpDis" localSheetId="13">#REF!</definedName>
    <definedName name="BOY_PRW_LGEunion_ExpDis" localSheetId="15">#REF!</definedName>
    <definedName name="BOY_PRW_LGEunion_ExpDis" localSheetId="19">[12]Input!$B$82</definedName>
    <definedName name="BOY_PRW_LGEunion_ExpDis" localSheetId="20">[12]Input!$B$82</definedName>
    <definedName name="BOY_PRW_LGEunion_ExpDis" localSheetId="21">[12]Input!$B$82</definedName>
    <definedName name="BOY_PRW_LGEunion_ExpDis">[17]Input!$B$73</definedName>
    <definedName name="BOY_PRW_LGEUnion_PBO" localSheetId="13">#REF!</definedName>
    <definedName name="BOY_PRW_LGEUnion_PBO" localSheetId="15">#REF!</definedName>
    <definedName name="BOY_PRW_LGEUnion_PBO" localSheetId="19">[12]Input!$B$66</definedName>
    <definedName name="BOY_PRW_LGEUnion_PBO" localSheetId="20">[12]Input!$B$66</definedName>
    <definedName name="BOY_PRW_LGEUnion_PBO" localSheetId="21">[12]Input!$B$66</definedName>
    <definedName name="BOY_PRW_LGEUnion_PBO">[17]Input!$B$59</definedName>
    <definedName name="BOY_PRW_LGEUnion_PBOSC" localSheetId="13">#REF!</definedName>
    <definedName name="BOY_PRW_LGEUnion_PBOSC" localSheetId="15">#REF!</definedName>
    <definedName name="BOY_PRW_LGEUnion_PBOSC" localSheetId="19">[12]Input!$B$74</definedName>
    <definedName name="BOY_PRW_LGEUnion_PBOSC" localSheetId="20">[12]Input!$B$74</definedName>
    <definedName name="BOY_PRW_LGEUnion_PBOSC" localSheetId="21">[12]Input!$B$74</definedName>
    <definedName name="BOY_PRW_LGEUnion_PBOSC">[17]Input!$B$66</definedName>
    <definedName name="BOY_PRW_LPI_ExpDis" localSheetId="13">#REF!</definedName>
    <definedName name="BOY_PRW_LPI_ExpDis" localSheetId="15">#REF!</definedName>
    <definedName name="BOY_PRW_LPI_ExpDis" localSheetId="19">[12]Input!$B$79</definedName>
    <definedName name="BOY_PRW_LPI_ExpDis" localSheetId="20">[12]Input!$B$79</definedName>
    <definedName name="BOY_PRW_LPI_ExpDis" localSheetId="21">[12]Input!$B$79</definedName>
    <definedName name="BOY_PRW_LPI_ExpDis">[17]Input!$B$71</definedName>
    <definedName name="BOY_PRW_LPI_PBO" localSheetId="13">#REF!</definedName>
    <definedName name="BOY_PRW_LPI_PBO" localSheetId="15">#REF!</definedName>
    <definedName name="BOY_PRW_LPI_PBO" localSheetId="19">[12]Input!$B$63</definedName>
    <definedName name="BOY_PRW_LPI_PBO" localSheetId="20">[12]Input!$B$63</definedName>
    <definedName name="BOY_PRW_LPI_PBO" localSheetId="21">[12]Input!$B$63</definedName>
    <definedName name="BOY_PRW_LPI_PBO">[17]Input!$B$57</definedName>
    <definedName name="BOY_PRW_ServCo_ExpDis" localSheetId="13">#REF!</definedName>
    <definedName name="BOY_PRW_ServCo_ExpDis" localSheetId="15">#REF!</definedName>
    <definedName name="BOY_PRW_ServCo_ExpDis" localSheetId="19">[12]Input!$B$78</definedName>
    <definedName name="BOY_PRW_ServCo_ExpDis" localSheetId="20">[12]Input!$B$78</definedName>
    <definedName name="BOY_PRW_ServCo_ExpDis" localSheetId="21">[12]Input!$B$78</definedName>
    <definedName name="BOY_PRW_ServCo_ExpDis">[17]Input!$B$70</definedName>
    <definedName name="BOY_PRW_ServCo_PBO" localSheetId="13">#REF!</definedName>
    <definedName name="BOY_PRW_ServCo_PBO" localSheetId="15">#REF!</definedName>
    <definedName name="BOY_PRW_ServCo_PBO" localSheetId="19">[12]Input!$B$62</definedName>
    <definedName name="BOY_PRW_ServCo_PBO" localSheetId="20">[12]Input!$B$62</definedName>
    <definedName name="BOY_PRW_ServCo_PBO" localSheetId="21">[12]Input!$B$62</definedName>
    <definedName name="BOY_PRW_ServCo_PBO">[17]Input!$B$56</definedName>
    <definedName name="BOY_PRW_ServCo_PBOSC" localSheetId="13">#REF!</definedName>
    <definedName name="BOY_PRW_ServCo_PBOSC" localSheetId="15">#REF!</definedName>
    <definedName name="BOY_PRW_ServCo_PBOSC" localSheetId="19">[12]Input!$B$70</definedName>
    <definedName name="BOY_PRW_ServCo_PBOSC" localSheetId="20">[12]Input!$B$70</definedName>
    <definedName name="BOY_PRW_ServCo_PBOSC" localSheetId="21">[12]Input!$B$70</definedName>
    <definedName name="BOY_PRW_ServCo_PBOSC">[17]Input!$B$63</definedName>
    <definedName name="BOY_PRW_WKE_ExpDis" localSheetId="13">#REF!</definedName>
    <definedName name="BOY_PRW_WKE_ExpDis" localSheetId="15">#REF!</definedName>
    <definedName name="BOY_PRW_WKE_ExpDis" localSheetId="19">#REF!</definedName>
    <definedName name="BOY_PRW_WKE_ExpDis" localSheetId="20">#REF!</definedName>
    <definedName name="BOY_PRW_WKE_ExpDis" localSheetId="21">#REF!</definedName>
    <definedName name="BOY_PRW_WKE_ExpDis">[13]Input!#REF!</definedName>
    <definedName name="BOY_PRW_WKE_PBO" localSheetId="13">#REF!</definedName>
    <definedName name="BOY_PRW_WKE_PBO" localSheetId="15">#REF!</definedName>
    <definedName name="BOY_PRW_WKE_PBO" localSheetId="19">#REF!</definedName>
    <definedName name="BOY_PRW_WKE_PBO" localSheetId="20">#REF!</definedName>
    <definedName name="BOY_PRW_WKE_PBO" localSheetId="21">#REF!</definedName>
    <definedName name="BOY_PRW_WKE_PBO">[13]Input!#REF!</definedName>
    <definedName name="BOY_PRW_WKE_PBOSC" localSheetId="13">#REF!</definedName>
    <definedName name="BOY_PRW_WKE_PBOSC" localSheetId="15">#REF!</definedName>
    <definedName name="BOY_PRW_WKE_PBOSC" localSheetId="19">#REF!</definedName>
    <definedName name="BOY_PRW_WKE_PBOSC" localSheetId="20">#REF!</definedName>
    <definedName name="BOY_PRW_WKE_PBOSC" localSheetId="21">#REF!</definedName>
    <definedName name="BOY_PRW_WKE_PBOSC">[13]Input!#REF!</definedName>
    <definedName name="BOY_PRW_WKEUnion_ExpDis" localSheetId="13">#REF!</definedName>
    <definedName name="BOY_PRW_WKEUnion_ExpDis" localSheetId="15">#REF!</definedName>
    <definedName name="BOY_PRW_WKEUnion_ExpDis" localSheetId="19">[12]Input!$B$83</definedName>
    <definedName name="BOY_PRW_WKEUnion_ExpDis" localSheetId="20">[12]Input!$B$83</definedName>
    <definedName name="BOY_PRW_WKEUnion_ExpDis" localSheetId="21">[12]Input!$B$83</definedName>
    <definedName name="BOY_PRW_WKEUnion_ExpDis">[17]Input!$B$74</definedName>
    <definedName name="BOY_PRW_WKEUnion_PBO" localSheetId="13">#REF!</definedName>
    <definedName name="BOY_PRW_WKEUnion_PBO" localSheetId="15">#REF!</definedName>
    <definedName name="BOY_PRW_WKEUnion_PBO" localSheetId="19">[12]Input!$B$67</definedName>
    <definedName name="BOY_PRW_WKEUnion_PBO" localSheetId="20">[12]Input!$B$67</definedName>
    <definedName name="BOY_PRW_WKEUnion_PBO" localSheetId="21">[12]Input!$B$67</definedName>
    <definedName name="BOY_PRW_WKEUnion_PBO">[17]Input!$B$60</definedName>
    <definedName name="BOY_PRW_WKEUnion_PBOSC" localSheetId="13">#REF!</definedName>
    <definedName name="BOY_PRW_WKEUnion_PBOSC" localSheetId="15">#REF!</definedName>
    <definedName name="BOY_PRW_WKEUnion_PBOSC" localSheetId="19">[12]Input!$B$75</definedName>
    <definedName name="BOY_PRW_WKEUnion_PBOSC" localSheetId="20">[12]Input!$B$75</definedName>
    <definedName name="BOY_PRW_WKEUnion_PBOSC" localSheetId="21">[12]Input!$B$75</definedName>
    <definedName name="BOY_PRW_WKEUnion_PBOSC">[17]Input!$B$67</definedName>
    <definedName name="BOY_Restoration_PBO" localSheetId="13">#REF!</definedName>
    <definedName name="BOY_Restoration_PBO" localSheetId="15">#REF!</definedName>
    <definedName name="BOY_Restoration_PBO" localSheetId="19">#REF!</definedName>
    <definedName name="BOY_Restoration_PBO" localSheetId="20">#REF!</definedName>
    <definedName name="BOY_Restoration_PBO" localSheetId="21">#REF!</definedName>
    <definedName name="BOY_Restoration_PBO" localSheetId="7">#REF!</definedName>
    <definedName name="BOY_Restoration_PBO" localSheetId="8">#REF!</definedName>
    <definedName name="BOY_Restoration_PBO" localSheetId="14">#REF!</definedName>
    <definedName name="BOY_Restoration_PBO">#REF!</definedName>
    <definedName name="BOY_ServCo_ABO" localSheetId="13">'[5]Expense Liability Input'!$E$21</definedName>
    <definedName name="BOY_ServCo_ABO" localSheetId="19">#REF!</definedName>
    <definedName name="BOY_ServCo_ABO" localSheetId="20">#REF!</definedName>
    <definedName name="BOY_ServCo_ABO" localSheetId="21">#REF!</definedName>
    <definedName name="BOY_ServCo_ABO">'[5]Expense Liability Input'!$E$21</definedName>
    <definedName name="BOY_ServCo_ABOSC" localSheetId="3">#REF!</definedName>
    <definedName name="BOY_ServCo_ABOSC" localSheetId="13">#REF!</definedName>
    <definedName name="BOY_ServCo_ABOSC" localSheetId="15">#REF!</definedName>
    <definedName name="BOY_ServCo_ABOSC" localSheetId="19">#REF!</definedName>
    <definedName name="BOY_ServCo_ABOSC" localSheetId="20">#REF!</definedName>
    <definedName name="BOY_ServCo_ABOSC" localSheetId="21">#REF!</definedName>
    <definedName name="BOY_ServCo_ABOSC" localSheetId="7">#REF!</definedName>
    <definedName name="BOY_ServCo_ABOSC" localSheetId="8">#REF!</definedName>
    <definedName name="BOY_ServCo_ABOSC" localSheetId="14">#REF!</definedName>
    <definedName name="BOY_ServCo_ABOSC">#REF!</definedName>
    <definedName name="BOY_ServCo_ExpDis" localSheetId="13">'[5]Expense Liability Input'!$E$23</definedName>
    <definedName name="BOY_ServCo_ExpDis" localSheetId="19">#REF!</definedName>
    <definedName name="BOY_ServCo_ExpDis" localSheetId="20">#REF!</definedName>
    <definedName name="BOY_ServCo_ExpDis" localSheetId="21">#REF!</definedName>
    <definedName name="BOY_ServCo_ExpDis">'[5]Expense Liability Input'!$E$23</definedName>
    <definedName name="BOY_ServCo_PBO" localSheetId="13">'[5]Expense Liability Input'!$E$19</definedName>
    <definedName name="BOY_ServCo_PBO" localSheetId="19">#REF!</definedName>
    <definedName name="BOY_ServCo_PBO" localSheetId="20">#REF!</definedName>
    <definedName name="BOY_ServCo_PBO" localSheetId="21">#REF!</definedName>
    <definedName name="BOY_ServCo_PBO">'[5]Expense Liability Input'!$E$19</definedName>
    <definedName name="BOY_ServCo_PBOSC" localSheetId="13">'[5]Expense Liability Input'!$E$20</definedName>
    <definedName name="BOY_ServCo_PBOSC" localSheetId="19">#REF!</definedName>
    <definedName name="BOY_ServCo_PBOSC" localSheetId="20">#REF!</definedName>
    <definedName name="BOY_ServCo_PBOSC" localSheetId="21">#REF!</definedName>
    <definedName name="BOY_ServCo_PBOSC">'[5]Expense Liability Input'!$E$20</definedName>
    <definedName name="BOY_WKE_ABO" localSheetId="13">'[5]Expense Liability Input'!$K$21</definedName>
    <definedName name="BOY_WKE_ABO" localSheetId="19">#REF!</definedName>
    <definedName name="BOY_WKE_ABO" localSheetId="20">#REF!</definedName>
    <definedName name="BOY_WKE_ABO" localSheetId="21">#REF!</definedName>
    <definedName name="BOY_WKE_ABO">'[5]Expense Liability Input'!$K$21</definedName>
    <definedName name="BOY_WKE_ABOSC" localSheetId="3">#REF!</definedName>
    <definedName name="BOY_WKE_ABOSC" localSheetId="13">#REF!</definedName>
    <definedName name="BOY_WKE_ABOSC" localSheetId="15">#REF!</definedName>
    <definedName name="BOY_WKE_ABOSC" localSheetId="19">#REF!</definedName>
    <definedName name="BOY_WKE_ABOSC" localSheetId="20">#REF!</definedName>
    <definedName name="BOY_WKE_ABOSC" localSheetId="21">#REF!</definedName>
    <definedName name="BOY_WKE_ABOSC" localSheetId="7">#REF!</definedName>
    <definedName name="BOY_WKE_ABOSC" localSheetId="8">#REF!</definedName>
    <definedName name="BOY_WKE_ABOSC" localSheetId="14">#REF!</definedName>
    <definedName name="BOY_WKE_ABOSC">#REF!</definedName>
    <definedName name="BOY_WKE_ExpDis" localSheetId="13">'[5]Expense Liability Input'!$K$23</definedName>
    <definedName name="BOY_WKE_ExpDis" localSheetId="19">#REF!</definedName>
    <definedName name="BOY_WKE_ExpDis" localSheetId="20">#REF!</definedName>
    <definedName name="BOY_WKE_ExpDis" localSheetId="21">#REF!</definedName>
    <definedName name="BOY_WKE_ExpDis">'[5]Expense Liability Input'!$K$23</definedName>
    <definedName name="BOY_WKE_PBO" localSheetId="13">'[5]Expense Liability Input'!$K$19</definedName>
    <definedName name="BOY_WKE_PBO" localSheetId="19">#REF!</definedName>
    <definedName name="BOY_WKE_PBO" localSheetId="20">#REF!</definedName>
    <definedName name="BOY_WKE_PBO" localSheetId="21">#REF!</definedName>
    <definedName name="BOY_WKE_PBO">'[5]Expense Liability Input'!$K$19</definedName>
    <definedName name="BOY_WKE_PBOSC" localSheetId="13">'[5]Expense Liability Input'!$K$20</definedName>
    <definedName name="BOY_WKE_PBOSC" localSheetId="19">#REF!</definedName>
    <definedName name="BOY_WKE_PBOSC" localSheetId="20">#REF!</definedName>
    <definedName name="BOY_WKE_PBOSC" localSheetId="21">#REF!</definedName>
    <definedName name="BOY_WKE_PBOSC">'[5]Expense Liability Input'!$K$20</definedName>
    <definedName name="BOY_WKEUnion_ABO" localSheetId="13">'[5]Expense Liability Input'!$B$51</definedName>
    <definedName name="BOY_WKEUnion_ABO" localSheetId="19">#REF!</definedName>
    <definedName name="BOY_WKEUnion_ABO" localSheetId="20">#REF!</definedName>
    <definedName name="BOY_WKEUnion_ABO" localSheetId="21">#REF!</definedName>
    <definedName name="BOY_WKEUnion_ABO">'[5]Expense Liability Input'!$B$51</definedName>
    <definedName name="BOY_WKEUnion_ABOSC" localSheetId="13">#REF!</definedName>
    <definedName name="BOY_WKEUnion_ABOSC" localSheetId="15">#REF!</definedName>
    <definedName name="BOY_WKEUnion_ABOSC" localSheetId="19">#REF!</definedName>
    <definedName name="BOY_WKEUnion_ABOSC" localSheetId="20">#REF!</definedName>
    <definedName name="BOY_WKEUnion_ABOSC" localSheetId="21">#REF!</definedName>
    <definedName name="BOY_WKEUnion_ABOSC" localSheetId="7">#REF!</definedName>
    <definedName name="BOY_WKEUnion_ABOSC" localSheetId="8">#REF!</definedName>
    <definedName name="BOY_WKEUnion_ABOSC" localSheetId="14">#REF!</definedName>
    <definedName name="BOY_WKEUnion_ABOSC">#REF!</definedName>
    <definedName name="BOY_WKEUnion_ExpDis" localSheetId="13">'[5]Expense Liability Input'!$B$53</definedName>
    <definedName name="BOY_WKEUnion_ExpDis" localSheetId="19">#REF!</definedName>
    <definedName name="BOY_WKEUnion_ExpDis" localSheetId="20">#REF!</definedName>
    <definedName name="BOY_WKEUnion_ExpDis" localSheetId="21">#REF!</definedName>
    <definedName name="BOY_WKEUnion_ExpDis">'[5]Expense Liability Input'!$B$53</definedName>
    <definedName name="BOY_WKEUnion_PBO" localSheetId="13">'[5]Expense Liability Input'!$B$49</definedName>
    <definedName name="BOY_WKEUnion_PBO" localSheetId="19">#REF!</definedName>
    <definedName name="BOY_WKEUnion_PBO" localSheetId="20">#REF!</definedName>
    <definedName name="BOY_WKEUnion_PBO" localSheetId="21">#REF!</definedName>
    <definedName name="BOY_WKEUnion_PBO">'[5]Expense Liability Input'!$B$49</definedName>
    <definedName name="BOY_WKEUnion_PBOSC" localSheetId="13">'[5]Expense Liability Input'!$B$50</definedName>
    <definedName name="BOY_WKEUnion_PBOSC" localSheetId="19">#REF!</definedName>
    <definedName name="BOY_WKEUnion_PBOSC" localSheetId="20">#REF!</definedName>
    <definedName name="BOY_WKEUnion_PBOSC" localSheetId="21">#REF!</definedName>
    <definedName name="BOY_WKEUnion_PBOSC">'[5]Expense Liability Input'!$B$50</definedName>
    <definedName name="BudgetDate1" localSheetId="13">'[18]BudgetYr1 Calculations'!$C$40</definedName>
    <definedName name="BudgetDate1" localSheetId="19">'[19]BudgetYr1 Calculations'!$C$40</definedName>
    <definedName name="BudgetDate1" localSheetId="20">'[19]BudgetYr1 Calculations'!$C$40</definedName>
    <definedName name="BudgetDate1" localSheetId="21">'[19]BudgetYr1 Calculations'!$C$40</definedName>
    <definedName name="BudgetDate1">'[18]BudgetYr1 Calculations'!$C$40</definedName>
    <definedName name="BudgetDate2" localSheetId="13">#REF!</definedName>
    <definedName name="BudgetDate2" localSheetId="15">#REF!</definedName>
    <definedName name="BudgetDate2" localSheetId="19">#REF!</definedName>
    <definedName name="BudgetDate2" localSheetId="20">#REF!</definedName>
    <definedName name="BudgetDate2" localSheetId="21">#REF!</definedName>
    <definedName name="BudgetDate2" localSheetId="7">#REF!</definedName>
    <definedName name="BudgetDate2" localSheetId="8">#REF!</definedName>
    <definedName name="BudgetDate2" localSheetId="14">#REF!</definedName>
    <definedName name="BudgetDate2">#REF!</definedName>
    <definedName name="BURDEN">'[4]BURDEN SCHEDULE'!$A$1:$A$4</definedName>
    <definedName name="Calc_Data" localSheetId="13">#REF!</definedName>
    <definedName name="Calc_Data" localSheetId="15">#REF!</definedName>
    <definedName name="Calc_Data" localSheetId="19">#REF!</definedName>
    <definedName name="Calc_Data" localSheetId="20">#REF!</definedName>
    <definedName name="Calc_Data" localSheetId="21">#REF!</definedName>
    <definedName name="Calc_Data" localSheetId="7">#REF!</definedName>
    <definedName name="Calc_Data" localSheetId="8">#REF!</definedName>
    <definedName name="Calc_Data" localSheetId="14">#REF!</definedName>
    <definedName name="Calc_Data">#REF!</definedName>
    <definedName name="CALCS" localSheetId="13">#REF!</definedName>
    <definedName name="CALCS" localSheetId="15">#REF!</definedName>
    <definedName name="CALCS" localSheetId="19">#REF!</definedName>
    <definedName name="CALCS" localSheetId="20">#REF!</definedName>
    <definedName name="CALCS" localSheetId="21">#REF!</definedName>
    <definedName name="CALCS" localSheetId="7">#REF!</definedName>
    <definedName name="CALCS" localSheetId="8">#REF!</definedName>
    <definedName name="CALCS" localSheetId="14">#REF!</definedName>
    <definedName name="CALCS">#REF!</definedName>
    <definedName name="canerun" localSheetId="2" hidden="1">#REF!</definedName>
    <definedName name="caneru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0" hidden="1">{#N/A,#N/A,FALSE,"Costi per Gruppo ";#N/A,#N/A,FALSE,"New-RegularBevel";#N/A,#N/A,FALSE,"Optiva-Optiva2";#N/A,#N/A,FALSE,"Cathlon-Monoblok";#N/A,#N/A,FALSE,"Stylets";#N/A,#N/A,FALSE,"Totali"}</definedName>
    <definedName name="ccccc" localSheetId="1" hidden="1">{#N/A,#N/A,FALSE,"Costi per Gruppo ";#N/A,#N/A,FALSE,"New-RegularBevel";#N/A,#N/A,FALSE,"Optiva-Optiva2";#N/A,#N/A,FALSE,"Cathlon-Monoblok";#N/A,#N/A,FALSE,"Stylets";#N/A,#N/A,FALSE,"Totali"}</definedName>
    <definedName name="ccccc" localSheetId="2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ange_Type">'[20]Change Type'!$A$3:$A$6</definedName>
    <definedName name="CheckDataCol_49" localSheetId="17">[21]Data!$BK$128</definedName>
    <definedName name="CheckDataCol_49" localSheetId="18">[21]Data!$BK$128</definedName>
    <definedName name="CheckDataCol_49" localSheetId="22">[21]Data!$BK$128</definedName>
    <definedName name="CheckDataCol_49">[22]Data!$BK$81</definedName>
    <definedName name="ClrInptFrAct" localSheetId="18">[23]Input!$K$22:$K$22,[23]Input!$K$29:$K$29,[23]Input!#REF!,[23]Input!$K$48:$K$49,[23]Input!$K$53:$K$59,[23]Input!$K$63,[23]Input!$K$79:$K$80,[23]Input!$K$84:$K$85</definedName>
    <definedName name="ClrInptFrAct" localSheetId="22">[23]Input!$K$22:$K$22,[23]Input!$K$29:$K$29,[23]Input!#REF!,[23]Input!$K$48:$K$49,[23]Input!$K$53:$K$59,[23]Input!$K$63,[23]Input!$K$79:$K$80,[23]Input!$K$84:$K$85</definedName>
    <definedName name="ClrInptFrAct">[23]Input!$K$22:$K$22,[23]Input!$K$29:$K$29,[23]Input!#REF!,[23]Input!$K$48:$K$49,[23]Input!$K$53:$K$59,[23]Input!$K$63,[23]Input!$K$79:$K$80,[23]Input!$K$84:$K$85</definedName>
    <definedName name="ClrInptFrEst" localSheetId="18">[6]Input!$K$62,[6]Input!$K$64,[6]Input!$K$66,[6]Input!$K$69,[6]Input!#REF!,[6]Input!#REF!,[6]Input!#REF!,[6]Input!$K$101,[6]Input!$K$42,[6]Input!$K$43,[6]Input!$K$44</definedName>
    <definedName name="ClrInptFrEst" localSheetId="22">[6]Input!$K$62,[6]Input!$K$64,[6]Input!$K$66,[6]Input!$K$69,[6]Input!#REF!,[6]Input!#REF!,[6]Input!#REF!,[6]Input!$K$101,[6]Input!$K$42,[6]Input!$K$43,[6]Input!$K$44</definedName>
    <definedName name="ClrInptFrEst">[6]Input!$K$62,[6]Input!$K$64,[6]Input!$K$66,[6]Input!$K$69,[6]Input!#REF!,[6]Input!#REF!,[6]Input!#REF!,[6]Input!$K$101,[6]Input!$K$42,[6]Input!$K$43,[6]Input!$K$44</definedName>
    <definedName name="ColumnAttributes1" localSheetId="13">#REF!</definedName>
    <definedName name="ColumnAttributes1" localSheetId="15">#REF!</definedName>
    <definedName name="ColumnAttributes1" localSheetId="17">#REF!</definedName>
    <definedName name="ColumnAttributes1" localSheetId="18">#REF!</definedName>
    <definedName name="ColumnAttributes1" localSheetId="19">#REF!</definedName>
    <definedName name="ColumnAttributes1" localSheetId="20">#REF!</definedName>
    <definedName name="ColumnAttributes1" localSheetId="21">#REF!</definedName>
    <definedName name="ColumnAttributes1" localSheetId="22">#REF!</definedName>
    <definedName name="ColumnAttributes1" localSheetId="7">#REF!</definedName>
    <definedName name="ColumnAttributes1" localSheetId="8">#REF!</definedName>
    <definedName name="ColumnAttributes1" localSheetId="14">#REF!</definedName>
    <definedName name="ColumnAttributes1">#REF!</definedName>
    <definedName name="ColumnHeadings1" localSheetId="13">#REF!</definedName>
    <definedName name="ColumnHeadings1" localSheetId="15">#REF!</definedName>
    <definedName name="ColumnHeadings1" localSheetId="17">#REF!</definedName>
    <definedName name="ColumnHeadings1" localSheetId="18">#REF!</definedName>
    <definedName name="ColumnHeadings1" localSheetId="19">#REF!</definedName>
    <definedName name="ColumnHeadings1" localSheetId="20">#REF!</definedName>
    <definedName name="ColumnHeadings1" localSheetId="21">#REF!</definedName>
    <definedName name="ColumnHeadings1" localSheetId="22">#REF!</definedName>
    <definedName name="ColumnHeadings1" localSheetId="7">#REF!</definedName>
    <definedName name="ColumnHeadings1" localSheetId="8">#REF!</definedName>
    <definedName name="ColumnHeadings1" localSheetId="14">#REF!</definedName>
    <definedName name="ColumnHeadings1">#REF!</definedName>
    <definedName name="combined" localSheetId="13">[24]Main!#REF!</definedName>
    <definedName name="combined" localSheetId="19">[24]Main!#REF!</definedName>
    <definedName name="combined">[24]Main!#REF!</definedName>
    <definedName name="COMP_IFRS" localSheetId="13">#REF!</definedName>
    <definedName name="COMP_IFRS" localSheetId="15">#REF!</definedName>
    <definedName name="COMP_IFRS" localSheetId="19">#REF!</definedName>
    <definedName name="COMP_IFRS" localSheetId="20">#REF!</definedName>
    <definedName name="COMP_IFRS" localSheetId="21">#REF!</definedName>
    <definedName name="COMP_IFRS" localSheetId="14">#REF!</definedName>
    <definedName name="COMP_IFRS">#REF!</definedName>
    <definedName name="COMP_OP_UNIT" localSheetId="13">#REF!</definedName>
    <definedName name="COMP_OP_UNIT" localSheetId="15">#REF!</definedName>
    <definedName name="COMP_OP_UNIT" localSheetId="19">#REF!</definedName>
    <definedName name="COMP_OP_UNIT" localSheetId="20">#REF!</definedName>
    <definedName name="COMP_OP_UNIT" localSheetId="21">#REF!</definedName>
    <definedName name="COMP_OP_UNIT" localSheetId="14">#REF!</definedName>
    <definedName name="COMP_OP_UNIT">#REF!</definedName>
    <definedName name="Company">[25]DropDowns!$C$2:$C$8</definedName>
    <definedName name="cons_bs">'[26]CONSOLIDATION REPORT-Bal Sht'!$A$2:$A$65</definedName>
    <definedName name="cons_is">'[26]CONSOLIDATION REPORT-Inc Stmt'!$A$2:$A$47</definedName>
    <definedName name="CONS_RPT_BS">'[4]CONS RPT - BAL SHEET'!$A$2:$A$66</definedName>
    <definedName name="CONS_RPT_IS">'[4]CONS RPT - INC STMT'!$A$2:$A$29</definedName>
    <definedName name="CORE_ACCT" localSheetId="13">#REF!</definedName>
    <definedName name="CORE_ACCT" localSheetId="15">#REF!</definedName>
    <definedName name="CORE_ACCT" localSheetId="19">#REF!</definedName>
    <definedName name="CORE_ACCT" localSheetId="20">#REF!</definedName>
    <definedName name="CORE_ACCT" localSheetId="21">#REF!</definedName>
    <definedName name="CORE_ACCT" localSheetId="14">#REF!</definedName>
    <definedName name="CORE_ACCT">#REF!</definedName>
    <definedName name="CORE_ACCT_EXP" localSheetId="13">#REF!</definedName>
    <definedName name="CORE_ACCT_EXP" localSheetId="15">#REF!</definedName>
    <definedName name="CORE_ACCT_EXP" localSheetId="19">#REF!</definedName>
    <definedName name="CORE_ACCT_EXP" localSheetId="20">#REF!</definedName>
    <definedName name="CORE_ACCT_EXP" localSheetId="21">#REF!</definedName>
    <definedName name="CORE_ACCT_EXP" localSheetId="14">#REF!</definedName>
    <definedName name="CORE_ACCT_EXP">#REF!</definedName>
    <definedName name="CORE_CO" localSheetId="13">#REF!</definedName>
    <definedName name="CORE_CO" localSheetId="15">#REF!</definedName>
    <definedName name="CORE_CO" localSheetId="19">#REF!</definedName>
    <definedName name="CORE_CO" localSheetId="20">#REF!</definedName>
    <definedName name="CORE_CO" localSheetId="21">#REF!</definedName>
    <definedName name="CORE_CO" localSheetId="14">#REF!</definedName>
    <definedName name="CORE_CO">#REF!</definedName>
    <definedName name="CORE_MATURITY" localSheetId="13">#REF!</definedName>
    <definedName name="CORE_MATURITY" localSheetId="15">#REF!</definedName>
    <definedName name="CORE_MATURITY" localSheetId="19">#REF!</definedName>
    <definedName name="CORE_MATURITY" localSheetId="20">#REF!</definedName>
    <definedName name="CORE_MATURITY" localSheetId="21">#REF!</definedName>
    <definedName name="CORE_MATURITY" localSheetId="14">#REF!</definedName>
    <definedName name="CORE_MATURITY">#REF!</definedName>
    <definedName name="CORE_MGMT" localSheetId="13">#REF!</definedName>
    <definedName name="CORE_MGMT" localSheetId="15">#REF!</definedName>
    <definedName name="CORE_MGMT" localSheetId="19">#REF!</definedName>
    <definedName name="CORE_MGMT" localSheetId="20">#REF!</definedName>
    <definedName name="CORE_MGMT" localSheetId="21">#REF!</definedName>
    <definedName name="CORE_MGMT" localSheetId="14">#REF!</definedName>
    <definedName name="CORE_MGMT">#REF!</definedName>
    <definedName name="CORE_NONOP" localSheetId="13">#REF!</definedName>
    <definedName name="CORE_NONOP" localSheetId="15">#REF!</definedName>
    <definedName name="CORE_NONOP" localSheetId="19">#REF!</definedName>
    <definedName name="CORE_NONOP" localSheetId="20">#REF!</definedName>
    <definedName name="CORE_NONOP" localSheetId="21">#REF!</definedName>
    <definedName name="CORE_NONOP" localSheetId="14">#REF!</definedName>
    <definedName name="CORE_NONOP">#REF!</definedName>
    <definedName name="Corporate_Org">'[20]Corporate Org'!$A$3:$A$7</definedName>
    <definedName name="CurBillMonth" localSheetId="17">[21]Input!$L$12</definedName>
    <definedName name="CurBillMonth" localSheetId="18">[21]Input!$L$12</definedName>
    <definedName name="CurBillMonth" localSheetId="22">[21]Input!$L$12</definedName>
    <definedName name="CurBillMonth">[22]Input!$K$4</definedName>
    <definedName name="Current_Copy_Name" localSheetId="13">#REF!</definedName>
    <definedName name="Current_Copy_Name" localSheetId="15">#REF!</definedName>
    <definedName name="Current_Copy_Name" localSheetId="19">#REF!</definedName>
    <definedName name="Current_Copy_Name" localSheetId="20">#REF!</definedName>
    <definedName name="Current_Copy_Name" localSheetId="21">#REF!</definedName>
    <definedName name="Current_Copy_Name" localSheetId="7">#REF!</definedName>
    <definedName name="Current_Copy_Name" localSheetId="8">#REF!</definedName>
    <definedName name="Current_Copy_Name" localSheetId="14">#REF!</definedName>
    <definedName name="Current_Copy_Name">#REF!</definedName>
    <definedName name="Current_Year_No_Purch" localSheetId="13">#REF!</definedName>
    <definedName name="Current_Year_No_Purch" localSheetId="15">#REF!</definedName>
    <definedName name="Current_Year_No_Purch" localSheetId="19">#REF!</definedName>
    <definedName name="Current_Year_No_Purch" localSheetId="20">#REF!</definedName>
    <definedName name="Current_Year_No_Purch" localSheetId="21">#REF!</definedName>
    <definedName name="Current_Year_No_Purch" localSheetId="7">#REF!</definedName>
    <definedName name="Current_Year_No_Purch" localSheetId="8">#REF!</definedName>
    <definedName name="Current_Year_No_Purch" localSheetId="14">#REF!</definedName>
    <definedName name="Current_Year_No_Purch">#REF!</definedName>
    <definedName name="Current_Year_Purch" localSheetId="13">#REF!</definedName>
    <definedName name="Current_Year_Purch" localSheetId="15">#REF!</definedName>
    <definedName name="Current_Year_Purch" localSheetId="19">#REF!</definedName>
    <definedName name="Current_Year_Purch" localSheetId="20">#REF!</definedName>
    <definedName name="Current_Year_Purch" localSheetId="21">#REF!</definedName>
    <definedName name="Current_Year_Purch" localSheetId="7">#REF!</definedName>
    <definedName name="Current_Year_Purch" localSheetId="8">#REF!</definedName>
    <definedName name="Current_Year_Purch" localSheetId="14">#REF!</definedName>
    <definedName name="Current_Year_Purch">#REF!</definedName>
    <definedName name="CY_Hale_abo_eoy" localSheetId="13">#REF!</definedName>
    <definedName name="CY_Hale_abo_eoy" localSheetId="15">#REF!</definedName>
    <definedName name="CY_Hale_abo_eoy" localSheetId="19">#REF!</definedName>
    <definedName name="CY_Hale_abo_eoy" localSheetId="20">#REF!</definedName>
    <definedName name="CY_Hale_abo_eoy" localSheetId="21">#REF!</definedName>
    <definedName name="CY_Hale_abo_eoy" localSheetId="7">#REF!</definedName>
    <definedName name="CY_Hale_abo_eoy" localSheetId="8">#REF!</definedName>
    <definedName name="CY_Hale_abo_eoy" localSheetId="14">#REF!</definedName>
    <definedName name="CY_Hale_abo_eoy">#REF!</definedName>
    <definedName name="CY_Hale_Amort_planChange" localSheetId="13">#REF!</definedName>
    <definedName name="CY_Hale_Amort_planChange" localSheetId="15">#REF!</definedName>
    <definedName name="CY_Hale_Amort_planChange" localSheetId="19">#REF!</definedName>
    <definedName name="CY_Hale_Amort_planChange" localSheetId="20">#REF!</definedName>
    <definedName name="CY_Hale_Amort_planChange" localSheetId="21">#REF!</definedName>
    <definedName name="CY_Hale_Amort_planChange" localSheetId="7">#REF!</definedName>
    <definedName name="CY_Hale_Amort_planChange" localSheetId="8">#REF!</definedName>
    <definedName name="CY_Hale_Amort_planChange" localSheetId="14">#REF!</definedName>
    <definedName name="CY_Hale_Amort_planChange">#REF!</definedName>
    <definedName name="CY_Hale_bp" localSheetId="13">#REF!</definedName>
    <definedName name="CY_Hale_bp" localSheetId="15">#REF!</definedName>
    <definedName name="CY_Hale_bp" localSheetId="19">#REF!</definedName>
    <definedName name="CY_Hale_bp" localSheetId="20">#REF!</definedName>
    <definedName name="CY_Hale_bp" localSheetId="21">#REF!</definedName>
    <definedName name="CY_Hale_bp" localSheetId="7">#REF!</definedName>
    <definedName name="CY_Hale_bp" localSheetId="8">#REF!</definedName>
    <definedName name="CY_Hale_bp" localSheetId="14">#REF!</definedName>
    <definedName name="CY_Hale_bp">#REF!</definedName>
    <definedName name="CY_Hale_Contrib" localSheetId="13">#REF!</definedName>
    <definedName name="CY_Hale_Contrib" localSheetId="15">#REF!</definedName>
    <definedName name="CY_Hale_Contrib" localSheetId="19">#REF!</definedName>
    <definedName name="CY_Hale_Contrib" localSheetId="20">#REF!</definedName>
    <definedName name="CY_Hale_Contrib" localSheetId="21">#REF!</definedName>
    <definedName name="CY_Hale_Contrib" localSheetId="7">#REF!</definedName>
    <definedName name="CY_Hale_Contrib" localSheetId="8">#REF!</definedName>
    <definedName name="CY_Hale_Contrib" localSheetId="14">#REF!</definedName>
    <definedName name="CY_Hale_Contrib">#REF!</definedName>
    <definedName name="CY_Hale_discomp" localSheetId="13">#REF!</definedName>
    <definedName name="CY_Hale_discomp" localSheetId="15">#REF!</definedName>
    <definedName name="CY_Hale_discomp" localSheetId="19">#REF!</definedName>
    <definedName name="CY_Hale_discomp" localSheetId="20">#REF!</definedName>
    <definedName name="CY_Hale_discomp" localSheetId="21">#REF!</definedName>
    <definedName name="CY_Hale_discomp" localSheetId="7">#REF!</definedName>
    <definedName name="CY_Hale_discomp" localSheetId="8">#REF!</definedName>
    <definedName name="CY_Hale_discomp" localSheetId="14">#REF!</definedName>
    <definedName name="CY_Hale_discomp">#REF!</definedName>
    <definedName name="CY_Hale_Disrate" localSheetId="13">#REF!</definedName>
    <definedName name="CY_Hale_Disrate" localSheetId="15">#REF!</definedName>
    <definedName name="CY_Hale_Disrate" localSheetId="19">#REF!</definedName>
    <definedName name="CY_Hale_Disrate" localSheetId="20">#REF!</definedName>
    <definedName name="CY_Hale_Disrate" localSheetId="21">#REF!</definedName>
    <definedName name="CY_Hale_Disrate" localSheetId="7">#REF!</definedName>
    <definedName name="CY_Hale_Disrate" localSheetId="8">#REF!</definedName>
    <definedName name="CY_Hale_Disrate" localSheetId="14">#REF!</definedName>
    <definedName name="CY_Hale_Disrate">#REF!</definedName>
    <definedName name="CY_Hale_expcomp" localSheetId="13">#REF!</definedName>
    <definedName name="CY_Hale_expcomp" localSheetId="15">#REF!</definedName>
    <definedName name="CY_Hale_expcomp" localSheetId="19">#REF!</definedName>
    <definedName name="CY_Hale_expcomp" localSheetId="20">#REF!</definedName>
    <definedName name="CY_Hale_expcomp" localSheetId="21">#REF!</definedName>
    <definedName name="CY_Hale_expcomp" localSheetId="7">#REF!</definedName>
    <definedName name="CY_Hale_expcomp" localSheetId="8">#REF!</definedName>
    <definedName name="CY_Hale_expcomp" localSheetId="14">#REF!</definedName>
    <definedName name="CY_Hale_expcomp">#REF!</definedName>
    <definedName name="CY_Hale_netact" localSheetId="13">#REF!</definedName>
    <definedName name="CY_Hale_netact" localSheetId="15">#REF!</definedName>
    <definedName name="CY_Hale_netact" localSheetId="19">#REF!</definedName>
    <definedName name="CY_Hale_netact" localSheetId="20">#REF!</definedName>
    <definedName name="CY_Hale_netact" localSheetId="21">#REF!</definedName>
    <definedName name="CY_Hale_netact" localSheetId="7">#REF!</definedName>
    <definedName name="CY_Hale_netact" localSheetId="8">#REF!</definedName>
    <definedName name="CY_Hale_netact" localSheetId="14">#REF!</definedName>
    <definedName name="CY_Hale_netact">#REF!</definedName>
    <definedName name="CY_Hale_netamt_eoy" localSheetId="13">#REF!</definedName>
    <definedName name="CY_Hale_netamt_eoy" localSheetId="15">#REF!</definedName>
    <definedName name="CY_Hale_netamt_eoy" localSheetId="19">#REF!</definedName>
    <definedName name="CY_Hale_netamt_eoy" localSheetId="20">#REF!</definedName>
    <definedName name="CY_Hale_netamt_eoy" localSheetId="21">#REF!</definedName>
    <definedName name="CY_Hale_netamt_eoy" localSheetId="7">#REF!</definedName>
    <definedName name="CY_Hale_netamt_eoy" localSheetId="8">#REF!</definedName>
    <definedName name="CY_Hale_netamt_eoy" localSheetId="14">#REF!</definedName>
    <definedName name="CY_Hale_netamt_eoy">#REF!</definedName>
    <definedName name="CY_Hale_pbo_eoy" localSheetId="13">#REF!</definedName>
    <definedName name="CY_Hale_pbo_eoy" localSheetId="15">#REF!</definedName>
    <definedName name="CY_Hale_pbo_eoy" localSheetId="19">#REF!</definedName>
    <definedName name="CY_Hale_pbo_eoy" localSheetId="20">#REF!</definedName>
    <definedName name="CY_Hale_pbo_eoy" localSheetId="21">#REF!</definedName>
    <definedName name="CY_Hale_pbo_eoy" localSheetId="7">#REF!</definedName>
    <definedName name="CY_Hale_pbo_eoy" localSheetId="8">#REF!</definedName>
    <definedName name="CY_Hale_pbo_eoy" localSheetId="14">#REF!</definedName>
    <definedName name="CY_Hale_pbo_eoy">#REF!</definedName>
    <definedName name="CY_Hale_PlanChange" localSheetId="13">#REF!</definedName>
    <definedName name="CY_Hale_PlanChange" localSheetId="15">#REF!</definedName>
    <definedName name="CY_Hale_PlanChange" localSheetId="19">#REF!</definedName>
    <definedName name="CY_Hale_PlanChange" localSheetId="20">#REF!</definedName>
    <definedName name="CY_Hale_PlanChange" localSheetId="21">#REF!</definedName>
    <definedName name="CY_Hale_PlanChange" localSheetId="7">#REF!</definedName>
    <definedName name="CY_Hale_PlanChange" localSheetId="8">#REF!</definedName>
    <definedName name="CY_Hale_PlanChange" localSheetId="14">#REF!</definedName>
    <definedName name="CY_Hale_PlanChange">#REF!</definedName>
    <definedName name="CY_Hale_PSC" localSheetId="13">#REF!</definedName>
    <definedName name="CY_Hale_PSC" localSheetId="15">#REF!</definedName>
    <definedName name="CY_Hale_PSC" localSheetId="19">#REF!</definedName>
    <definedName name="CY_Hale_PSC" localSheetId="20">#REF!</definedName>
    <definedName name="CY_Hale_PSC" localSheetId="21">#REF!</definedName>
    <definedName name="CY_Hale_PSC" localSheetId="7">#REF!</definedName>
    <definedName name="CY_Hale_PSC" localSheetId="8">#REF!</definedName>
    <definedName name="CY_Hale_PSC" localSheetId="14">#REF!</definedName>
    <definedName name="CY_Hale_PSC">#REF!</definedName>
    <definedName name="CY_KU_ABO_EOY" localSheetId="13">[5]Input!$B$164</definedName>
    <definedName name="CY_KU_ABO_EOY" localSheetId="19">#REF!</definedName>
    <definedName name="CY_KU_ABO_EOY" localSheetId="20">#REF!</definedName>
    <definedName name="CY_KU_ABO_EOY" localSheetId="21">#REF!</definedName>
    <definedName name="CY_KU_ABO_EOY">[5]Input!$B$164</definedName>
    <definedName name="CY_KU_AFS_dis" localSheetId="13">[5]Input!$B$96</definedName>
    <definedName name="CY_KU_AFS_dis" localSheetId="19">#REF!</definedName>
    <definedName name="CY_KU_AFS_dis" localSheetId="20">#REF!</definedName>
    <definedName name="CY_KU_AFS_dis" localSheetId="21">#REF!</definedName>
    <definedName name="CY_KU_AFS_dis">[5]Input!$B$96</definedName>
    <definedName name="CY_KU_AFS_exp" localSheetId="13">[5]Input!$B$66</definedName>
    <definedName name="CY_KU_AFS_exp" localSheetId="19">#REF!</definedName>
    <definedName name="CY_KU_AFS_exp" localSheetId="20">#REF!</definedName>
    <definedName name="CY_KU_AFS_exp" localSheetId="21">#REF!</definedName>
    <definedName name="CY_KU_AFS_exp">[5]Input!$B$66</definedName>
    <definedName name="CY_KU_Amort" localSheetId="13">[5]Input!$B$173</definedName>
    <definedName name="CY_KU_Amort" localSheetId="19">#REF!</definedName>
    <definedName name="CY_KU_Amort" localSheetId="20">#REF!</definedName>
    <definedName name="CY_KU_Amort" localSheetId="21">#REF!</definedName>
    <definedName name="CY_KU_Amort">[5]Input!$B$173</definedName>
    <definedName name="CY_KU_Amort_PlanChange" localSheetId="13">[5]Input!$B$180</definedName>
    <definedName name="CY_KU_Amort_PlanChange" localSheetId="19">#REF!</definedName>
    <definedName name="CY_KU_Amort_PlanChange" localSheetId="20">#REF!</definedName>
    <definedName name="CY_KU_Amort_PlanChange" localSheetId="21">#REF!</definedName>
    <definedName name="CY_KU_Amort_PlanChange">[5]Input!$B$180</definedName>
    <definedName name="CY_KU_Base" localSheetId="13">#REF!</definedName>
    <definedName name="CY_KU_Base" localSheetId="15">#REF!</definedName>
    <definedName name="CY_KU_Base" localSheetId="19">#REF!</definedName>
    <definedName name="CY_KU_Base" localSheetId="20">#REF!</definedName>
    <definedName name="CY_KU_Base" localSheetId="21">#REF!</definedName>
    <definedName name="CY_KU_Base" localSheetId="7">#REF!</definedName>
    <definedName name="CY_KU_Base" localSheetId="8">#REF!</definedName>
    <definedName name="CY_KU_Base" localSheetId="14">#REF!</definedName>
    <definedName name="CY_KU_Base">#REF!</definedName>
    <definedName name="CY_KU_BP" localSheetId="13">[5]Input!$B$169</definedName>
    <definedName name="CY_KU_BP" localSheetId="19">#REF!</definedName>
    <definedName name="CY_KU_BP" localSheetId="20">#REF!</definedName>
    <definedName name="CY_KU_BP" localSheetId="21">#REF!</definedName>
    <definedName name="CY_KU_BP">[5]Input!$B$169</definedName>
    <definedName name="CY_KU_BP_expected" localSheetId="13">[5]Input!#REF!</definedName>
    <definedName name="CY_KU_BP_expected" localSheetId="15">[5]Input!#REF!</definedName>
    <definedName name="CY_KU_BP_expected" localSheetId="19">#REF!</definedName>
    <definedName name="CY_KU_BP_expected" localSheetId="20">#REF!</definedName>
    <definedName name="CY_KU_BP_expected" localSheetId="21">#REF!</definedName>
    <definedName name="CY_KU_BP_expected" localSheetId="7">[5]Input!#REF!</definedName>
    <definedName name="CY_KU_BP_expected" localSheetId="8">[5]Input!#REF!</definedName>
    <definedName name="CY_KU_BP_expected">[5]Input!#REF!</definedName>
    <definedName name="CY_KU_Comp" localSheetId="13">[5]Input!$B$31</definedName>
    <definedName name="CY_KU_Comp" localSheetId="19">#REF!</definedName>
    <definedName name="CY_KU_Comp" localSheetId="20">#REF!</definedName>
    <definedName name="CY_KU_Comp" localSheetId="21">#REF!</definedName>
    <definedName name="CY_KU_Comp">[5]Input!$B$31</definedName>
    <definedName name="CY_KU_Contrib" localSheetId="13">[5]Input!$B$168</definedName>
    <definedName name="CY_KU_Contrib" localSheetId="19">#REF!</definedName>
    <definedName name="CY_KU_Contrib" localSheetId="20">#REF!</definedName>
    <definedName name="CY_KU_Contrib" localSheetId="21">#REF!</definedName>
    <definedName name="CY_KU_Contrib">[5]Input!$B$168</definedName>
    <definedName name="CY_KU_DisComp" localSheetId="13">[5]Input!$B$88</definedName>
    <definedName name="CY_KU_DisComp" localSheetId="19">#REF!</definedName>
    <definedName name="CY_KU_DisComp" localSheetId="20">#REF!</definedName>
    <definedName name="CY_KU_DisComp" localSheetId="21">#REF!</definedName>
    <definedName name="CY_KU_DisComp">[5]Input!$B$88</definedName>
    <definedName name="CY_KU_DisEROA" localSheetId="13">[5]Input!$B$81</definedName>
    <definedName name="CY_KU_DisEROA" localSheetId="19">#REF!</definedName>
    <definedName name="CY_KU_DisEROA" localSheetId="20">#REF!</definedName>
    <definedName name="CY_KU_DisEROA" localSheetId="21">#REF!</definedName>
    <definedName name="CY_KU_DisEROA">[5]Input!$B$81</definedName>
    <definedName name="CY_KU_Disrate" localSheetId="13">[5]Input!$B$74</definedName>
    <definedName name="CY_KU_Disrate" localSheetId="19">#REF!</definedName>
    <definedName name="CY_KU_Disrate" localSheetId="20">#REF!</definedName>
    <definedName name="CY_KU_Disrate" localSheetId="21">#REF!</definedName>
    <definedName name="CY_KU_Disrate">[5]Input!$B$74</definedName>
    <definedName name="CY_KU_EROA" localSheetId="13">[5]Input!$B$24</definedName>
    <definedName name="CY_KU_EROA" localSheetId="19">#REF!</definedName>
    <definedName name="CY_KU_EROA" localSheetId="20">#REF!</definedName>
    <definedName name="CY_KU_EROA" localSheetId="21">#REF!</definedName>
    <definedName name="CY_KU_EROA">[5]Input!$B$24</definedName>
    <definedName name="CY_KU_exprate" localSheetId="13">[5]Input!$B$17</definedName>
    <definedName name="CY_KU_exprate" localSheetId="19">#REF!</definedName>
    <definedName name="CY_KU_exprate" localSheetId="20">#REF!</definedName>
    <definedName name="CY_KU_exprate" localSheetId="21">#REF!</definedName>
    <definedName name="CY_KU_exprate">[5]Input!$B$17</definedName>
    <definedName name="CY_KU_Fed_Subsidy" localSheetId="13">#REF!</definedName>
    <definedName name="CY_KU_Fed_Subsidy" localSheetId="15">#REF!</definedName>
    <definedName name="CY_KU_Fed_Subsidy" localSheetId="19">[12]Input!$B$200</definedName>
    <definedName name="CY_KU_Fed_Subsidy" localSheetId="20">[12]Input!$B$200</definedName>
    <definedName name="CY_KU_Fed_Subsidy" localSheetId="21">[12]Input!$B$200</definedName>
    <definedName name="CY_KU_Fed_Subsidy">[13]Input!$B$188</definedName>
    <definedName name="CY_KU_FVAssets_eoy" localSheetId="13">[5]Input!$B$166</definedName>
    <definedName name="CY_KU_FVAssets_eoy" localSheetId="19">#REF!</definedName>
    <definedName name="CY_KU_FVAssets_eoy" localSheetId="20">#REF!</definedName>
    <definedName name="CY_KU_FVAssets_eoy" localSheetId="21">#REF!</definedName>
    <definedName name="CY_KU_FVAssets_eoy">[5]Input!$B$166</definedName>
    <definedName name="CY_KU_MRVA" localSheetId="13">[5]Input!$B$167</definedName>
    <definedName name="CY_KU_MRVA" localSheetId="19">#REF!</definedName>
    <definedName name="CY_KU_MRVA" localSheetId="20">#REF!</definedName>
    <definedName name="CY_KU_MRVA" localSheetId="21">#REF!</definedName>
    <definedName name="CY_KU_MRVA">[5]Input!$B$167</definedName>
    <definedName name="CY_KU_netact" localSheetId="13">[5]Input!$B$176</definedName>
    <definedName name="CY_KU_netact" localSheetId="19">#REF!</definedName>
    <definedName name="CY_KU_netact" localSheetId="20">#REF!</definedName>
    <definedName name="CY_KU_netact" localSheetId="21">#REF!</definedName>
    <definedName name="CY_KU_netact">[5]Input!$B$176</definedName>
    <definedName name="CY_KU_netamt_eoy" localSheetId="13">[5]Input!$B$177</definedName>
    <definedName name="CY_KU_netamt_eoy" localSheetId="19">#REF!</definedName>
    <definedName name="CY_KU_netamt_eoy" localSheetId="20">#REF!</definedName>
    <definedName name="CY_KU_netamt_eoy" localSheetId="21">#REF!</definedName>
    <definedName name="CY_KU_netamt_eoy">[5]Input!$B$177</definedName>
    <definedName name="CY_KU_PBO_EOY" localSheetId="13">[5]Input!$B$163</definedName>
    <definedName name="CY_KU_PBO_EOY" localSheetId="19">#REF!</definedName>
    <definedName name="CY_KU_PBO_EOY" localSheetId="20">#REF!</definedName>
    <definedName name="CY_KU_PBO_EOY" localSheetId="21">#REF!</definedName>
    <definedName name="CY_KU_PBO_EOY">[5]Input!$B$163</definedName>
    <definedName name="CY_KU_PlanChange" localSheetId="13">[5]Input!$B$179</definedName>
    <definedName name="CY_KU_PlanChange" localSheetId="19">#REF!</definedName>
    <definedName name="CY_KU_PlanChange" localSheetId="20">#REF!</definedName>
    <definedName name="CY_KU_PlanChange" localSheetId="21">#REF!</definedName>
    <definedName name="CY_KU_PlanChange">[5]Input!$B$179</definedName>
    <definedName name="CY_KU_PSC" localSheetId="13">#REF!</definedName>
    <definedName name="CY_KU_PSC" localSheetId="15">#REF!</definedName>
    <definedName name="CY_KU_PSC" localSheetId="19">#REF!</definedName>
    <definedName name="CY_KU_PSC" localSheetId="20">#REF!</definedName>
    <definedName name="CY_KU_PSC" localSheetId="21">#REF!</definedName>
    <definedName name="CY_KU_PSC" localSheetId="7">#REF!</definedName>
    <definedName name="CY_KU_PSC" localSheetId="8">#REF!</definedName>
    <definedName name="CY_KU_PSC" localSheetId="14">#REF!</definedName>
    <definedName name="CY_KU_PSC">#REF!</definedName>
    <definedName name="CY_KUREG15_netact">#REF!</definedName>
    <definedName name="CY_LGE_ABO_EOY" localSheetId="13">[5]Input!$B$123</definedName>
    <definedName name="CY_LGE_ABO_EOY" localSheetId="19">#REF!</definedName>
    <definedName name="CY_LGE_ABO_EOY" localSheetId="20">#REF!</definedName>
    <definedName name="CY_LGE_ABO_EOY" localSheetId="21">#REF!</definedName>
    <definedName name="CY_LGE_ABO_EOY">[5]Input!$B$123</definedName>
    <definedName name="CY_LGE_AFS_dis" localSheetId="13">[5]Input!$B$94</definedName>
    <definedName name="CY_LGE_AFS_dis" localSheetId="19">#REF!</definedName>
    <definedName name="CY_LGE_AFS_dis" localSheetId="20">#REF!</definedName>
    <definedName name="CY_LGE_AFS_dis" localSheetId="21">#REF!</definedName>
    <definedName name="CY_LGE_AFS_dis">[5]Input!$B$94</definedName>
    <definedName name="CY_LGE_AFS_exp" localSheetId="13">[5]Input!$B$64</definedName>
    <definedName name="CY_LGE_AFS_exp" localSheetId="19">#REF!</definedName>
    <definedName name="CY_LGE_AFS_exp" localSheetId="20">#REF!</definedName>
    <definedName name="CY_LGE_AFS_exp" localSheetId="21">#REF!</definedName>
    <definedName name="CY_LGE_AFS_exp">[5]Input!$B$64</definedName>
    <definedName name="CY_LGE_Amort_PlanChange" localSheetId="13">[5]Input!$B$139</definedName>
    <definedName name="CY_LGE_Amort_PlanChange" localSheetId="19">#REF!</definedName>
    <definedName name="CY_LGE_Amort_PlanChange" localSheetId="20">#REF!</definedName>
    <definedName name="CY_LGE_Amort_PlanChange" localSheetId="21">#REF!</definedName>
    <definedName name="CY_LGE_Amort_PlanChange">[5]Input!$B$139</definedName>
    <definedName name="CY_LGE_BP" localSheetId="13">[5]Input!$B$128</definedName>
    <definedName name="CY_LGE_BP" localSheetId="19">#REF!</definedName>
    <definedName name="CY_LGE_BP" localSheetId="20">#REF!</definedName>
    <definedName name="CY_LGE_BP" localSheetId="21">#REF!</definedName>
    <definedName name="CY_LGE_BP">[5]Input!$B$128</definedName>
    <definedName name="CY_LGE_BP_expected" localSheetId="13">[5]Input!#REF!</definedName>
    <definedName name="CY_LGE_BP_expected" localSheetId="15">[5]Input!#REF!</definedName>
    <definedName name="CY_LGE_BP_expected" localSheetId="19">#REF!</definedName>
    <definedName name="CY_LGE_BP_expected" localSheetId="20">#REF!</definedName>
    <definedName name="CY_LGE_BP_expected" localSheetId="21">#REF!</definedName>
    <definedName name="CY_LGE_BP_expected" localSheetId="7">[5]Input!#REF!</definedName>
    <definedName name="CY_LGE_BP_expected" localSheetId="8">[5]Input!#REF!</definedName>
    <definedName name="CY_LGE_BP_expected">[5]Input!#REF!</definedName>
    <definedName name="CY_LGE_Comp" localSheetId="13">[5]Input!$B$29</definedName>
    <definedName name="CY_LGE_Comp" localSheetId="19">#REF!</definedName>
    <definedName name="CY_LGE_Comp" localSheetId="20">#REF!</definedName>
    <definedName name="CY_LGE_Comp" localSheetId="21">#REF!</definedName>
    <definedName name="CY_LGE_Comp">[5]Input!$B$29</definedName>
    <definedName name="CY_LGE_Contrib" localSheetId="13">[5]Input!$B$127</definedName>
    <definedName name="CY_LGE_Contrib" localSheetId="19">#REF!</definedName>
    <definedName name="CY_LGE_Contrib" localSheetId="20">#REF!</definedName>
    <definedName name="CY_LGE_Contrib" localSheetId="21">#REF!</definedName>
    <definedName name="CY_LGE_Contrib">[5]Input!$B$127</definedName>
    <definedName name="CY_LGE_DisComp" localSheetId="13">[5]Input!$B$86</definedName>
    <definedName name="CY_LGE_DisComp" localSheetId="19">#REF!</definedName>
    <definedName name="CY_LGE_DisComp" localSheetId="20">#REF!</definedName>
    <definedName name="CY_LGE_DisComp" localSheetId="21">#REF!</definedName>
    <definedName name="CY_LGE_DisComp">[5]Input!$B$86</definedName>
    <definedName name="CY_LGE_DisEROA" localSheetId="13">[5]Input!$B$79</definedName>
    <definedName name="CY_LGE_DisEROA" localSheetId="19">#REF!</definedName>
    <definedName name="CY_LGE_DisEROA" localSheetId="20">#REF!</definedName>
    <definedName name="CY_LGE_DisEROA" localSheetId="21">#REF!</definedName>
    <definedName name="CY_LGE_DisEROA">[5]Input!$B$79</definedName>
    <definedName name="CY_LGE_Disrate" localSheetId="13">[5]Input!$B$72</definedName>
    <definedName name="CY_LGE_Disrate" localSheetId="19">#REF!</definedName>
    <definedName name="CY_LGE_Disrate" localSheetId="20">#REF!</definedName>
    <definedName name="CY_LGE_Disrate" localSheetId="21">#REF!</definedName>
    <definedName name="CY_LGE_Disrate">[5]Input!$B$72</definedName>
    <definedName name="CY_LGE_EROA" localSheetId="13">[5]Input!$B$22</definedName>
    <definedName name="CY_LGE_EROA" localSheetId="19">#REF!</definedName>
    <definedName name="CY_LGE_EROA" localSheetId="20">#REF!</definedName>
    <definedName name="CY_LGE_EROA" localSheetId="21">#REF!</definedName>
    <definedName name="CY_LGE_EROA">[5]Input!$B$22</definedName>
    <definedName name="CY_LGE_exprate" localSheetId="13">[5]Input!$B$15</definedName>
    <definedName name="CY_LGE_exprate" localSheetId="19">#REF!</definedName>
    <definedName name="CY_LGE_exprate" localSheetId="20">#REF!</definedName>
    <definedName name="CY_LGE_exprate" localSheetId="21">#REF!</definedName>
    <definedName name="CY_LGE_exprate">[5]Input!$B$15</definedName>
    <definedName name="CY_lge_FVAssets_eoy" localSheetId="13">[5]Input!$B$125</definedName>
    <definedName name="CY_lge_FVAssets_eoy" localSheetId="19">#REF!</definedName>
    <definedName name="CY_lge_FVAssets_eoy" localSheetId="20">#REF!</definedName>
    <definedName name="CY_lge_FVAssets_eoy" localSheetId="21">#REF!</definedName>
    <definedName name="CY_lge_FVAssets_eoy">[5]Input!$B$125</definedName>
    <definedName name="CY_LGE_MRVA" localSheetId="13">[5]Input!$B$126</definedName>
    <definedName name="CY_LGE_MRVA" localSheetId="19">#REF!</definedName>
    <definedName name="CY_LGE_MRVA" localSheetId="20">#REF!</definedName>
    <definedName name="CY_LGE_MRVA" localSheetId="21">#REF!</definedName>
    <definedName name="CY_LGE_MRVA">[5]Input!$B$126</definedName>
    <definedName name="CY_lge_netact" localSheetId="13">[5]Input!$B$135</definedName>
    <definedName name="CY_lge_netact" localSheetId="19">#REF!</definedName>
    <definedName name="CY_lge_netact" localSheetId="20">#REF!</definedName>
    <definedName name="CY_lge_netact" localSheetId="21">#REF!</definedName>
    <definedName name="CY_lge_netact">[5]Input!$B$135</definedName>
    <definedName name="CY_lge_netamt_eoy" localSheetId="13">[5]Input!$B$136</definedName>
    <definedName name="CY_lge_netamt_eoy" localSheetId="19">#REF!</definedName>
    <definedName name="CY_lge_netamt_eoy" localSheetId="20">#REF!</definedName>
    <definedName name="CY_lge_netamt_eoy" localSheetId="21">#REF!</definedName>
    <definedName name="CY_lge_netamt_eoy">[5]Input!$B$136</definedName>
    <definedName name="CY_LGE_PBO_EOY" localSheetId="13">[5]Input!$B$122</definedName>
    <definedName name="CY_LGE_PBO_EOY" localSheetId="19">#REF!</definedName>
    <definedName name="CY_LGE_PBO_EOY" localSheetId="20">#REF!</definedName>
    <definedName name="CY_LGE_PBO_EOY" localSheetId="21">#REF!</definedName>
    <definedName name="CY_LGE_PBO_EOY">[5]Input!$B$122</definedName>
    <definedName name="CY_LGE_Planchange" localSheetId="13">[5]Input!$B$138</definedName>
    <definedName name="CY_LGE_Planchange" localSheetId="19">#REF!</definedName>
    <definedName name="CY_LGE_Planchange" localSheetId="20">#REF!</definedName>
    <definedName name="CY_LGE_Planchange" localSheetId="21">#REF!</definedName>
    <definedName name="CY_LGE_Planchange">[5]Input!$B$138</definedName>
    <definedName name="CY_lge_PSC" localSheetId="13">#REF!</definedName>
    <definedName name="CY_lge_PSC" localSheetId="15">#REF!</definedName>
    <definedName name="CY_lge_PSC" localSheetId="19">#REF!</definedName>
    <definedName name="CY_lge_PSC" localSheetId="20">#REF!</definedName>
    <definedName name="CY_lge_PSC" localSheetId="21">#REF!</definedName>
    <definedName name="CY_lge_PSC" localSheetId="7">#REF!</definedName>
    <definedName name="CY_lge_PSC" localSheetId="8">#REF!</definedName>
    <definedName name="CY_lge_PSC" localSheetId="14">#REF!</definedName>
    <definedName name="CY_lge_PSC">#REF!</definedName>
    <definedName name="CY_LGENonUnion_Amort" localSheetId="13">[5]Input!$B$132</definedName>
    <definedName name="CY_LGENonUnion_Amort" localSheetId="19">#REF!</definedName>
    <definedName name="CY_LGENonUnion_Amort" localSheetId="20">#REF!</definedName>
    <definedName name="CY_LGENonUnion_Amort" localSheetId="21">#REF!</definedName>
    <definedName name="CY_LGENonUnion_Amort">[5]Input!$B$132</definedName>
    <definedName name="CY_LGENonUnion_Base" localSheetId="13">#REF!</definedName>
    <definedName name="CY_LGENonUnion_Base" localSheetId="15">#REF!</definedName>
    <definedName name="CY_LGENonUnion_Base" localSheetId="19">#REF!</definedName>
    <definedName name="CY_LGENonUnion_Base" localSheetId="20">#REF!</definedName>
    <definedName name="CY_LGENonUnion_Base" localSheetId="21">#REF!</definedName>
    <definedName name="CY_LGENonUnion_Base" localSheetId="7">#REF!</definedName>
    <definedName name="CY_LGENonUnion_Base" localSheetId="8">#REF!</definedName>
    <definedName name="CY_LGENonUnion_Base" localSheetId="14">#REF!</definedName>
    <definedName name="CY_LGENonUnion_Base">#REF!</definedName>
    <definedName name="CY_lgeREG15_netact">#REF!</definedName>
    <definedName name="CY_LGEUn_Comp" localSheetId="13">[5]Input!$B$28</definedName>
    <definedName name="CY_LGEUn_Comp" localSheetId="19">#REF!</definedName>
    <definedName name="CY_LGEUn_Comp" localSheetId="20">#REF!</definedName>
    <definedName name="CY_LGEUn_Comp" localSheetId="21">#REF!</definedName>
    <definedName name="CY_LGEUn_Comp">[5]Input!$B$28</definedName>
    <definedName name="CY_LGEUn_EROA" localSheetId="13">[5]Input!$B$21</definedName>
    <definedName name="CY_LGEUn_EROA" localSheetId="19">#REF!</definedName>
    <definedName name="CY_LGEUn_EROA" localSheetId="20">#REF!</definedName>
    <definedName name="CY_LGEUn_EROA" localSheetId="21">#REF!</definedName>
    <definedName name="CY_LGEUn_EROA">[5]Input!$B$21</definedName>
    <definedName name="CY_LGEUn_exprate" localSheetId="13">[5]Input!$B$14</definedName>
    <definedName name="CY_LGEUn_exprate" localSheetId="19">#REF!</definedName>
    <definedName name="CY_LGEUn_exprate" localSheetId="20">#REF!</definedName>
    <definedName name="CY_LGEUn_exprate" localSheetId="21">#REF!</definedName>
    <definedName name="CY_LGEUn_exprate">[5]Input!$B$14</definedName>
    <definedName name="CY_LGEUnion_ABO_EOY" localSheetId="13">[5]Input!$B$103</definedName>
    <definedName name="CY_LGEUnion_ABO_EOY" localSheetId="19">#REF!</definedName>
    <definedName name="CY_LGEUnion_ABO_EOY" localSheetId="20">#REF!</definedName>
    <definedName name="CY_LGEUnion_ABO_EOY" localSheetId="21">#REF!</definedName>
    <definedName name="CY_LGEUnion_ABO_EOY">[5]Input!$B$103</definedName>
    <definedName name="CY_LGEUnion_AFS_dis" localSheetId="13">[5]Input!$B$93</definedName>
    <definedName name="CY_LGEUnion_AFS_dis" localSheetId="19">#REF!</definedName>
    <definedName name="CY_LGEUnion_AFS_dis" localSheetId="20">#REF!</definedName>
    <definedName name="CY_LGEUnion_AFS_dis" localSheetId="21">#REF!</definedName>
    <definedName name="CY_LGEUnion_AFS_dis">[5]Input!$B$93</definedName>
    <definedName name="CY_LGEUnion_AFS_exp" localSheetId="13">[5]Input!$B$63</definedName>
    <definedName name="CY_LGEUnion_AFS_exp" localSheetId="19">#REF!</definedName>
    <definedName name="CY_LGEUnion_AFS_exp" localSheetId="20">#REF!</definedName>
    <definedName name="CY_LGEUnion_AFS_exp" localSheetId="21">#REF!</definedName>
    <definedName name="CY_LGEUnion_AFS_exp">[5]Input!$B$63</definedName>
    <definedName name="CY_LGEUnion_Amort" localSheetId="13">[5]Input!$B$112</definedName>
    <definedName name="CY_LGEUnion_Amort" localSheetId="19">#REF!</definedName>
    <definedName name="CY_LGEUnion_Amort" localSheetId="20">#REF!</definedName>
    <definedName name="CY_LGEUnion_Amort" localSheetId="21">#REF!</definedName>
    <definedName name="CY_LGEUnion_Amort">[5]Input!$B$112</definedName>
    <definedName name="CY_LGEUnion_Amort_PlanChange" localSheetId="13">[5]Input!$B$119</definedName>
    <definedName name="CY_LGEUnion_Amort_PlanChange" localSheetId="19">#REF!</definedName>
    <definedName name="CY_LGEUnion_Amort_PlanChange" localSheetId="20">#REF!</definedName>
    <definedName name="CY_LGEUnion_Amort_PlanChange" localSheetId="21">#REF!</definedName>
    <definedName name="CY_LGEUnion_Amort_PlanChange">[5]Input!$B$119</definedName>
    <definedName name="CY_LGEUnion_Base" localSheetId="13">#REF!</definedName>
    <definedName name="CY_LGEUnion_Base" localSheetId="15">#REF!</definedName>
    <definedName name="CY_LGEUnion_Base" localSheetId="19">#REF!</definedName>
    <definedName name="CY_LGEUnion_Base" localSheetId="20">#REF!</definedName>
    <definedName name="CY_LGEUnion_Base" localSheetId="21">#REF!</definedName>
    <definedName name="CY_LGEUnion_Base" localSheetId="7">#REF!</definedName>
    <definedName name="CY_LGEUnion_Base" localSheetId="8">#REF!</definedName>
    <definedName name="CY_LGEUnion_Base" localSheetId="14">#REF!</definedName>
    <definedName name="CY_LGEUnion_Base">#REF!</definedName>
    <definedName name="CY_LGEUnion_BP" localSheetId="13">[5]Input!$B$108</definedName>
    <definedName name="CY_LGEUnion_BP" localSheetId="19">#REF!</definedName>
    <definedName name="CY_LGEUnion_BP" localSheetId="20">#REF!</definedName>
    <definedName name="CY_LGEUnion_BP" localSheetId="21">#REF!</definedName>
    <definedName name="CY_LGEUnion_BP">[5]Input!$B$108</definedName>
    <definedName name="CY_LGEUnion_BP_expected" localSheetId="13">[5]Input!#REF!</definedName>
    <definedName name="CY_LGEUnion_BP_expected" localSheetId="15">[5]Input!#REF!</definedName>
    <definedName name="CY_LGEUnion_BP_expected" localSheetId="19">#REF!</definedName>
    <definedName name="CY_LGEUnion_BP_expected" localSheetId="20">#REF!</definedName>
    <definedName name="CY_LGEUnion_BP_expected" localSheetId="21">#REF!</definedName>
    <definedName name="CY_LGEUnion_BP_expected" localSheetId="7">[5]Input!#REF!</definedName>
    <definedName name="CY_LGEUnion_BP_expected" localSheetId="8">[5]Input!#REF!</definedName>
    <definedName name="CY_LGEUnion_BP_expected">[5]Input!#REF!</definedName>
    <definedName name="CY_LGEUnion_Contrib" localSheetId="13">[5]Input!$B$107</definedName>
    <definedName name="CY_LGEUnion_Contrib" localSheetId="19">#REF!</definedName>
    <definedName name="CY_LGEUnion_Contrib" localSheetId="20">#REF!</definedName>
    <definedName name="CY_LGEUnion_Contrib" localSheetId="21">#REF!</definedName>
    <definedName name="CY_LGEUnion_Contrib">[5]Input!$B$107</definedName>
    <definedName name="CY_LGEUnion_Discomp" localSheetId="13">[5]Input!$B$85</definedName>
    <definedName name="CY_LGEUnion_Discomp" localSheetId="19">#REF!</definedName>
    <definedName name="CY_LGEUnion_Discomp" localSheetId="20">#REF!</definedName>
    <definedName name="CY_LGEUnion_Discomp" localSheetId="21">#REF!</definedName>
    <definedName name="CY_LGEUnion_Discomp">[5]Input!$B$85</definedName>
    <definedName name="CY_LGEUnion_DisEROA" localSheetId="13">[5]Input!$B$78</definedName>
    <definedName name="CY_LGEUnion_DisEROA" localSheetId="19">#REF!</definedName>
    <definedName name="CY_LGEUnion_DisEROA" localSheetId="20">#REF!</definedName>
    <definedName name="CY_LGEUnion_DisEROA" localSheetId="21">#REF!</definedName>
    <definedName name="CY_LGEUnion_DisEROA">[5]Input!$B$78</definedName>
    <definedName name="CY_LGEUnion_Disrate" localSheetId="13">[5]Input!$B$71</definedName>
    <definedName name="CY_LGEUnion_Disrate" localSheetId="19">#REF!</definedName>
    <definedName name="CY_LGEUnion_Disrate" localSheetId="20">#REF!</definedName>
    <definedName name="CY_LGEUnion_Disrate" localSheetId="21">#REF!</definedName>
    <definedName name="CY_LGEUnion_Disrate">[5]Input!$B$71</definedName>
    <definedName name="CY_lgeunion_FVAssets_eoy" localSheetId="13">[11]Input!$B$89</definedName>
    <definedName name="CY_lgeunion_FVAssets_eoy" localSheetId="19">#REF!</definedName>
    <definedName name="CY_lgeunion_FVAssets_eoy" localSheetId="20">#REF!</definedName>
    <definedName name="CY_lgeunion_FVAssets_eoy" localSheetId="21">#REF!</definedName>
    <definedName name="CY_lgeunion_FVAssets_eoy">[11]Input!$B$89</definedName>
    <definedName name="CY_LGEUnion_MRVA" localSheetId="13">[5]Input!$B$106</definedName>
    <definedName name="CY_LGEUnion_MRVA" localSheetId="19">#REF!</definedName>
    <definedName name="CY_LGEUnion_MRVA" localSheetId="20">#REF!</definedName>
    <definedName name="CY_LGEUnion_MRVA" localSheetId="21">#REF!</definedName>
    <definedName name="CY_LGEUnion_MRVA">[5]Input!$B$106</definedName>
    <definedName name="CY_lgeunion_netact" localSheetId="13">[11]Input!$B$96</definedName>
    <definedName name="CY_lgeunion_netact" localSheetId="19">#REF!</definedName>
    <definedName name="CY_lgeunion_netact" localSheetId="20">#REF!</definedName>
    <definedName name="CY_lgeunion_netact" localSheetId="21">#REF!</definedName>
    <definedName name="CY_lgeunion_netact">[11]Input!$B$96</definedName>
    <definedName name="CY_lgeunion_netamt_eoy" localSheetId="13">[11]Input!$B$97</definedName>
    <definedName name="CY_lgeunion_netamt_eoy" localSheetId="19">#REF!</definedName>
    <definedName name="CY_lgeunion_netamt_eoy" localSheetId="20">#REF!</definedName>
    <definedName name="CY_lgeunion_netamt_eoy" localSheetId="21">#REF!</definedName>
    <definedName name="CY_lgeunion_netamt_eoy">[11]Input!$B$97</definedName>
    <definedName name="CY_LGEUnion_PBO_EOY" localSheetId="13">[11]Input!$B$86</definedName>
    <definedName name="CY_LGEUnion_PBO_EOY" localSheetId="19">#REF!</definedName>
    <definedName name="CY_LGEUnion_PBO_EOY" localSheetId="20">#REF!</definedName>
    <definedName name="CY_LGEUnion_PBO_EOY" localSheetId="21">#REF!</definedName>
    <definedName name="CY_LGEUnion_PBO_EOY">[11]Input!$B$86</definedName>
    <definedName name="CY_LGEUnion_PlanChange" localSheetId="13">[5]Input!$B$118</definedName>
    <definedName name="CY_LGEUnion_PlanChange" localSheetId="19">#REF!</definedName>
    <definedName name="CY_LGEUnion_PlanChange" localSheetId="20">#REF!</definedName>
    <definedName name="CY_LGEUnion_PlanChange" localSheetId="21">#REF!</definedName>
    <definedName name="CY_LGEUnion_PlanChange">[5]Input!$B$118</definedName>
    <definedName name="CY_lgeunion_PSC" localSheetId="13">#REF!</definedName>
    <definedName name="CY_lgeunion_PSC" localSheetId="15">#REF!</definedName>
    <definedName name="CY_lgeunion_PSC" localSheetId="19">#REF!</definedName>
    <definedName name="CY_lgeunion_PSC" localSheetId="20">#REF!</definedName>
    <definedName name="CY_lgeunion_PSC" localSheetId="21">#REF!</definedName>
    <definedName name="CY_lgeunion_PSC" localSheetId="7">#REF!</definedName>
    <definedName name="CY_lgeunion_PSC" localSheetId="8">#REF!</definedName>
    <definedName name="CY_lgeunion_PSC" localSheetId="14">#REF!</definedName>
    <definedName name="CY_lgeunion_PSC">#REF!</definedName>
    <definedName name="CY_lgeunionREG15_netact">#REF!</definedName>
    <definedName name="CY_LPI_Amort_PlanChange" localSheetId="15">#REF!</definedName>
    <definedName name="CY_LPI_Amort_PlanChange" localSheetId="19">#REF!</definedName>
    <definedName name="CY_LPI_Amort_PlanChange" localSheetId="20">#REF!</definedName>
    <definedName name="CY_LPI_Amort_PlanChange" localSheetId="21">#REF!</definedName>
    <definedName name="CY_LPI_Amort_PlanChange">#REF!</definedName>
    <definedName name="CY_LPI_PlanChange" localSheetId="13">#REF!</definedName>
    <definedName name="CY_LPI_PlanChange" localSheetId="15">#REF!</definedName>
    <definedName name="CY_LPI_PlanChange" localSheetId="19">[12]Input!$B$185</definedName>
    <definedName name="CY_LPI_PlanChange" localSheetId="20">[12]Input!$B$185</definedName>
    <definedName name="CY_LPI_PlanChange" localSheetId="21">[12]Input!$B$185</definedName>
    <definedName name="CY_LPI_PlanChange">[13]Input!$B$173</definedName>
    <definedName name="CY_Officer_abo_eoy" localSheetId="13">#REF!</definedName>
    <definedName name="CY_Officer_abo_eoy" localSheetId="15">#REF!</definedName>
    <definedName name="CY_Officer_abo_eoy" localSheetId="19">#REF!</definedName>
    <definedName name="CY_Officer_abo_eoy" localSheetId="20">#REF!</definedName>
    <definedName name="CY_Officer_abo_eoy" localSheetId="21">#REF!</definedName>
    <definedName name="CY_Officer_abo_eoy" localSheetId="7">#REF!</definedName>
    <definedName name="CY_Officer_abo_eoy" localSheetId="8">#REF!</definedName>
    <definedName name="CY_Officer_abo_eoy" localSheetId="14">#REF!</definedName>
    <definedName name="CY_Officer_abo_eoy">#REF!</definedName>
    <definedName name="CY_Officer_Amort_PlanChange" localSheetId="13">#REF!</definedName>
    <definedName name="CY_Officer_Amort_PlanChange" localSheetId="15">#REF!</definedName>
    <definedName name="CY_Officer_Amort_PlanChange" localSheetId="19">#REF!</definedName>
    <definedName name="CY_Officer_Amort_PlanChange" localSheetId="20">#REF!</definedName>
    <definedName name="CY_Officer_Amort_PlanChange" localSheetId="21">#REF!</definedName>
    <definedName name="CY_Officer_Amort_PlanChange" localSheetId="7">#REF!</definedName>
    <definedName name="CY_Officer_Amort_PlanChange" localSheetId="8">#REF!</definedName>
    <definedName name="CY_Officer_Amort_PlanChange" localSheetId="14">#REF!</definedName>
    <definedName name="CY_Officer_Amort_PlanChange">#REF!</definedName>
    <definedName name="CY_Officer_bp" localSheetId="13">#REF!</definedName>
    <definedName name="CY_Officer_bp" localSheetId="15">#REF!</definedName>
    <definedName name="CY_Officer_bp" localSheetId="19">#REF!</definedName>
    <definedName name="CY_Officer_bp" localSheetId="20">#REF!</definedName>
    <definedName name="CY_Officer_bp" localSheetId="21">#REF!</definedName>
    <definedName name="CY_Officer_bp" localSheetId="7">#REF!</definedName>
    <definedName name="CY_Officer_bp" localSheetId="8">#REF!</definedName>
    <definedName name="CY_Officer_bp" localSheetId="14">#REF!</definedName>
    <definedName name="CY_Officer_bp">#REF!</definedName>
    <definedName name="CY_Officer_Contrib" localSheetId="13">#REF!</definedName>
    <definedName name="CY_Officer_Contrib" localSheetId="15">#REF!</definedName>
    <definedName name="CY_Officer_Contrib" localSheetId="19">#REF!</definedName>
    <definedName name="CY_Officer_Contrib" localSheetId="20">#REF!</definedName>
    <definedName name="CY_Officer_Contrib" localSheetId="21">#REF!</definedName>
    <definedName name="CY_Officer_Contrib" localSheetId="7">#REF!</definedName>
    <definedName name="CY_Officer_Contrib" localSheetId="8">#REF!</definedName>
    <definedName name="CY_Officer_Contrib" localSheetId="14">#REF!</definedName>
    <definedName name="CY_Officer_Contrib">#REF!</definedName>
    <definedName name="cy_officer_discomp" localSheetId="13">#REF!</definedName>
    <definedName name="cy_officer_discomp" localSheetId="15">#REF!</definedName>
    <definedName name="cy_officer_discomp" localSheetId="19">#REF!</definedName>
    <definedName name="cy_officer_discomp" localSheetId="20">#REF!</definedName>
    <definedName name="cy_officer_discomp" localSheetId="21">#REF!</definedName>
    <definedName name="cy_officer_discomp" localSheetId="7">#REF!</definedName>
    <definedName name="cy_officer_discomp" localSheetId="8">#REF!</definedName>
    <definedName name="cy_officer_discomp" localSheetId="14">#REF!</definedName>
    <definedName name="cy_officer_discomp">#REF!</definedName>
    <definedName name="CY_Officer_Disrate" localSheetId="13">#REF!</definedName>
    <definedName name="CY_Officer_Disrate" localSheetId="15">#REF!</definedName>
    <definedName name="CY_Officer_Disrate" localSheetId="19">#REF!</definedName>
    <definedName name="CY_Officer_Disrate" localSheetId="20">#REF!</definedName>
    <definedName name="CY_Officer_Disrate" localSheetId="21">#REF!</definedName>
    <definedName name="CY_Officer_Disrate" localSheetId="7">#REF!</definedName>
    <definedName name="CY_Officer_Disrate" localSheetId="8">#REF!</definedName>
    <definedName name="CY_Officer_Disrate" localSheetId="14">#REF!</definedName>
    <definedName name="CY_Officer_Disrate">#REF!</definedName>
    <definedName name="CY_Officer_expcomp" localSheetId="13">#REF!</definedName>
    <definedName name="CY_Officer_expcomp" localSheetId="15">#REF!</definedName>
    <definedName name="CY_Officer_expcomp" localSheetId="19">#REF!</definedName>
    <definedName name="CY_Officer_expcomp" localSheetId="20">#REF!</definedName>
    <definedName name="CY_Officer_expcomp" localSheetId="21">#REF!</definedName>
    <definedName name="CY_Officer_expcomp" localSheetId="7">#REF!</definedName>
    <definedName name="CY_Officer_expcomp" localSheetId="8">#REF!</definedName>
    <definedName name="CY_Officer_expcomp" localSheetId="14">#REF!</definedName>
    <definedName name="CY_Officer_expcomp">#REF!</definedName>
    <definedName name="CY_Officer_netact" localSheetId="13">#REF!</definedName>
    <definedName name="CY_Officer_netact" localSheetId="15">#REF!</definedName>
    <definedName name="CY_Officer_netact" localSheetId="19">#REF!</definedName>
    <definedName name="CY_Officer_netact" localSheetId="20">#REF!</definedName>
    <definedName name="CY_Officer_netact" localSheetId="21">#REF!</definedName>
    <definedName name="CY_Officer_netact" localSheetId="7">#REF!</definedName>
    <definedName name="CY_Officer_netact" localSheetId="8">#REF!</definedName>
    <definedName name="CY_Officer_netact" localSheetId="14">#REF!</definedName>
    <definedName name="CY_Officer_netact">#REF!</definedName>
    <definedName name="CY_officer_netamt_eoy" localSheetId="13">#REF!</definedName>
    <definedName name="CY_officer_netamt_eoy" localSheetId="15">#REF!</definedName>
    <definedName name="CY_officer_netamt_eoy" localSheetId="19">#REF!</definedName>
    <definedName name="CY_officer_netamt_eoy" localSheetId="20">#REF!</definedName>
    <definedName name="CY_officer_netamt_eoy" localSheetId="21">#REF!</definedName>
    <definedName name="CY_officer_netamt_eoy" localSheetId="7">#REF!</definedName>
    <definedName name="CY_officer_netamt_eoy" localSheetId="8">#REF!</definedName>
    <definedName name="CY_officer_netamt_eoy" localSheetId="14">#REF!</definedName>
    <definedName name="CY_officer_netamt_eoy">#REF!</definedName>
    <definedName name="CY_Officer_pbo_eoy" localSheetId="13">#REF!</definedName>
    <definedName name="CY_Officer_pbo_eoy" localSheetId="15">#REF!</definedName>
    <definedName name="CY_Officer_pbo_eoy" localSheetId="19">#REF!</definedName>
    <definedName name="CY_Officer_pbo_eoy" localSheetId="20">#REF!</definedName>
    <definedName name="CY_Officer_pbo_eoy" localSheetId="21">#REF!</definedName>
    <definedName name="CY_Officer_pbo_eoy" localSheetId="7">#REF!</definedName>
    <definedName name="CY_Officer_pbo_eoy" localSheetId="8">#REF!</definedName>
    <definedName name="CY_Officer_pbo_eoy" localSheetId="14">#REF!</definedName>
    <definedName name="CY_Officer_pbo_eoy">#REF!</definedName>
    <definedName name="CY_Officer_PlanChange" localSheetId="13">#REF!</definedName>
    <definedName name="CY_Officer_PlanChange" localSheetId="15">#REF!</definedName>
    <definedName name="CY_Officer_PlanChange" localSheetId="19">#REF!</definedName>
    <definedName name="CY_Officer_PlanChange" localSheetId="20">#REF!</definedName>
    <definedName name="CY_Officer_PlanChange" localSheetId="21">#REF!</definedName>
    <definedName name="CY_Officer_PlanChange" localSheetId="7">#REF!</definedName>
    <definedName name="CY_Officer_PlanChange" localSheetId="8">#REF!</definedName>
    <definedName name="CY_Officer_PlanChange" localSheetId="14">#REF!</definedName>
    <definedName name="CY_Officer_PlanChange">#REF!</definedName>
    <definedName name="CY_Officer_PSC" localSheetId="13">#REF!</definedName>
    <definedName name="CY_Officer_PSC" localSheetId="15">#REF!</definedName>
    <definedName name="CY_Officer_PSC" localSheetId="19">#REF!</definedName>
    <definedName name="CY_Officer_PSC" localSheetId="20">#REF!</definedName>
    <definedName name="CY_Officer_PSC" localSheetId="21">#REF!</definedName>
    <definedName name="CY_Officer_PSC" localSheetId="7">#REF!</definedName>
    <definedName name="CY_Officer_PSC" localSheetId="8">#REF!</definedName>
    <definedName name="CY_Officer_PSC" localSheetId="14">#REF!</definedName>
    <definedName name="CY_Officer_PSC">#REF!</definedName>
    <definedName name="cy_prw_ku_amort" localSheetId="13">#REF!</definedName>
    <definedName name="cy_prw_ku_amort" localSheetId="15">#REF!</definedName>
    <definedName name="cy_prw_ku_amort" localSheetId="19">[12]Input!$B$202</definedName>
    <definedName name="cy_prw_ku_amort" localSheetId="20">[12]Input!$B$202</definedName>
    <definedName name="cy_prw_ku_amort" localSheetId="21">[12]Input!$B$202</definedName>
    <definedName name="cy_prw_ku_amort">[13]Input!$B$190</definedName>
    <definedName name="CY_PRW_KU_Amort_Fin" localSheetId="15">#REF!</definedName>
    <definedName name="CY_PRW_KU_Amort_Fin" localSheetId="19">#REF!</definedName>
    <definedName name="CY_PRW_KU_Amort_Fin" localSheetId="20">#REF!</definedName>
    <definedName name="CY_PRW_KU_Amort_Fin" localSheetId="21">#REF!</definedName>
    <definedName name="CY_PRW_KU_Amort_Fin">#REF!</definedName>
    <definedName name="CY_PRW_KU_assets_boy" localSheetId="13">#REF!</definedName>
    <definedName name="CY_PRW_KU_assets_boy" localSheetId="15">#REF!</definedName>
    <definedName name="CY_PRW_KU_assets_boy" localSheetId="19">[12]Input!$B$192</definedName>
    <definedName name="CY_PRW_KU_assets_boy" localSheetId="20">[12]Input!$B$192</definedName>
    <definedName name="CY_PRW_KU_assets_boy" localSheetId="21">[12]Input!$B$192</definedName>
    <definedName name="CY_PRW_KU_assets_boy">[17]Input!$B$180</definedName>
    <definedName name="CY_PRW_KU_assets_eoy" localSheetId="13">#REF!</definedName>
    <definedName name="CY_PRW_KU_assets_eoy" localSheetId="15">#REF!</definedName>
    <definedName name="CY_PRW_KU_assets_eoy" localSheetId="19">[12]Input!$B$193</definedName>
    <definedName name="CY_PRW_KU_assets_eoy" localSheetId="20">[12]Input!$B$193</definedName>
    <definedName name="CY_PRW_KU_assets_eoy" localSheetId="21">[12]Input!$B$193</definedName>
    <definedName name="CY_PRW_KU_assets_eoy">[13]Input!$B$181</definedName>
    <definedName name="cy_prw_ku_base" localSheetId="15">#REF!</definedName>
    <definedName name="cy_prw_ku_base" localSheetId="19">#REF!</definedName>
    <definedName name="cy_prw_ku_base" localSheetId="20">#REF!</definedName>
    <definedName name="cy_prw_ku_base" localSheetId="21">#REF!</definedName>
    <definedName name="cy_prw_ku_base">#REF!</definedName>
    <definedName name="CY_PRW_KU_Base_Fin" localSheetId="15">#REF!</definedName>
    <definedName name="CY_PRW_KU_Base_Fin" localSheetId="19">#REF!</definedName>
    <definedName name="CY_PRW_KU_Base_Fin" localSheetId="20">#REF!</definedName>
    <definedName name="CY_PRW_KU_Base_Fin" localSheetId="21">#REF!</definedName>
    <definedName name="CY_PRW_KU_Base_Fin">#REF!</definedName>
    <definedName name="cy_prw_ku_bp" localSheetId="13">#REF!</definedName>
    <definedName name="cy_prw_ku_bp" localSheetId="15">#REF!</definedName>
    <definedName name="cy_prw_ku_bp" localSheetId="19">[12]Input!$B$198</definedName>
    <definedName name="cy_prw_ku_bp" localSheetId="20">[12]Input!$B$198</definedName>
    <definedName name="cy_prw_ku_bp" localSheetId="21">[12]Input!$B$198</definedName>
    <definedName name="cy_prw_ku_bp">[13]Input!$B$186</definedName>
    <definedName name="CY_PRW_KU_COMP" localSheetId="13">#REF!</definedName>
    <definedName name="CY_PRW_KU_COMP" localSheetId="15">#REF!</definedName>
    <definedName name="CY_PRW_KU_COMP" localSheetId="19">[12]Input!$B$32</definedName>
    <definedName name="CY_PRW_KU_COMP" localSheetId="20">[12]Input!$B$32</definedName>
    <definedName name="CY_PRW_KU_COMP" localSheetId="21">[12]Input!$B$32</definedName>
    <definedName name="CY_PRW_KU_COMP">[17]Input!$B$30</definedName>
    <definedName name="CY_PRW_KU_CorpContrib" localSheetId="13">#REF!</definedName>
    <definedName name="CY_PRW_KU_CorpContrib" localSheetId="15">#REF!</definedName>
    <definedName name="CY_PRW_KU_CorpContrib" localSheetId="19">[12]Input!$B$196</definedName>
    <definedName name="CY_PRW_KU_CorpContrib" localSheetId="20">[12]Input!$B$196</definedName>
    <definedName name="CY_PRW_KU_CorpContrib" localSheetId="21">[12]Input!$B$196</definedName>
    <definedName name="CY_PRW_KU_CorpContrib">[13]Input!$B$184</definedName>
    <definedName name="CY_PRW_KU_DISCOMP" localSheetId="13">#REF!</definedName>
    <definedName name="CY_PRW_KU_DISCOMP" localSheetId="15">#REF!</definedName>
    <definedName name="CY_PRW_KU_DISCOMP" localSheetId="19">[12]Input!$B$107</definedName>
    <definedName name="CY_PRW_KU_DISCOMP" localSheetId="20">[12]Input!$B$107</definedName>
    <definedName name="CY_PRW_KU_DISCOMP" localSheetId="21">[12]Input!$B$107</definedName>
    <definedName name="CY_PRW_KU_DISCOMP">[13]Input!$B$96</definedName>
    <definedName name="CY_PRW_KU_DISEROA" localSheetId="13">#REF!</definedName>
    <definedName name="CY_PRW_KU_DISEROA" localSheetId="15">#REF!</definedName>
    <definedName name="CY_PRW_KU_DISEROA" localSheetId="19">[12]Input!$B$99</definedName>
    <definedName name="CY_PRW_KU_DISEROA" localSheetId="20">[12]Input!$B$99</definedName>
    <definedName name="CY_PRW_KU_DISEROA" localSheetId="21">[12]Input!$B$99</definedName>
    <definedName name="CY_PRW_KU_DISEROA">[13]Input!$B$89</definedName>
    <definedName name="CY_PRW_KU_DISRATE" localSheetId="13">#REF!</definedName>
    <definedName name="CY_PRW_KU_DISRATE" localSheetId="15">#REF!</definedName>
    <definedName name="CY_PRW_KU_DISRATE" localSheetId="19">[12]Input!$B$91</definedName>
    <definedName name="CY_PRW_KU_DISRATE" localSheetId="20">[12]Input!$B$91</definedName>
    <definedName name="CY_PRW_KU_DISRATE" localSheetId="21">[12]Input!$B$91</definedName>
    <definedName name="CY_PRW_KU_DISRATE">[13]Input!$B$82</definedName>
    <definedName name="CY_PRW_KU_EEContrib" localSheetId="13">#REF!</definedName>
    <definedName name="CY_PRW_KU_EEContrib" localSheetId="15">#REF!</definedName>
    <definedName name="CY_PRW_KU_EEContrib" localSheetId="19">[12]Input!$B$197</definedName>
    <definedName name="CY_PRW_KU_EEContrib" localSheetId="20">[12]Input!$B$197</definedName>
    <definedName name="CY_PRW_KU_EEContrib" localSheetId="21">[12]Input!$B$197</definedName>
    <definedName name="CY_PRW_KU_EEContrib">[13]Input!$B$185</definedName>
    <definedName name="cy_PRW_ku_effect_of_subsidy_eoy" localSheetId="13">#REF!</definedName>
    <definedName name="cy_PRW_ku_effect_of_subsidy_eoy" localSheetId="15">#REF!</definedName>
    <definedName name="cy_PRW_ku_effect_of_subsidy_eoy" localSheetId="19">[12]Input!$B$191</definedName>
    <definedName name="cy_PRW_ku_effect_of_subsidy_eoy" localSheetId="20">[12]Input!$B$191</definedName>
    <definedName name="cy_PRW_ku_effect_of_subsidy_eoy" localSheetId="21">[12]Input!$B$191</definedName>
    <definedName name="cy_PRW_ku_effect_of_subsidy_eoy">[13]Input!$B$179</definedName>
    <definedName name="CY_PRW_KU_EROA" localSheetId="13">#REF!</definedName>
    <definedName name="CY_PRW_KU_EROA" localSheetId="15">#REF!</definedName>
    <definedName name="CY_PRW_KU_EROA" localSheetId="19">[12]Input!$B$24</definedName>
    <definedName name="CY_PRW_KU_EROA" localSheetId="20">[12]Input!$B$24</definedName>
    <definedName name="CY_PRW_KU_EROA" localSheetId="21">[12]Input!$B$24</definedName>
    <definedName name="CY_PRW_KU_EROA">[17]Input!$B$23</definedName>
    <definedName name="CY_PRW_KU_EXPRATE" localSheetId="13">#REF!</definedName>
    <definedName name="CY_PRW_KU_EXPRATE" localSheetId="15">#REF!</definedName>
    <definedName name="CY_PRW_KU_EXPRATE" localSheetId="19">[12]Input!$B$16</definedName>
    <definedName name="CY_PRW_KU_EXPRATE" localSheetId="20">[12]Input!$B$16</definedName>
    <definedName name="CY_PRW_KU_EXPRATE" localSheetId="21">[12]Input!$B$16</definedName>
    <definedName name="CY_PRW_KU_EXPRATE">[17]Input!$B$16</definedName>
    <definedName name="cy_prw_ku_inspaid" localSheetId="15">#REF!</definedName>
    <definedName name="cy_prw_ku_inspaid" localSheetId="19">#REF!</definedName>
    <definedName name="cy_prw_ku_inspaid" localSheetId="20">#REF!</definedName>
    <definedName name="cy_prw_ku_inspaid" localSheetId="21">#REF!</definedName>
    <definedName name="cy_prw_ku_inspaid">#REF!</definedName>
    <definedName name="CY_PRW_KU_pbo_eoy" localSheetId="13">#REF!</definedName>
    <definedName name="CY_PRW_KU_pbo_eoy" localSheetId="15">#REF!</definedName>
    <definedName name="CY_PRW_KU_pbo_eoy" localSheetId="19">[12]Input!$B$189</definedName>
    <definedName name="CY_PRW_KU_pbo_eoy" localSheetId="20">[12]Input!$B$189</definedName>
    <definedName name="CY_PRW_KU_pbo_eoy" localSheetId="21">[12]Input!$B$189</definedName>
    <definedName name="CY_PRW_KU_pbo_eoy">[13]Input!$B$177</definedName>
    <definedName name="CY_PRW_KU_Trend" localSheetId="13">#REF!</definedName>
    <definedName name="CY_PRW_KU_Trend" localSheetId="15">#REF!</definedName>
    <definedName name="CY_PRW_KU_Trend" localSheetId="19">[12]Input!$B$40</definedName>
    <definedName name="CY_PRW_KU_Trend" localSheetId="20">[12]Input!$B$40</definedName>
    <definedName name="CY_PRW_KU_Trend" localSheetId="21">[12]Input!$B$40</definedName>
    <definedName name="CY_PRW_KU_Trend">[17]Input!$B$37</definedName>
    <definedName name="CY_PRW_KU_UltTrend" localSheetId="13">#REF!</definedName>
    <definedName name="CY_PRW_KU_UltTrend" localSheetId="15">#REF!</definedName>
    <definedName name="CY_PRW_KU_UltTrend" localSheetId="19">[12]Input!$B$48</definedName>
    <definedName name="CY_PRW_KU_UltTrend" localSheetId="20">[12]Input!$B$48</definedName>
    <definedName name="CY_PRW_KU_UltTrend" localSheetId="21">[12]Input!$B$48</definedName>
    <definedName name="CY_PRW_KU_UltTrend">[17]Input!$B$44</definedName>
    <definedName name="CY_PRW_KU_VEBAContrib" localSheetId="13">#REF!</definedName>
    <definedName name="CY_PRW_KU_VEBAContrib" localSheetId="15">#REF!</definedName>
    <definedName name="CY_PRW_KU_VEBAContrib" localSheetId="19">[12]Input!$B$195</definedName>
    <definedName name="CY_PRW_KU_VEBAContrib" localSheetId="20">[12]Input!$B$195</definedName>
    <definedName name="CY_PRW_KU_VEBAContrib" localSheetId="21">[12]Input!$B$195</definedName>
    <definedName name="CY_PRW_KU_VEBAContrib">[13]Input!$B$183</definedName>
    <definedName name="CY_PRW_KU_without_subsidy_eoy" localSheetId="13">#REF!</definedName>
    <definedName name="CY_PRW_KU_without_subsidy_eoy" localSheetId="15">#REF!</definedName>
    <definedName name="CY_PRW_KU_without_subsidy_eoy" localSheetId="19">[12]Input!$B$190</definedName>
    <definedName name="CY_PRW_KU_without_subsidy_eoy" localSheetId="20">[12]Input!$B$190</definedName>
    <definedName name="CY_PRW_KU_without_subsidy_eoy" localSheetId="21">[12]Input!$B$190</definedName>
    <definedName name="CY_PRW_KU_without_subsidy_eoy">[13]Input!$B$178</definedName>
    <definedName name="CY_PRW_KU_Yrs" localSheetId="13">#REF!</definedName>
    <definedName name="CY_PRW_KU_Yrs" localSheetId="15">#REF!</definedName>
    <definedName name="CY_PRW_KU_Yrs" localSheetId="19">[12]Input!$B$56</definedName>
    <definedName name="CY_PRW_KU_Yrs" localSheetId="20">[12]Input!$B$56</definedName>
    <definedName name="CY_PRW_KU_Yrs" localSheetId="21">[12]Input!$B$56</definedName>
    <definedName name="CY_PRW_KU_Yrs">[17]Input!$B$51</definedName>
    <definedName name="CY_PRW_LGE_Amort_fin" localSheetId="15">#REF!</definedName>
    <definedName name="CY_PRW_LGE_Amort_fin" localSheetId="19">#REF!</definedName>
    <definedName name="CY_PRW_LGE_Amort_fin" localSheetId="20">#REF!</definedName>
    <definedName name="CY_PRW_LGE_Amort_fin" localSheetId="21">#REF!</definedName>
    <definedName name="CY_PRW_LGE_Amort_fin">#REF!</definedName>
    <definedName name="CY_PRW_LGE_assets_boy" localSheetId="13">#REF!</definedName>
    <definedName name="CY_PRW_LGE_assets_boy" localSheetId="15">#REF!</definedName>
    <definedName name="CY_PRW_LGE_assets_boy" localSheetId="19">[12]Input!$B$114</definedName>
    <definedName name="CY_PRW_LGE_assets_boy" localSheetId="20">[12]Input!$B$114</definedName>
    <definedName name="CY_PRW_LGE_assets_boy" localSheetId="21">[12]Input!$B$114</definedName>
    <definedName name="CY_PRW_LGE_assets_boy">[17]Input!$B$102</definedName>
    <definedName name="CY_PRW_LGE_assets_eoy" localSheetId="13">#REF!</definedName>
    <definedName name="CY_PRW_LGE_assets_eoy" localSheetId="15">#REF!</definedName>
    <definedName name="CY_PRW_LGE_assets_eoy" localSheetId="19">[12]Input!$B$115</definedName>
    <definedName name="CY_PRW_LGE_assets_eoy" localSheetId="20">[12]Input!$B$115</definedName>
    <definedName name="CY_PRW_LGE_assets_eoy" localSheetId="21">[12]Input!$B$115</definedName>
    <definedName name="CY_PRW_LGE_assets_eoy">[13]Input!$B$103</definedName>
    <definedName name="CY_PRW_LGE_Base_fin" localSheetId="15">#REF!</definedName>
    <definedName name="CY_PRW_LGE_Base_fin" localSheetId="19">#REF!</definedName>
    <definedName name="CY_PRW_LGE_Base_fin" localSheetId="20">#REF!</definedName>
    <definedName name="CY_PRW_LGE_Base_fin" localSheetId="21">#REF!</definedName>
    <definedName name="CY_PRW_LGE_Base_fin">#REF!</definedName>
    <definedName name="cy_prw_lge_bp" localSheetId="13">#REF!</definedName>
    <definedName name="cy_prw_lge_bp" localSheetId="15">#REF!</definedName>
    <definedName name="cy_prw_lge_bp" localSheetId="19">[12]Input!$B$120</definedName>
    <definedName name="cy_prw_lge_bp" localSheetId="20">[12]Input!$B$120</definedName>
    <definedName name="cy_prw_lge_bp" localSheetId="21">[12]Input!$B$120</definedName>
    <definedName name="cy_prw_lge_bp">[13]Input!$B$108</definedName>
    <definedName name="CY_PRW_LGE_COMP" localSheetId="13">#REF!</definedName>
    <definedName name="CY_PRW_LGE_COMP" localSheetId="15">#REF!</definedName>
    <definedName name="CY_PRW_LGE_COMP" localSheetId="19">[12]Input!$B$29</definedName>
    <definedName name="CY_PRW_LGE_COMP" localSheetId="20">[12]Input!$B$29</definedName>
    <definedName name="CY_PRW_LGE_COMP" localSheetId="21">[12]Input!$B$29</definedName>
    <definedName name="CY_PRW_LGE_COMP">[17]Input!$B$27</definedName>
    <definedName name="CY_PRW_LGE_CorpContrib" localSheetId="13">#REF!</definedName>
    <definedName name="CY_PRW_LGE_CorpContrib" localSheetId="15">#REF!</definedName>
    <definedName name="CY_PRW_LGE_CorpContrib" localSheetId="19">[12]Input!$B$118</definedName>
    <definedName name="CY_PRW_LGE_CorpContrib" localSheetId="20">[12]Input!$B$118</definedName>
    <definedName name="CY_PRW_LGE_CorpContrib" localSheetId="21">[12]Input!$B$118</definedName>
    <definedName name="CY_PRW_LGE_CorpContrib">[13]Input!$B$106</definedName>
    <definedName name="CY_PRW_LGE_DISCOMP" localSheetId="13">#REF!</definedName>
    <definedName name="CY_PRW_LGE_DISCOMP" localSheetId="15">#REF!</definedName>
    <definedName name="CY_PRW_LGE_DISCOMP" localSheetId="19">[12]Input!$B$104</definedName>
    <definedName name="CY_PRW_LGE_DISCOMP" localSheetId="20">[12]Input!$B$104</definedName>
    <definedName name="CY_PRW_LGE_DISCOMP" localSheetId="21">[12]Input!$B$104</definedName>
    <definedName name="CY_PRW_LGE_DISCOMP">[13]Input!$B$93</definedName>
    <definedName name="CY_PRW_LGE_DISEROA" localSheetId="13">#REF!</definedName>
    <definedName name="CY_PRW_LGE_DISEROA" localSheetId="15">#REF!</definedName>
    <definedName name="CY_PRW_LGE_DISEROA" localSheetId="19">[12]Input!$B$96</definedName>
    <definedName name="CY_PRW_LGE_DISEROA" localSheetId="20">[12]Input!$B$96</definedName>
    <definedName name="CY_PRW_LGE_DISEROA" localSheetId="21">[12]Input!$B$96</definedName>
    <definedName name="CY_PRW_LGE_DISEROA">[13]Input!$B$86</definedName>
    <definedName name="CY_PRW_LGE_DISRATE" localSheetId="13">#REF!</definedName>
    <definedName name="CY_PRW_LGE_DISRATE" localSheetId="15">#REF!</definedName>
    <definedName name="CY_PRW_LGE_DISRATE" localSheetId="19">[12]Input!$B$88</definedName>
    <definedName name="CY_PRW_LGE_DISRATE" localSheetId="20">[12]Input!$B$88</definedName>
    <definedName name="CY_PRW_LGE_DISRATE" localSheetId="21">[12]Input!$B$88</definedName>
    <definedName name="CY_PRW_LGE_DISRATE">[13]Input!$B$79</definedName>
    <definedName name="CY_PRW_LGE_EEContrib" localSheetId="13">#REF!</definedName>
    <definedName name="CY_PRW_LGE_EEContrib" localSheetId="15">#REF!</definedName>
    <definedName name="CY_PRW_LGE_EEContrib" localSheetId="19">[12]Input!$B$119</definedName>
    <definedName name="CY_PRW_LGE_EEContrib" localSheetId="20">[12]Input!$B$119</definedName>
    <definedName name="CY_PRW_LGE_EEContrib" localSheetId="21">[12]Input!$B$119</definedName>
    <definedName name="CY_PRW_LGE_EEContrib">[13]Input!$B$107</definedName>
    <definedName name="CY_PRW_LGE_EROA" localSheetId="13">#REF!</definedName>
    <definedName name="CY_PRW_LGE_EROA" localSheetId="15">#REF!</definedName>
    <definedName name="CY_PRW_LGE_EROA" localSheetId="19">[12]Input!$B$21</definedName>
    <definedName name="CY_PRW_LGE_EROA" localSheetId="20">[12]Input!$B$21</definedName>
    <definedName name="CY_PRW_LGE_EROA" localSheetId="21">[12]Input!$B$21</definedName>
    <definedName name="CY_PRW_LGE_EROA">[17]Input!$B$20</definedName>
    <definedName name="CY_PRW_LGE_EXPRATE" localSheetId="13">#REF!</definedName>
    <definedName name="CY_PRW_LGE_EXPRATE" localSheetId="15">#REF!</definedName>
    <definedName name="CY_PRW_LGE_EXPRATE" localSheetId="19">[12]Input!$B$13</definedName>
    <definedName name="CY_PRW_LGE_EXPRATE" localSheetId="20">[12]Input!$B$13</definedName>
    <definedName name="CY_PRW_LGE_EXPRATE" localSheetId="21">[12]Input!$B$13</definedName>
    <definedName name="CY_PRW_LGE_EXPRATE">[17]Input!$B$13</definedName>
    <definedName name="cy_prw_lge_inspaid" localSheetId="15">#REF!</definedName>
    <definedName name="cy_prw_lge_inspaid" localSheetId="19">#REF!</definedName>
    <definedName name="cy_prw_lge_inspaid" localSheetId="20">#REF!</definedName>
    <definedName name="cy_prw_lge_inspaid" localSheetId="21">#REF!</definedName>
    <definedName name="cy_prw_lge_inspaid">#REF!</definedName>
    <definedName name="CY_PRW_LGE_pbo_eoy" localSheetId="13">#REF!</definedName>
    <definedName name="CY_PRW_LGE_pbo_eoy" localSheetId="15">#REF!</definedName>
    <definedName name="CY_PRW_LGE_pbo_eoy" localSheetId="19">[12]Input!$B$113</definedName>
    <definedName name="CY_PRW_LGE_pbo_eoy" localSheetId="20">[12]Input!$B$113</definedName>
    <definedName name="CY_PRW_LGE_pbo_eoy" localSheetId="21">[12]Input!$B$113</definedName>
    <definedName name="CY_PRW_LGE_pbo_eoy">[13]Input!$B$101</definedName>
    <definedName name="CY_PRW_LGE_PSC_reg" localSheetId="15">#REF!</definedName>
    <definedName name="CY_PRW_LGE_PSC_reg" localSheetId="19">#REF!</definedName>
    <definedName name="CY_PRW_LGE_PSC_reg" localSheetId="20">#REF!</definedName>
    <definedName name="CY_PRW_LGE_PSC_reg" localSheetId="21">#REF!</definedName>
    <definedName name="CY_PRW_LGE_PSC_reg">#REF!</definedName>
    <definedName name="CY_PRW_LGE_Trend" localSheetId="13">#REF!</definedName>
    <definedName name="CY_PRW_LGE_Trend" localSheetId="15">#REF!</definedName>
    <definedName name="CY_PRW_LGE_Trend" localSheetId="19">[12]Input!$B$37</definedName>
    <definedName name="CY_PRW_LGE_Trend" localSheetId="20">[12]Input!$B$37</definedName>
    <definedName name="CY_PRW_LGE_Trend" localSheetId="21">[12]Input!$B$37</definedName>
    <definedName name="CY_PRW_LGE_Trend">[17]Input!$B$34</definedName>
    <definedName name="CY_PRW_LGE_UltTrend" localSheetId="13">#REF!</definedName>
    <definedName name="CY_PRW_LGE_UltTrend" localSheetId="15">#REF!</definedName>
    <definedName name="CY_PRW_LGE_UltTrend" localSheetId="19">[12]Input!$B$45</definedName>
    <definedName name="CY_PRW_LGE_UltTrend" localSheetId="20">[12]Input!$B$45</definedName>
    <definedName name="CY_PRW_LGE_UltTrend" localSheetId="21">[12]Input!$B$45</definedName>
    <definedName name="CY_PRW_LGE_UltTrend">[17]Input!$B$41</definedName>
    <definedName name="CY_PRW_LGE_VEBAContrib" localSheetId="13">#REF!</definedName>
    <definedName name="CY_PRW_LGE_VEBAContrib" localSheetId="15">#REF!</definedName>
    <definedName name="CY_PRW_LGE_VEBAContrib" localSheetId="19">[12]Input!$B$117</definedName>
    <definedName name="CY_PRW_LGE_VEBAContrib" localSheetId="20">[12]Input!$B$117</definedName>
    <definedName name="CY_PRW_LGE_VEBAContrib" localSheetId="21">[12]Input!$B$117</definedName>
    <definedName name="CY_PRW_LGE_VEBAContrib">[13]Input!$B$105</definedName>
    <definedName name="CY_PRW_LGE_Yrs" localSheetId="13">#REF!</definedName>
    <definedName name="CY_PRW_LGE_Yrs" localSheetId="15">#REF!</definedName>
    <definedName name="CY_PRW_LGE_Yrs" localSheetId="19">[12]Input!$B$53</definedName>
    <definedName name="CY_PRW_LGE_Yrs" localSheetId="20">[12]Input!$B$53</definedName>
    <definedName name="CY_PRW_LGE_Yrs" localSheetId="21">[12]Input!$B$53</definedName>
    <definedName name="CY_PRW_LGE_Yrs">[17]Input!$B$48</definedName>
    <definedName name="cy_prw_lgenonunion_amort" localSheetId="13">#REF!</definedName>
    <definedName name="cy_prw_lgenonunion_amort" localSheetId="15">#REF!</definedName>
    <definedName name="cy_prw_lgenonunion_amort" localSheetId="19">[12]Input!$B$123</definedName>
    <definedName name="cy_prw_lgenonunion_amort" localSheetId="20">[12]Input!$B$123</definedName>
    <definedName name="cy_prw_lgenonunion_amort" localSheetId="21">[12]Input!$B$123</definedName>
    <definedName name="cy_prw_lgenonunion_amort">[13]Input!$B$111</definedName>
    <definedName name="CY_PRW_lgenonunion_base" localSheetId="15">#REF!</definedName>
    <definedName name="CY_PRW_lgenonunion_base" localSheetId="19">#REF!</definedName>
    <definedName name="CY_PRW_lgenonunion_base" localSheetId="20">#REF!</definedName>
    <definedName name="CY_PRW_lgenonunion_base" localSheetId="21">#REF!</definedName>
    <definedName name="CY_PRW_lgenonunion_base">#REF!</definedName>
    <definedName name="cy_prw_lgeunion_amort" localSheetId="13">#REF!</definedName>
    <definedName name="cy_prw_lgeunion_amort" localSheetId="15">#REF!</definedName>
    <definedName name="cy_prw_lgeunion_amort" localSheetId="19">[12]Input!$B$252</definedName>
    <definedName name="cy_prw_lgeunion_amort" localSheetId="20">[12]Input!$B$252</definedName>
    <definedName name="cy_prw_lgeunion_amort" localSheetId="21">[12]Input!$B$252</definedName>
    <definedName name="cy_prw_lgeunion_amort">[13]Input!$B$215</definedName>
    <definedName name="CY_PRW_LGEUnion_Amort_Fin" localSheetId="15">#REF!</definedName>
    <definedName name="CY_PRW_LGEUnion_Amort_Fin" localSheetId="19">#REF!</definedName>
    <definedName name="CY_PRW_LGEUnion_Amort_Fin" localSheetId="20">#REF!</definedName>
    <definedName name="CY_PRW_LGEUnion_Amort_Fin" localSheetId="21">#REF!</definedName>
    <definedName name="CY_PRW_LGEUnion_Amort_Fin">#REF!</definedName>
    <definedName name="CY_PRW_LGEUnion_assets_boy" localSheetId="13">#REF!</definedName>
    <definedName name="CY_PRW_LGEUnion_assets_boy" localSheetId="15">#REF!</definedName>
    <definedName name="CY_PRW_LGEUnion_assets_boy" localSheetId="19">[12]Input!$B$243</definedName>
    <definedName name="CY_PRW_LGEUnion_assets_boy" localSheetId="20">[12]Input!$B$243</definedName>
    <definedName name="CY_PRW_LGEUnion_assets_boy" localSheetId="21">[12]Input!$B$243</definedName>
    <definedName name="CY_PRW_LGEUnion_assets_boy">[17]Input!$B$206</definedName>
    <definedName name="CY_PRW_LGEUnion_assets_eoy" localSheetId="13">#REF!</definedName>
    <definedName name="CY_PRW_LGEUnion_assets_eoy" localSheetId="15">#REF!</definedName>
    <definedName name="CY_PRW_LGEUnion_assets_eoy" localSheetId="19">[12]Input!$B$244</definedName>
    <definedName name="CY_PRW_LGEUnion_assets_eoy" localSheetId="20">[12]Input!$B$244</definedName>
    <definedName name="CY_PRW_LGEUnion_assets_eoy" localSheetId="21">[12]Input!$B$244</definedName>
    <definedName name="CY_PRW_LGEUnion_assets_eoy">[13]Input!$B$207</definedName>
    <definedName name="cy_prw_lgeunion_base" localSheetId="15">#REF!</definedName>
    <definedName name="cy_prw_lgeunion_base" localSheetId="19">#REF!</definedName>
    <definedName name="cy_prw_lgeunion_base" localSheetId="20">#REF!</definedName>
    <definedName name="cy_prw_lgeunion_base" localSheetId="21">#REF!</definedName>
    <definedName name="cy_prw_lgeunion_base">#REF!</definedName>
    <definedName name="CY_PRW_LGEUnion_Base_Fin" localSheetId="15">#REF!</definedName>
    <definedName name="CY_PRW_LGEUnion_Base_Fin" localSheetId="19">#REF!</definedName>
    <definedName name="CY_PRW_LGEUnion_Base_Fin" localSheetId="20">#REF!</definedName>
    <definedName name="CY_PRW_LGEUnion_Base_Fin" localSheetId="21">#REF!</definedName>
    <definedName name="CY_PRW_LGEUnion_Base_Fin">#REF!</definedName>
    <definedName name="cy_prw_lgeUnion_bp" localSheetId="13">#REF!</definedName>
    <definedName name="cy_prw_lgeUnion_bp" localSheetId="15">#REF!</definedName>
    <definedName name="cy_prw_lgeUnion_bp" localSheetId="19">[12]Input!$B$249</definedName>
    <definedName name="cy_prw_lgeUnion_bp" localSheetId="20">[12]Input!$B$249</definedName>
    <definedName name="cy_prw_lgeUnion_bp" localSheetId="21">[12]Input!$B$249</definedName>
    <definedName name="cy_prw_lgeUnion_bp">[13]Input!$B$212</definedName>
    <definedName name="CY_PRW_LGEUNION_COMP" localSheetId="13">#REF!</definedName>
    <definedName name="CY_PRW_LGEUNION_COMP" localSheetId="15">#REF!</definedName>
    <definedName name="CY_PRW_LGEUNION_COMP" localSheetId="19">[12]Input!$B$34</definedName>
    <definedName name="CY_PRW_LGEUNION_COMP" localSheetId="20">[12]Input!$B$34</definedName>
    <definedName name="CY_PRW_LGEUNION_COMP" localSheetId="21">[12]Input!$B$34</definedName>
    <definedName name="CY_PRW_LGEUNION_COMP">[17]Input!$B$31</definedName>
    <definedName name="CY_PRW_LGEUnion_CorpContrib" localSheetId="13">#REF!</definedName>
    <definedName name="CY_PRW_LGEUnion_CorpContrib" localSheetId="15">#REF!</definedName>
    <definedName name="CY_PRW_LGEUnion_CorpContrib" localSheetId="19">[12]Input!$B$247</definedName>
    <definedName name="CY_PRW_LGEUnion_CorpContrib" localSheetId="20">[12]Input!$B$247</definedName>
    <definedName name="CY_PRW_LGEUnion_CorpContrib" localSheetId="21">[12]Input!$B$247</definedName>
    <definedName name="CY_PRW_LGEUnion_CorpContrib">[13]Input!$B$210</definedName>
    <definedName name="CY_PRW_LGEUNION_DISCOMP" localSheetId="13">#REF!</definedName>
    <definedName name="CY_PRW_LGEUNION_DISCOMP" localSheetId="15">#REF!</definedName>
    <definedName name="CY_PRW_LGEUNION_DISCOMP" localSheetId="19">[12]Input!$B$109</definedName>
    <definedName name="CY_PRW_LGEUNION_DISCOMP" localSheetId="20">[12]Input!$B$109</definedName>
    <definedName name="CY_PRW_LGEUNION_DISCOMP" localSheetId="21">[12]Input!$B$109</definedName>
    <definedName name="CY_PRW_LGEUNION_DISCOMP">[13]Input!$B$97</definedName>
    <definedName name="CY_PRW_LGEUNION_DISEROA" localSheetId="13">#REF!</definedName>
    <definedName name="CY_PRW_LGEUNION_DISEROA" localSheetId="15">#REF!</definedName>
    <definedName name="CY_PRW_LGEUNION_DISEROA" localSheetId="19">[12]Input!$B$101</definedName>
    <definedName name="CY_PRW_LGEUNION_DISEROA" localSheetId="20">[12]Input!$B$101</definedName>
    <definedName name="CY_PRW_LGEUNION_DISEROA" localSheetId="21">[12]Input!$B$101</definedName>
    <definedName name="CY_PRW_LGEUNION_DISEROA">[13]Input!$B$90</definedName>
    <definedName name="CY_PRW_LGEUNION_DISRATE" localSheetId="13">#REF!</definedName>
    <definedName name="CY_PRW_LGEUNION_DISRATE" localSheetId="15">#REF!</definedName>
    <definedName name="CY_PRW_LGEUNION_DISRATE" localSheetId="19">[12]Input!$B$93</definedName>
    <definedName name="CY_PRW_LGEUNION_DISRATE" localSheetId="20">[12]Input!$B$93</definedName>
    <definedName name="CY_PRW_LGEUNION_DISRATE" localSheetId="21">[12]Input!$B$93</definedName>
    <definedName name="CY_PRW_LGEUNION_DISRATE">[13]Input!$B$83</definedName>
    <definedName name="CY_PRW_LGEunion_EEContrib" localSheetId="13">#REF!</definedName>
    <definedName name="CY_PRW_LGEunion_EEContrib" localSheetId="15">#REF!</definedName>
    <definedName name="CY_PRW_LGEunion_EEContrib" localSheetId="19">[12]Input!$B$248</definedName>
    <definedName name="CY_PRW_LGEunion_EEContrib" localSheetId="20">[12]Input!$B$248</definedName>
    <definedName name="CY_PRW_LGEunion_EEContrib" localSheetId="21">[12]Input!$B$248</definedName>
    <definedName name="CY_PRW_LGEunion_EEContrib">[13]Input!$B$211</definedName>
    <definedName name="CY_PRW_LGEUNION_EROA" localSheetId="13">#REF!</definedName>
    <definedName name="CY_PRW_LGEUNION_EROA" localSheetId="15">#REF!</definedName>
    <definedName name="CY_PRW_LGEUNION_EROA" localSheetId="19">[12]Input!$B$26</definedName>
    <definedName name="CY_PRW_LGEUNION_EROA" localSheetId="20">[12]Input!$B$26</definedName>
    <definedName name="CY_PRW_LGEUNION_EROA" localSheetId="21">[12]Input!$B$26</definedName>
    <definedName name="CY_PRW_LGEUNION_EROA">[17]Input!$B$24</definedName>
    <definedName name="CY_PRW_LGEUNION_EXPRATE" localSheetId="13">#REF!</definedName>
    <definedName name="CY_PRW_LGEUNION_EXPRATE" localSheetId="15">#REF!</definedName>
    <definedName name="CY_PRW_LGEUNION_EXPRATE" localSheetId="19">[12]Input!$B$18</definedName>
    <definedName name="CY_PRW_LGEUNION_EXPRATE" localSheetId="20">[12]Input!$B$18</definedName>
    <definedName name="CY_PRW_LGEUNION_EXPRATE" localSheetId="21">[12]Input!$B$18</definedName>
    <definedName name="CY_PRW_LGEUNION_EXPRATE">[17]Input!$B$17</definedName>
    <definedName name="cy_prw_lgeunion_inspaid" localSheetId="15">#REF!</definedName>
    <definedName name="cy_prw_lgeunion_inspaid" localSheetId="19">#REF!</definedName>
    <definedName name="cy_prw_lgeunion_inspaid" localSheetId="20">#REF!</definedName>
    <definedName name="cy_prw_lgeunion_inspaid" localSheetId="21">#REF!</definedName>
    <definedName name="cy_prw_lgeunion_inspaid">#REF!</definedName>
    <definedName name="CY_PRW_LGEUnion_pbo_eoy" localSheetId="13">#REF!</definedName>
    <definedName name="CY_PRW_LGEUnion_pbo_eoy" localSheetId="15">#REF!</definedName>
    <definedName name="CY_PRW_LGEUnion_pbo_eoy" localSheetId="19">[12]Input!$B$242</definedName>
    <definedName name="CY_PRW_LGEUnion_pbo_eoy" localSheetId="20">[12]Input!$B$242</definedName>
    <definedName name="CY_PRW_LGEUnion_pbo_eoy" localSheetId="21">[12]Input!$B$242</definedName>
    <definedName name="CY_PRW_LGEUnion_pbo_eoy">[13]Input!$B$205</definedName>
    <definedName name="CY_PRW_LGEUnion_Trend" localSheetId="13">#REF!</definedName>
    <definedName name="CY_PRW_LGEUnion_Trend" localSheetId="15">#REF!</definedName>
    <definedName name="CY_PRW_LGEUnion_Trend" localSheetId="19">[12]Input!$B$42</definedName>
    <definedName name="CY_PRW_LGEUnion_Trend" localSheetId="20">[12]Input!$B$42</definedName>
    <definedName name="CY_PRW_LGEUnion_Trend" localSheetId="21">[12]Input!$B$42</definedName>
    <definedName name="CY_PRW_LGEUnion_Trend">[17]Input!$B$38</definedName>
    <definedName name="CY_PRW_LGEUnion_UltTrend" localSheetId="13">#REF!</definedName>
    <definedName name="CY_PRW_LGEUnion_UltTrend" localSheetId="15">#REF!</definedName>
    <definedName name="CY_PRW_LGEUnion_UltTrend" localSheetId="19">[12]Input!$B$50</definedName>
    <definedName name="CY_PRW_LGEUnion_UltTrend" localSheetId="20">[12]Input!$B$50</definedName>
    <definedName name="CY_PRW_LGEUnion_UltTrend" localSheetId="21">[12]Input!$B$50</definedName>
    <definedName name="CY_PRW_LGEUnion_UltTrend">[17]Input!$B$45</definedName>
    <definedName name="CY_PRW_LGEUnion_VEBAContrib" localSheetId="13">#REF!</definedName>
    <definedName name="CY_PRW_LGEUnion_VEBAContrib" localSheetId="15">#REF!</definedName>
    <definedName name="CY_PRW_LGEUnion_VEBAContrib" localSheetId="19">[12]Input!$B$246</definedName>
    <definedName name="CY_PRW_LGEUnion_VEBAContrib" localSheetId="20">[12]Input!$B$246</definedName>
    <definedName name="CY_PRW_LGEUnion_VEBAContrib" localSheetId="21">[12]Input!$B$246</definedName>
    <definedName name="CY_PRW_LGEUnion_VEBAContrib">[13]Input!$B$209</definedName>
    <definedName name="CY_PRW_LGEUnion_Yrs" localSheetId="13">#REF!</definedName>
    <definedName name="CY_PRW_LGEUnion_Yrs" localSheetId="15">#REF!</definedName>
    <definedName name="CY_PRW_LGEUnion_Yrs" localSheetId="19">[12]Input!$B$58</definedName>
    <definedName name="CY_PRW_LGEUnion_Yrs" localSheetId="20">[12]Input!$B$58</definedName>
    <definedName name="CY_PRW_LGEUnion_Yrs" localSheetId="21">[12]Input!$B$58</definedName>
    <definedName name="CY_PRW_LGEUnion_Yrs">[17]Input!$B$52</definedName>
    <definedName name="cy_prw_lpi_amort" localSheetId="13">#REF!</definedName>
    <definedName name="cy_prw_lpi_amort" localSheetId="15">#REF!</definedName>
    <definedName name="cy_prw_lpi_amort" localSheetId="19">#REF!</definedName>
    <definedName name="cy_prw_lpi_amort" localSheetId="20">#REF!</definedName>
    <definedName name="cy_prw_lpi_amort" localSheetId="21">#REF!</definedName>
    <definedName name="cy_prw_lpi_amort">[13]Input!$B$162</definedName>
    <definedName name="CY_PRW_LPI_Amort_Fin" localSheetId="15">#REF!</definedName>
    <definedName name="CY_PRW_LPI_Amort_Fin" localSheetId="19">#REF!</definedName>
    <definedName name="CY_PRW_LPI_Amort_Fin" localSheetId="20">#REF!</definedName>
    <definedName name="CY_PRW_LPI_Amort_Fin" localSheetId="21">#REF!</definedName>
    <definedName name="CY_PRW_LPI_Amort_Fin">#REF!</definedName>
    <definedName name="CY_PRW_LPI_assets_boy" localSheetId="13">#REF!</definedName>
    <definedName name="CY_PRW_LPI_assets_boy" localSheetId="15">#REF!</definedName>
    <definedName name="CY_PRW_LPI_assets_boy" localSheetId="19">[12]Input!$B$165</definedName>
    <definedName name="CY_PRW_LPI_assets_boy" localSheetId="20">[12]Input!$B$165</definedName>
    <definedName name="CY_PRW_LPI_assets_boy" localSheetId="21">[12]Input!$B$165</definedName>
    <definedName name="CY_PRW_LPI_assets_boy">[17]Input!$B$153</definedName>
    <definedName name="CY_PRW_LPI_assets_eoy" localSheetId="13">#REF!</definedName>
    <definedName name="CY_PRW_LPI_assets_eoy" localSheetId="15">#REF!</definedName>
    <definedName name="CY_PRW_LPI_assets_eoy" localSheetId="19">[12]Input!$B$166</definedName>
    <definedName name="CY_PRW_LPI_assets_eoy" localSheetId="20">[12]Input!$B$166</definedName>
    <definedName name="CY_PRW_LPI_assets_eoy" localSheetId="21">[12]Input!$B$166</definedName>
    <definedName name="CY_PRW_LPI_assets_eoy">[13]Input!$B$154</definedName>
    <definedName name="cy_prw_lpi_base" localSheetId="15">#REF!</definedName>
    <definedName name="cy_prw_lpi_base" localSheetId="19">#REF!</definedName>
    <definedName name="cy_prw_lpi_base" localSheetId="20">#REF!</definedName>
    <definedName name="cy_prw_lpi_base" localSheetId="21">#REF!</definedName>
    <definedName name="cy_prw_lpi_base">#REF!</definedName>
    <definedName name="CY_PRW_LPI_Base_Fin" localSheetId="15">#REF!</definedName>
    <definedName name="CY_PRW_LPI_Base_Fin" localSheetId="19">#REF!</definedName>
    <definedName name="CY_PRW_LPI_Base_Fin" localSheetId="20">#REF!</definedName>
    <definedName name="CY_PRW_LPI_Base_Fin" localSheetId="21">#REF!</definedName>
    <definedName name="CY_PRW_LPI_Base_Fin">#REF!</definedName>
    <definedName name="cy_prw_lpi_bp" localSheetId="13">#REF!</definedName>
    <definedName name="cy_prw_lpi_bp" localSheetId="15">#REF!</definedName>
    <definedName name="cy_prw_lpi_bp" localSheetId="19">[12]Input!$B$171</definedName>
    <definedName name="cy_prw_lpi_bp" localSheetId="20">[12]Input!$B$171</definedName>
    <definedName name="cy_prw_lpi_bp" localSheetId="21">[12]Input!$B$171</definedName>
    <definedName name="cy_prw_lpi_bp">[13]Input!$B$159</definedName>
    <definedName name="CY_PRW_LPI_COMP" localSheetId="13">#REF!</definedName>
    <definedName name="CY_PRW_LPI_COMP" localSheetId="15">#REF!</definedName>
    <definedName name="CY_PRW_LPI_COMP" localSheetId="19">[12]Input!$B$31</definedName>
    <definedName name="CY_PRW_LPI_COMP" localSheetId="20">[12]Input!$B$31</definedName>
    <definedName name="CY_PRW_LPI_COMP" localSheetId="21">[12]Input!$B$31</definedName>
    <definedName name="CY_PRW_LPI_COMP">[17]Input!$B$29</definedName>
    <definedName name="CY_PRW_LPI_CorpContrib" localSheetId="13">#REF!</definedName>
    <definedName name="CY_PRW_LPI_CorpContrib" localSheetId="15">#REF!</definedName>
    <definedName name="CY_PRW_LPI_CorpContrib" localSheetId="19">[12]Input!$B$169</definedName>
    <definedName name="CY_PRW_LPI_CorpContrib" localSheetId="20">[12]Input!$B$169</definedName>
    <definedName name="CY_PRW_LPI_CorpContrib" localSheetId="21">[12]Input!$B$169</definedName>
    <definedName name="CY_PRW_LPI_CorpContrib">[13]Input!$B$157</definedName>
    <definedName name="CY_PRW_LPI_DISCOMP" localSheetId="13">#REF!</definedName>
    <definedName name="CY_PRW_LPI_DISCOMP" localSheetId="15">#REF!</definedName>
    <definedName name="CY_PRW_LPI_DISCOMP" localSheetId="19">[12]Input!$B$106</definedName>
    <definedName name="CY_PRW_LPI_DISCOMP" localSheetId="20">[12]Input!$B$106</definedName>
    <definedName name="CY_PRW_LPI_DISCOMP" localSheetId="21">[12]Input!$B$106</definedName>
    <definedName name="CY_PRW_LPI_DISCOMP">[13]Input!$B$95</definedName>
    <definedName name="CY_PRW_LPI_DISEROA" localSheetId="13">#REF!</definedName>
    <definedName name="CY_PRW_LPI_DISEROA" localSheetId="15">#REF!</definedName>
    <definedName name="CY_PRW_LPI_DISEROA" localSheetId="19">[12]Input!$B$98</definedName>
    <definedName name="CY_PRW_LPI_DISEROA" localSheetId="20">[12]Input!$B$98</definedName>
    <definedName name="CY_PRW_LPI_DISEROA" localSheetId="21">[12]Input!$B$98</definedName>
    <definedName name="CY_PRW_LPI_DISEROA">[13]Input!$B$88</definedName>
    <definedName name="CY_PRW_LPI_DISRATE" localSheetId="13">#REF!</definedName>
    <definedName name="CY_PRW_LPI_DISRATE" localSheetId="15">#REF!</definedName>
    <definedName name="CY_PRW_LPI_DISRATE" localSheetId="19">[12]Input!$B$90</definedName>
    <definedName name="CY_PRW_LPI_DISRATE" localSheetId="20">[12]Input!$B$90</definedName>
    <definedName name="CY_PRW_LPI_DISRATE" localSheetId="21">[12]Input!$B$90</definedName>
    <definedName name="CY_PRW_LPI_DISRATE">[13]Input!$B$81</definedName>
    <definedName name="CY_PRW_LPI_EEContrib" localSheetId="13">#REF!</definedName>
    <definedName name="CY_PRW_LPI_EEContrib" localSheetId="15">#REF!</definedName>
    <definedName name="CY_PRW_LPI_EEContrib" localSheetId="19">[12]Input!$B$170</definedName>
    <definedName name="CY_PRW_LPI_EEContrib" localSheetId="20">[12]Input!$B$170</definedName>
    <definedName name="CY_PRW_LPI_EEContrib" localSheetId="21">[12]Input!$B$170</definedName>
    <definedName name="CY_PRW_LPI_EEContrib">[13]Input!$B$158</definedName>
    <definedName name="CY_PRW_LPI_EROA" localSheetId="13">#REF!</definedName>
    <definedName name="CY_PRW_LPI_EROA" localSheetId="15">#REF!</definedName>
    <definedName name="CY_PRW_LPI_EROA" localSheetId="19">[12]Input!$B$23</definedName>
    <definedName name="CY_PRW_LPI_EROA" localSheetId="20">[12]Input!$B$23</definedName>
    <definedName name="CY_PRW_LPI_EROA" localSheetId="21">[12]Input!$B$23</definedName>
    <definedName name="CY_PRW_LPI_EROA">[17]Input!$B$22</definedName>
    <definedName name="CY_PRW_LPI_EXPRATE" localSheetId="13">#REF!</definedName>
    <definedName name="CY_PRW_LPI_EXPRATE" localSheetId="15">#REF!</definedName>
    <definedName name="CY_PRW_LPI_EXPRATE" localSheetId="19">[12]Input!$B$15</definedName>
    <definedName name="CY_PRW_LPI_EXPRATE" localSheetId="20">[12]Input!$B$15</definedName>
    <definedName name="CY_PRW_LPI_EXPRATE" localSheetId="21">[12]Input!$B$15</definedName>
    <definedName name="CY_PRW_LPI_EXPRATE">[17]Input!$B$15</definedName>
    <definedName name="cy_prw_lpi_inspaid" localSheetId="15">#REF!</definedName>
    <definedName name="cy_prw_lpi_inspaid" localSheetId="19">#REF!</definedName>
    <definedName name="cy_prw_lpi_inspaid" localSheetId="20">#REF!</definedName>
    <definedName name="cy_prw_lpi_inspaid" localSheetId="21">#REF!</definedName>
    <definedName name="cy_prw_lpi_inspaid">#REF!</definedName>
    <definedName name="CY_PRW_LPI_pbo_eoy" localSheetId="13">#REF!</definedName>
    <definedName name="CY_PRW_LPI_pbo_eoy" localSheetId="15">#REF!</definedName>
    <definedName name="CY_PRW_LPI_pbo_eoy" localSheetId="19">[12]Input!$B$164</definedName>
    <definedName name="CY_PRW_LPI_pbo_eoy" localSheetId="20">[12]Input!$B$164</definedName>
    <definedName name="CY_PRW_LPI_pbo_eoy" localSheetId="21">[12]Input!$B$164</definedName>
    <definedName name="CY_PRW_LPI_pbo_eoy">[13]Input!$B$152</definedName>
    <definedName name="CY_PRW_LPI_PBOSC" localSheetId="13">#REF!</definedName>
    <definedName name="CY_PRW_LPI_PBOSC" localSheetId="15">#REF!</definedName>
    <definedName name="CY_PRW_LPI_PBOSC" localSheetId="19">[12]Input!$B$71</definedName>
    <definedName name="CY_PRW_LPI_PBOSC" localSheetId="20">[12]Input!$B$71</definedName>
    <definedName name="CY_PRW_LPI_PBOSC" localSheetId="21">[12]Input!$B$71</definedName>
    <definedName name="CY_PRW_LPI_PBOSC">[17]Input!$B$64</definedName>
    <definedName name="CY_PRW_LPI_Trend" localSheetId="13">#REF!</definedName>
    <definedName name="CY_PRW_LPI_Trend" localSheetId="15">#REF!</definedName>
    <definedName name="CY_PRW_LPI_Trend" localSheetId="19">[12]Input!$B$39</definedName>
    <definedName name="CY_PRW_LPI_Trend" localSheetId="20">[12]Input!$B$39</definedName>
    <definedName name="CY_PRW_LPI_Trend" localSheetId="21">[12]Input!$B$39</definedName>
    <definedName name="CY_PRW_LPI_Trend">[17]Input!$B$36</definedName>
    <definedName name="CY_PRW_LPI_UltTrend" localSheetId="13">#REF!</definedName>
    <definedName name="CY_PRW_LPI_UltTrend" localSheetId="15">#REF!</definedName>
    <definedName name="CY_PRW_LPI_UltTrend" localSheetId="19">[12]Input!$B$47</definedName>
    <definedName name="CY_PRW_LPI_UltTrend" localSheetId="20">[12]Input!$B$47</definedName>
    <definedName name="CY_PRW_LPI_UltTrend" localSheetId="21">[12]Input!$B$47</definedName>
    <definedName name="CY_PRW_LPI_UltTrend">[17]Input!$B$43</definedName>
    <definedName name="CY_PRW_LPI_VEBAContrib" localSheetId="13">#REF!</definedName>
    <definedName name="CY_PRW_LPI_VEBAContrib" localSheetId="15">#REF!</definedName>
    <definedName name="CY_PRW_LPI_VEBAContrib" localSheetId="19">[12]Input!$B$168</definedName>
    <definedName name="CY_PRW_LPI_VEBAContrib" localSheetId="20">[12]Input!$B$168</definedName>
    <definedName name="CY_PRW_LPI_VEBAContrib" localSheetId="21">[12]Input!$B$168</definedName>
    <definedName name="CY_PRW_LPI_VEBAContrib">[13]Input!$B$156</definedName>
    <definedName name="CY_PRW_LPI_Yrs" localSheetId="13">#REF!</definedName>
    <definedName name="CY_PRW_LPI_Yrs" localSheetId="15">#REF!</definedName>
    <definedName name="CY_PRW_LPI_Yrs" localSheetId="19">[12]Input!$B$55</definedName>
    <definedName name="CY_PRW_LPI_Yrs" localSheetId="20">[12]Input!$B$55</definedName>
    <definedName name="CY_PRW_LPI_Yrs" localSheetId="21">[12]Input!$B$55</definedName>
    <definedName name="CY_PRW_LPI_Yrs">[17]Input!$B$50</definedName>
    <definedName name="CY_PRW_ServCo_Amort" localSheetId="13">#REF!</definedName>
    <definedName name="CY_PRW_ServCo_Amort" localSheetId="15">#REF!</definedName>
    <definedName name="CY_PRW_ServCo_Amort" localSheetId="19">[12]Input!$B$149</definedName>
    <definedName name="CY_PRW_ServCo_Amort" localSheetId="20">[12]Input!$B$149</definedName>
    <definedName name="CY_PRW_ServCo_Amort" localSheetId="21">[12]Input!$B$149</definedName>
    <definedName name="CY_PRW_ServCo_Amort">[13]Input!$B$137</definedName>
    <definedName name="CY_PRW_ServCo_Amort_Fin" localSheetId="13">#REF!</definedName>
    <definedName name="CY_PRW_ServCo_Amort_Fin" localSheetId="15">#REF!</definedName>
    <definedName name="CY_PRW_ServCo_Amort_Fin" localSheetId="19">[12]Input!$B$151</definedName>
    <definedName name="CY_PRW_ServCo_Amort_Fin" localSheetId="20">[12]Input!$B$151</definedName>
    <definedName name="CY_PRW_ServCo_Amort_Fin" localSheetId="21">[12]Input!$B$151</definedName>
    <definedName name="CY_PRW_ServCo_Amort_Fin">[13]Input!$B$139</definedName>
    <definedName name="CY_PRW_Servco_assets_boy" localSheetId="13">#REF!</definedName>
    <definedName name="CY_PRW_Servco_assets_boy" localSheetId="15">#REF!</definedName>
    <definedName name="CY_PRW_Servco_assets_boy" localSheetId="19">[12]Input!$B$139</definedName>
    <definedName name="CY_PRW_Servco_assets_boy" localSheetId="20">[12]Input!$B$139</definedName>
    <definedName name="CY_PRW_Servco_assets_boy" localSheetId="21">[12]Input!$B$139</definedName>
    <definedName name="CY_PRW_Servco_assets_boy">[17]Input!$B$127</definedName>
    <definedName name="CY_PRW_ServCo_assets_eoy" localSheetId="13">#REF!</definedName>
    <definedName name="CY_PRW_ServCo_assets_eoy" localSheetId="15">#REF!</definedName>
    <definedName name="CY_PRW_ServCo_assets_eoy" localSheetId="19">[12]Input!$B$140</definedName>
    <definedName name="CY_PRW_ServCo_assets_eoy" localSheetId="20">[12]Input!$B$140</definedName>
    <definedName name="CY_PRW_ServCo_assets_eoy" localSheetId="21">[12]Input!$B$140</definedName>
    <definedName name="CY_PRW_ServCo_assets_eoy">[13]Input!$B$128</definedName>
    <definedName name="CY_PRW_ServCo_Base" localSheetId="15">#REF!</definedName>
    <definedName name="CY_PRW_ServCo_Base" localSheetId="19">#REF!</definedName>
    <definedName name="CY_PRW_ServCo_Base" localSheetId="20">#REF!</definedName>
    <definedName name="CY_PRW_ServCo_Base" localSheetId="21">#REF!</definedName>
    <definedName name="CY_PRW_ServCo_Base">#REF!</definedName>
    <definedName name="CY_PRW_ServCo_Base_Fin" localSheetId="15">#REF!</definedName>
    <definedName name="CY_PRW_ServCo_Base_Fin" localSheetId="19">#REF!</definedName>
    <definedName name="CY_PRW_ServCo_Base_Fin" localSheetId="20">#REF!</definedName>
    <definedName name="CY_PRW_ServCo_Base_Fin" localSheetId="21">#REF!</definedName>
    <definedName name="CY_PRW_ServCo_Base_Fin">#REF!</definedName>
    <definedName name="cy_prw_servco_bp" localSheetId="13">#REF!</definedName>
    <definedName name="cy_prw_servco_bp" localSheetId="15">#REF!</definedName>
    <definedName name="cy_prw_servco_bp" localSheetId="19">[12]Input!$B$145</definedName>
    <definedName name="cy_prw_servco_bp" localSheetId="20">[12]Input!$B$145</definedName>
    <definedName name="cy_prw_servco_bp" localSheetId="21">[12]Input!$B$145</definedName>
    <definedName name="cy_prw_servco_bp">[13]Input!$B$133</definedName>
    <definedName name="CY_PRW_SERVCO_COMP" localSheetId="13">#REF!</definedName>
    <definedName name="CY_PRW_SERVCO_COMP" localSheetId="15">#REF!</definedName>
    <definedName name="CY_PRW_SERVCO_COMP" localSheetId="19">[12]Input!$B$30</definedName>
    <definedName name="CY_PRW_SERVCO_COMP" localSheetId="20">[12]Input!$B$30</definedName>
    <definedName name="CY_PRW_SERVCO_COMP" localSheetId="21">[12]Input!$B$30</definedName>
    <definedName name="CY_PRW_SERVCO_COMP">[17]Input!$B$28</definedName>
    <definedName name="CY_PRW_ServCo_CorpContrib" localSheetId="13">#REF!</definedName>
    <definedName name="CY_PRW_ServCo_CorpContrib" localSheetId="15">#REF!</definedName>
    <definedName name="CY_PRW_ServCo_CorpContrib" localSheetId="19">[12]Input!$B$143</definedName>
    <definedName name="CY_PRW_ServCo_CorpContrib" localSheetId="20">[12]Input!$B$143</definedName>
    <definedName name="CY_PRW_ServCo_CorpContrib" localSheetId="21">[12]Input!$B$143</definedName>
    <definedName name="CY_PRW_ServCo_CorpContrib">[13]Input!$B$131</definedName>
    <definedName name="CY_PRW_SERVCO_DISCOMP" localSheetId="13">#REF!</definedName>
    <definedName name="CY_PRW_SERVCO_DISCOMP" localSheetId="15">#REF!</definedName>
    <definedName name="CY_PRW_SERVCO_DISCOMP" localSheetId="19">[12]Input!$B$105</definedName>
    <definedName name="CY_PRW_SERVCO_DISCOMP" localSheetId="20">[12]Input!$B$105</definedName>
    <definedName name="CY_PRW_SERVCO_DISCOMP" localSheetId="21">[12]Input!$B$105</definedName>
    <definedName name="CY_PRW_SERVCO_DISCOMP">[13]Input!$B$94</definedName>
    <definedName name="CY_PRW_SERVCO_DISEROA" localSheetId="13">#REF!</definedName>
    <definedName name="CY_PRW_SERVCO_DISEROA" localSheetId="15">#REF!</definedName>
    <definedName name="CY_PRW_SERVCO_DISEROA" localSheetId="19">[12]Input!$B$97</definedName>
    <definedName name="CY_PRW_SERVCO_DISEROA" localSheetId="20">[12]Input!$B$97</definedName>
    <definedName name="CY_PRW_SERVCO_DISEROA" localSheetId="21">[12]Input!$B$97</definedName>
    <definedName name="CY_PRW_SERVCO_DISEROA">[13]Input!$B$87</definedName>
    <definedName name="CY_PRW_SERVCO_DISRATE" localSheetId="13">#REF!</definedName>
    <definedName name="CY_PRW_SERVCO_DISRATE" localSheetId="15">#REF!</definedName>
    <definedName name="CY_PRW_SERVCO_DISRATE" localSheetId="19">[12]Input!$B$89</definedName>
    <definedName name="CY_PRW_SERVCO_DISRATE" localSheetId="20">[12]Input!$B$89</definedName>
    <definedName name="CY_PRW_SERVCO_DISRATE" localSheetId="21">[12]Input!$B$89</definedName>
    <definedName name="CY_PRW_SERVCO_DISRATE">[13]Input!$B$80</definedName>
    <definedName name="CY_PRW_ServCo_EEContrib" localSheetId="13">#REF!</definedName>
    <definedName name="CY_PRW_ServCo_EEContrib" localSheetId="15">#REF!</definedName>
    <definedName name="CY_PRW_ServCo_EEContrib" localSheetId="19">[12]Input!$B$144</definedName>
    <definedName name="CY_PRW_ServCo_EEContrib" localSheetId="20">[12]Input!$B$144</definedName>
    <definedName name="CY_PRW_ServCo_EEContrib" localSheetId="21">[12]Input!$B$144</definedName>
    <definedName name="CY_PRW_ServCo_EEContrib">[13]Input!$B$132</definedName>
    <definedName name="CY_PRW_SERVCO_EROA" localSheetId="13">#REF!</definedName>
    <definedName name="CY_PRW_SERVCO_EROA" localSheetId="15">#REF!</definedName>
    <definedName name="CY_PRW_SERVCO_EROA" localSheetId="19">[12]Input!$B$22</definedName>
    <definedName name="CY_PRW_SERVCO_EROA" localSheetId="20">[12]Input!$B$22</definedName>
    <definedName name="CY_PRW_SERVCO_EROA" localSheetId="21">[12]Input!$B$22</definedName>
    <definedName name="CY_PRW_SERVCO_EROA">[17]Input!$B$21</definedName>
    <definedName name="CY_PRW_SERVCO_EXPRATE" localSheetId="13">#REF!</definedName>
    <definedName name="CY_PRW_SERVCO_EXPRATE" localSheetId="15">#REF!</definedName>
    <definedName name="CY_PRW_SERVCO_EXPRATE" localSheetId="19">[12]Input!$B$14</definedName>
    <definedName name="CY_PRW_SERVCO_EXPRATE" localSheetId="20">[12]Input!$B$14</definedName>
    <definedName name="CY_PRW_SERVCO_EXPRATE" localSheetId="21">[12]Input!$B$14</definedName>
    <definedName name="CY_PRW_SERVCO_EXPRATE">[17]Input!$B$14</definedName>
    <definedName name="cy_prw_servco_inspaid" localSheetId="15">#REF!</definedName>
    <definedName name="cy_prw_servco_inspaid" localSheetId="19">#REF!</definedName>
    <definedName name="cy_prw_servco_inspaid" localSheetId="20">#REF!</definedName>
    <definedName name="cy_prw_servco_inspaid" localSheetId="21">#REF!</definedName>
    <definedName name="cy_prw_servco_inspaid">#REF!</definedName>
    <definedName name="CY_PRW_ServCo_pbo_eoy" localSheetId="13">#REF!</definedName>
    <definedName name="CY_PRW_ServCo_pbo_eoy" localSheetId="15">#REF!</definedName>
    <definedName name="CY_PRW_ServCo_pbo_eoy" localSheetId="19">[12]Input!$B$138</definedName>
    <definedName name="CY_PRW_ServCo_pbo_eoy" localSheetId="20">[12]Input!$B$138</definedName>
    <definedName name="CY_PRW_ServCo_pbo_eoy" localSheetId="21">[12]Input!$B$138</definedName>
    <definedName name="CY_PRW_ServCo_pbo_eoy">[13]Input!$B$126</definedName>
    <definedName name="cy_prw_servco_reg_amort" localSheetId="13">#REF!</definedName>
    <definedName name="cy_prw_servco_reg_amort" localSheetId="15">#REF!</definedName>
    <definedName name="cy_prw_servco_reg_amort" localSheetId="19">[12]Input!#REF!</definedName>
    <definedName name="cy_prw_servco_reg_amort" localSheetId="20">[12]Input!#REF!</definedName>
    <definedName name="cy_prw_servco_reg_amort" localSheetId="21">[12]Input!#REF!</definedName>
    <definedName name="cy_prw_servco_reg_amort">[13]Input!#REF!</definedName>
    <definedName name="cy_prw_servco_reg_base" localSheetId="13">#REF!</definedName>
    <definedName name="cy_prw_servco_reg_base" localSheetId="15">#REF!</definedName>
    <definedName name="cy_prw_servco_reg_base" localSheetId="19">[12]Input!#REF!</definedName>
    <definedName name="cy_prw_servco_reg_base" localSheetId="20">[12]Input!#REF!</definedName>
    <definedName name="cy_prw_servco_reg_base" localSheetId="21">[12]Input!#REF!</definedName>
    <definedName name="cy_prw_servco_reg_base">[13]Input!#REF!</definedName>
    <definedName name="CY_PRW_ServCo_Trend" localSheetId="13">#REF!</definedName>
    <definedName name="CY_PRW_ServCo_Trend" localSheetId="15">#REF!</definedName>
    <definedName name="CY_PRW_ServCo_Trend" localSheetId="19">[12]Input!$B$38</definedName>
    <definedName name="CY_PRW_ServCo_Trend" localSheetId="20">[12]Input!$B$38</definedName>
    <definedName name="CY_PRW_ServCo_Trend" localSheetId="21">[12]Input!$B$38</definedName>
    <definedName name="CY_PRW_ServCo_Trend">[17]Input!$B$35</definedName>
    <definedName name="CY_PRW_ServCo_UltTrend" localSheetId="13">#REF!</definedName>
    <definedName name="CY_PRW_ServCo_UltTrend" localSheetId="15">#REF!</definedName>
    <definedName name="CY_PRW_ServCo_UltTrend" localSheetId="19">[12]Input!$B$46</definedName>
    <definedName name="CY_PRW_ServCo_UltTrend" localSheetId="20">[12]Input!$B$46</definedName>
    <definedName name="CY_PRW_ServCo_UltTrend" localSheetId="21">[12]Input!$B$46</definedName>
    <definedName name="CY_PRW_ServCo_UltTrend">[17]Input!$B$42</definedName>
    <definedName name="CY_PRW_ServCo_VEBAContrib" localSheetId="13">#REF!</definedName>
    <definedName name="CY_PRW_ServCo_VEBAContrib" localSheetId="15">#REF!</definedName>
    <definedName name="CY_PRW_ServCo_VEBAContrib" localSheetId="19">[12]Input!$B$142</definedName>
    <definedName name="CY_PRW_ServCo_VEBAContrib" localSheetId="20">[12]Input!$B$142</definedName>
    <definedName name="CY_PRW_ServCo_VEBAContrib" localSheetId="21">[12]Input!$B$142</definedName>
    <definedName name="CY_PRW_ServCo_VEBAContrib">[13]Input!$B$130</definedName>
    <definedName name="CY_PRW_ServCo_Yrs" localSheetId="13">#REF!</definedName>
    <definedName name="CY_PRW_ServCo_Yrs" localSheetId="15">#REF!</definedName>
    <definedName name="CY_PRW_ServCo_Yrs" localSheetId="19">[12]Input!$B$54</definedName>
    <definedName name="CY_PRW_ServCo_Yrs" localSheetId="20">[12]Input!$B$54</definedName>
    <definedName name="CY_PRW_ServCo_Yrs" localSheetId="21">[12]Input!$B$54</definedName>
    <definedName name="CY_PRW_ServCo_Yrs">[17]Input!$B$49</definedName>
    <definedName name="CY_PRW_WKE_Amort_Fin" localSheetId="13">#REF!</definedName>
    <definedName name="CY_PRW_WKE_Amort_Fin" localSheetId="15">#REF!</definedName>
    <definedName name="CY_PRW_WKE_Amort_Fin" localSheetId="19">#REF!</definedName>
    <definedName name="CY_PRW_WKE_Amort_Fin" localSheetId="20">#REF!</definedName>
    <definedName name="CY_PRW_WKE_Amort_Fin" localSheetId="21">#REF!</definedName>
    <definedName name="CY_PRW_WKE_Amort_Fin">[13]Input!#REF!</definedName>
    <definedName name="CY_PRW_WKE_assets_boy" localSheetId="13">#REF!</definedName>
    <definedName name="CY_PRW_WKE_assets_boy" localSheetId="15">#REF!</definedName>
    <definedName name="CY_PRW_WKE_assets_boy" localSheetId="19">#REF!</definedName>
    <definedName name="CY_PRW_WKE_assets_boy" localSheetId="20">#REF!</definedName>
    <definedName name="CY_PRW_WKE_assets_boy" localSheetId="21">#REF!</definedName>
    <definedName name="CY_PRW_WKE_assets_boy">[13]Input!#REF!</definedName>
    <definedName name="CY_PRW_WKE_assets_eoy" localSheetId="13">#REF!</definedName>
    <definedName name="CY_PRW_WKE_assets_eoy" localSheetId="15">#REF!</definedName>
    <definedName name="CY_PRW_WKE_assets_eoy" localSheetId="19">[12]Input!$B$219</definedName>
    <definedName name="CY_PRW_WKE_assets_eoy" localSheetId="20">[12]Input!$B$219</definedName>
    <definedName name="CY_PRW_WKE_assets_eoy" localSheetId="21">[12]Input!$B$219</definedName>
    <definedName name="CY_PRW_WKE_assets_eoy">[13]Input!#REF!</definedName>
    <definedName name="CY_PRW_WKE_Base_Fin" localSheetId="13">#REF!</definedName>
    <definedName name="CY_PRW_WKE_Base_Fin" localSheetId="15">#REF!</definedName>
    <definedName name="CY_PRW_WKE_Base_Fin" localSheetId="19">#REF!</definedName>
    <definedName name="CY_PRW_WKE_Base_Fin" localSheetId="20">#REF!</definedName>
    <definedName name="CY_PRW_WKE_Base_Fin" localSheetId="21">#REF!</definedName>
    <definedName name="CY_PRW_WKE_Base_Fin">[13]Input!#REF!</definedName>
    <definedName name="cy_prw_wke_bp" localSheetId="13">#REF!</definedName>
    <definedName name="cy_prw_wke_bp" localSheetId="15">#REF!</definedName>
    <definedName name="cy_prw_wke_bp" localSheetId="19">[12]Input!$B$224</definedName>
    <definedName name="cy_prw_wke_bp" localSheetId="20">[12]Input!$B$224</definedName>
    <definedName name="cy_prw_wke_bp" localSheetId="21">[12]Input!$B$224</definedName>
    <definedName name="cy_prw_wke_bp">[13]Input!#REF!</definedName>
    <definedName name="CY_PRW_WKE_COMP" localSheetId="13">#REF!</definedName>
    <definedName name="CY_PRW_WKE_COMP" localSheetId="15">#REF!</definedName>
    <definedName name="CY_PRW_WKE_COMP" localSheetId="19">[12]Input!$B$33</definedName>
    <definedName name="CY_PRW_WKE_COMP" localSheetId="20">[12]Input!$B$33</definedName>
    <definedName name="CY_PRW_WKE_COMP" localSheetId="21">[12]Input!$B$33</definedName>
    <definedName name="CY_PRW_WKE_COMP">[13]Input!#REF!</definedName>
    <definedName name="CY_PRW_WKE_CorpContrib" localSheetId="13">#REF!</definedName>
    <definedName name="CY_PRW_WKE_CorpContrib" localSheetId="15">#REF!</definedName>
    <definedName name="CY_PRW_WKE_CorpContrib" localSheetId="19">[12]Input!$B$222</definedName>
    <definedName name="CY_PRW_WKE_CorpContrib" localSheetId="20">[12]Input!$B$222</definedName>
    <definedName name="CY_PRW_WKE_CorpContrib" localSheetId="21">[12]Input!$B$222</definedName>
    <definedName name="CY_PRW_WKE_CorpContrib">[13]Input!#REF!</definedName>
    <definedName name="CY_PRW_WKE_DISCOMP" localSheetId="13">#REF!</definedName>
    <definedName name="CY_PRW_WKE_DISCOMP" localSheetId="15">#REF!</definedName>
    <definedName name="CY_PRW_WKE_DISCOMP" localSheetId="19">[12]Input!$B$108</definedName>
    <definedName name="CY_PRW_WKE_DISCOMP" localSheetId="20">[12]Input!$B$108</definedName>
    <definedName name="CY_PRW_WKE_DISCOMP" localSheetId="21">[12]Input!$B$108</definedName>
    <definedName name="CY_PRW_WKE_DISCOMP">[13]Input!#REF!</definedName>
    <definedName name="CY_PRW_WKE_DISEROA" localSheetId="13">#REF!</definedName>
    <definedName name="CY_PRW_WKE_DISEROA" localSheetId="15">#REF!</definedName>
    <definedName name="CY_PRW_WKE_DISEROA" localSheetId="19">[12]Input!$B$100</definedName>
    <definedName name="CY_PRW_WKE_DISEROA" localSheetId="20">[12]Input!$B$100</definedName>
    <definedName name="CY_PRW_WKE_DISEROA" localSheetId="21">[12]Input!$B$100</definedName>
    <definedName name="CY_PRW_WKE_DISEROA">[13]Input!#REF!</definedName>
    <definedName name="CY_PRW_WKE_DISRATE" localSheetId="13">#REF!</definedName>
    <definedName name="CY_PRW_WKE_DISRATE" localSheetId="15">#REF!</definedName>
    <definedName name="CY_PRW_WKE_DISRATE" localSheetId="19">[12]Input!$B$92</definedName>
    <definedName name="CY_PRW_WKE_DISRATE" localSheetId="20">[12]Input!$B$92</definedName>
    <definedName name="CY_PRW_WKE_DISRATE" localSheetId="21">[12]Input!$B$92</definedName>
    <definedName name="CY_PRW_WKE_DISRATE">[13]Input!#REF!</definedName>
    <definedName name="CY_PRW_WKE_EEContrib" localSheetId="13">#REF!</definedName>
    <definedName name="CY_PRW_WKE_EEContrib" localSheetId="15">#REF!</definedName>
    <definedName name="CY_PRW_WKE_EEContrib" localSheetId="19">[12]Input!$B$223</definedName>
    <definedName name="CY_PRW_WKE_EEContrib" localSheetId="20">[12]Input!$B$223</definedName>
    <definedName name="CY_PRW_WKE_EEContrib" localSheetId="21">[12]Input!$B$223</definedName>
    <definedName name="CY_PRW_WKE_EEContrib">[13]Input!#REF!</definedName>
    <definedName name="CY_PRW_WKE_EROA" localSheetId="13">#REF!</definedName>
    <definedName name="CY_PRW_WKE_EROA" localSheetId="15">#REF!</definedName>
    <definedName name="CY_PRW_WKE_EROA" localSheetId="19">[12]Input!$B$25</definedName>
    <definedName name="CY_PRW_WKE_EROA" localSheetId="20">[12]Input!$B$25</definedName>
    <definedName name="CY_PRW_WKE_EROA" localSheetId="21">[12]Input!$B$25</definedName>
    <definedName name="CY_PRW_WKE_EROA">[13]Input!#REF!</definedName>
    <definedName name="CY_PRW_WKE_EXPRATE" localSheetId="13">#REF!</definedName>
    <definedName name="CY_PRW_WKE_EXPRATE" localSheetId="15">#REF!</definedName>
    <definedName name="CY_PRW_WKE_EXPRATE" localSheetId="19">[12]Input!$B$17</definedName>
    <definedName name="CY_PRW_WKE_EXPRATE" localSheetId="20">[12]Input!$B$17</definedName>
    <definedName name="CY_PRW_WKE_EXPRATE" localSheetId="21">[12]Input!$B$17</definedName>
    <definedName name="CY_PRW_WKE_EXPRATE">[13]Input!#REF!</definedName>
    <definedName name="cy_prw_wke_inspaid" localSheetId="13">#REF!</definedName>
    <definedName name="cy_prw_wke_inspaid" localSheetId="15">#REF!</definedName>
    <definedName name="cy_prw_wke_inspaid" localSheetId="19">#REF!</definedName>
    <definedName name="cy_prw_wke_inspaid" localSheetId="20">#REF!</definedName>
    <definedName name="cy_prw_wke_inspaid" localSheetId="21">#REF!</definedName>
    <definedName name="cy_prw_wke_inspaid">[13]Input!#REF!</definedName>
    <definedName name="CY_PRW_WKE_pbo_eoy" localSheetId="13">#REF!</definedName>
    <definedName name="CY_PRW_WKE_pbo_eoy" localSheetId="15">#REF!</definedName>
    <definedName name="CY_PRW_WKE_pbo_eoy" localSheetId="19">[12]Input!$B$217</definedName>
    <definedName name="CY_PRW_WKE_pbo_eoy" localSheetId="20">[12]Input!$B$217</definedName>
    <definedName name="CY_PRW_WKE_pbo_eoy" localSheetId="21">[12]Input!$B$217</definedName>
    <definedName name="CY_PRW_WKE_pbo_eoy">[13]Input!#REF!</definedName>
    <definedName name="CY_PRW_WKE_Trend" localSheetId="13">#REF!</definedName>
    <definedName name="CY_PRW_WKE_Trend" localSheetId="15">#REF!</definedName>
    <definedName name="CY_PRW_WKE_Trend" localSheetId="19">#REF!</definedName>
    <definedName name="CY_PRW_WKE_Trend" localSheetId="20">#REF!</definedName>
    <definedName name="CY_PRW_WKE_Trend" localSheetId="21">#REF!</definedName>
    <definedName name="CY_PRW_WKE_Trend">[13]Input!#REF!</definedName>
    <definedName name="CY_PRW_WKE_UltTrend" localSheetId="13">#REF!</definedName>
    <definedName name="CY_PRW_WKE_UltTrend" localSheetId="15">#REF!</definedName>
    <definedName name="CY_PRW_WKE_UltTrend" localSheetId="19">#REF!</definedName>
    <definedName name="CY_PRW_WKE_UltTrend" localSheetId="20">#REF!</definedName>
    <definedName name="CY_PRW_WKE_UltTrend" localSheetId="21">#REF!</definedName>
    <definedName name="CY_PRW_WKE_UltTrend">[13]Input!#REF!</definedName>
    <definedName name="CY_PRW_WKE_VEBAContrib" localSheetId="13">#REF!</definedName>
    <definedName name="CY_PRW_WKE_VEBAContrib" localSheetId="15">#REF!</definedName>
    <definedName name="CY_PRW_WKE_VEBAContrib" localSheetId="19">[12]Input!$B$221</definedName>
    <definedName name="CY_PRW_WKE_VEBAContrib" localSheetId="20">[12]Input!$B$221</definedName>
    <definedName name="CY_PRW_WKE_VEBAContrib" localSheetId="21">[12]Input!$B$221</definedName>
    <definedName name="CY_PRW_WKE_VEBAContrib">[13]Input!#REF!</definedName>
    <definedName name="CY_PRW_WKE_Yrs" localSheetId="13">#REF!</definedName>
    <definedName name="CY_PRW_WKE_Yrs" localSheetId="15">#REF!</definedName>
    <definedName name="CY_PRW_WKE_Yrs" localSheetId="19">#REF!</definedName>
    <definedName name="CY_PRW_WKE_Yrs" localSheetId="20">#REF!</definedName>
    <definedName name="CY_PRW_WKE_Yrs" localSheetId="21">#REF!</definedName>
    <definedName name="CY_PRW_WKE_Yrs">[13]Input!#REF!</definedName>
    <definedName name="cy_prw_wkenonunion_amort" localSheetId="13">#REF!</definedName>
    <definedName name="cy_prw_wkenonunion_amort" localSheetId="15">#REF!</definedName>
    <definedName name="cy_prw_wkenonunion_amort" localSheetId="19">#REF!</definedName>
    <definedName name="cy_prw_wkenonunion_amort" localSheetId="20">#REF!</definedName>
    <definedName name="cy_prw_wkenonunion_amort" localSheetId="21">#REF!</definedName>
    <definedName name="cy_prw_wkenonunion_amort">[13]Input!#REF!</definedName>
    <definedName name="cy_prw_wkenonunion_base" localSheetId="13">#REF!</definedName>
    <definedName name="cy_prw_wkenonunion_base" localSheetId="15">#REF!</definedName>
    <definedName name="cy_prw_wkenonunion_base" localSheetId="19">#REF!</definedName>
    <definedName name="cy_prw_wkenonunion_base" localSheetId="20">#REF!</definedName>
    <definedName name="cy_prw_wkenonunion_base" localSheetId="21">#REF!</definedName>
    <definedName name="cy_prw_wkenonunion_base">[13]Input!#REF!</definedName>
    <definedName name="cy_prw_wkeunion_amort" localSheetId="15">#REF!</definedName>
    <definedName name="cy_prw_wkeunion_amort" localSheetId="19">#REF!</definedName>
    <definedName name="cy_prw_wkeunion_amort" localSheetId="20">#REF!</definedName>
    <definedName name="cy_prw_wkeunion_amort" localSheetId="21">#REF!</definedName>
    <definedName name="cy_prw_wkeunion_amort">#REF!</definedName>
    <definedName name="CY_PRW_WKeUnion_Amort_Fin" localSheetId="15">#REF!</definedName>
    <definedName name="CY_PRW_WKeUnion_Amort_Fin" localSheetId="19">#REF!</definedName>
    <definedName name="CY_PRW_WKeUnion_Amort_Fin" localSheetId="20">#REF!</definedName>
    <definedName name="CY_PRW_WKeUnion_Amort_Fin" localSheetId="21">#REF!</definedName>
    <definedName name="CY_PRW_WKeUnion_Amort_Fin">#REF!</definedName>
    <definedName name="CY_PRW_WKEUnion_assets_boy" localSheetId="13">#REF!</definedName>
    <definedName name="CY_PRW_WKEUnion_assets_boy" localSheetId="15">#REF!</definedName>
    <definedName name="CY_PRW_WKEUnion_assets_boy" localSheetId="19">[12]Input!$B$268</definedName>
    <definedName name="CY_PRW_WKEUnion_assets_boy" localSheetId="20">[12]Input!$B$268</definedName>
    <definedName name="CY_PRW_WKEUnion_assets_boy" localSheetId="21">[12]Input!$B$268</definedName>
    <definedName name="CY_PRW_WKEUnion_assets_boy">[17]Input!$B$231</definedName>
    <definedName name="CY_PRW_WKEUnion_assets_eoy" localSheetId="13">#REF!</definedName>
    <definedName name="CY_PRW_WKEUnion_assets_eoy" localSheetId="15">#REF!</definedName>
    <definedName name="CY_PRW_WKEUnion_assets_eoy" localSheetId="19">[12]Input!$B$269</definedName>
    <definedName name="CY_PRW_WKEUnion_assets_eoy" localSheetId="20">[12]Input!$B$269</definedName>
    <definedName name="CY_PRW_WKEUnion_assets_eoy" localSheetId="21">[12]Input!$B$269</definedName>
    <definedName name="CY_PRW_WKEUnion_assets_eoy">[13]Input!$B$232</definedName>
    <definedName name="cy_prw_wkeunion_base" localSheetId="15">#REF!</definedName>
    <definedName name="cy_prw_wkeunion_base" localSheetId="19">#REF!</definedName>
    <definedName name="cy_prw_wkeunion_base" localSheetId="20">#REF!</definedName>
    <definedName name="cy_prw_wkeunion_base" localSheetId="21">#REF!</definedName>
    <definedName name="cy_prw_wkeunion_base">#REF!</definedName>
    <definedName name="CY_PRW_WKEUnion_Base_Fin" localSheetId="15">#REF!</definedName>
    <definedName name="CY_PRW_WKEUnion_Base_Fin" localSheetId="19">#REF!</definedName>
    <definedName name="CY_PRW_WKEUnion_Base_Fin" localSheetId="20">#REF!</definedName>
    <definedName name="CY_PRW_WKEUnion_Base_Fin" localSheetId="21">#REF!</definedName>
    <definedName name="CY_PRW_WKEUnion_Base_Fin">#REF!</definedName>
    <definedName name="cy_prw_wkeunion_bp" localSheetId="13">#REF!</definedName>
    <definedName name="cy_prw_wkeunion_bp" localSheetId="15">#REF!</definedName>
    <definedName name="cy_prw_wkeunion_bp" localSheetId="19">[12]Input!$B$274</definedName>
    <definedName name="cy_prw_wkeunion_bp" localSheetId="20">[12]Input!$B$274</definedName>
    <definedName name="cy_prw_wkeunion_bp" localSheetId="21">[12]Input!$B$274</definedName>
    <definedName name="cy_prw_wkeunion_bp">[13]Input!$B$237</definedName>
    <definedName name="CY_PRW_WKEUNION_COMP" localSheetId="13">#REF!</definedName>
    <definedName name="CY_PRW_WKEUNION_COMP" localSheetId="15">#REF!</definedName>
    <definedName name="CY_PRW_WKEUNION_COMP" localSheetId="19">[12]Input!$B$35</definedName>
    <definedName name="CY_PRW_WKEUNION_COMP" localSheetId="20">[12]Input!$B$35</definedName>
    <definedName name="CY_PRW_WKEUNION_COMP" localSheetId="21">[12]Input!$B$35</definedName>
    <definedName name="CY_PRW_WKEUNION_COMP">[17]Input!$B$32</definedName>
    <definedName name="CY_PRW_WKEUnion_CorpContrib" localSheetId="13">#REF!</definedName>
    <definedName name="CY_PRW_WKEUnion_CorpContrib" localSheetId="15">#REF!</definedName>
    <definedName name="CY_PRW_WKEUnion_CorpContrib" localSheetId="19">[12]Input!$B$272</definedName>
    <definedName name="CY_PRW_WKEUnion_CorpContrib" localSheetId="20">[12]Input!$B$272</definedName>
    <definedName name="CY_PRW_WKEUnion_CorpContrib" localSheetId="21">[12]Input!$B$272</definedName>
    <definedName name="CY_PRW_WKEUnion_CorpContrib">[13]Input!$B$235</definedName>
    <definedName name="CY_PRW_WKEUNION_DISCOMP" localSheetId="13">#REF!</definedName>
    <definedName name="CY_PRW_WKEUNION_DISCOMP" localSheetId="15">#REF!</definedName>
    <definedName name="CY_PRW_WKEUNION_DISCOMP" localSheetId="19">[12]Input!$B$110</definedName>
    <definedName name="CY_PRW_WKEUNION_DISCOMP" localSheetId="20">[12]Input!$B$110</definedName>
    <definedName name="CY_PRW_WKEUNION_DISCOMP" localSheetId="21">[12]Input!$B$110</definedName>
    <definedName name="CY_PRW_WKEUNION_DISCOMP">[13]Input!$B$98</definedName>
    <definedName name="CY_PRW_WKEUNION_DISEROA" localSheetId="13">#REF!</definedName>
    <definedName name="CY_PRW_WKEUNION_DISEROA" localSheetId="15">#REF!</definedName>
    <definedName name="CY_PRW_WKEUNION_DISEROA" localSheetId="19">[12]Input!$B$102</definedName>
    <definedName name="CY_PRW_WKEUNION_DISEROA" localSheetId="20">[12]Input!$B$102</definedName>
    <definedName name="CY_PRW_WKEUNION_DISEROA" localSheetId="21">[12]Input!$B$102</definedName>
    <definedName name="CY_PRW_WKEUNION_DISEROA">[13]Input!$B$91</definedName>
    <definedName name="CY_PRW_WKEUNION_DISRATE" localSheetId="13">#REF!</definedName>
    <definedName name="CY_PRW_WKEUNION_DISRATE" localSheetId="15">#REF!</definedName>
    <definedName name="CY_PRW_WKEUNION_DISRATE" localSheetId="19">[12]Input!$B$94</definedName>
    <definedName name="CY_PRW_WKEUNION_DISRATE" localSheetId="20">[12]Input!$B$94</definedName>
    <definedName name="CY_PRW_WKEUNION_DISRATE" localSheetId="21">[12]Input!$B$94</definedName>
    <definedName name="CY_PRW_WKEUNION_DISRATE">[13]Input!$B$84</definedName>
    <definedName name="CY_PRW_WKEUnion_EEcontrib" localSheetId="13">#REF!</definedName>
    <definedName name="CY_PRW_WKEUnion_EEcontrib" localSheetId="15">#REF!</definedName>
    <definedName name="CY_PRW_WKEUnion_EEcontrib" localSheetId="19">[12]Input!$B$273</definedName>
    <definedName name="CY_PRW_WKEUnion_EEcontrib" localSheetId="20">[12]Input!$B$273</definedName>
    <definedName name="CY_PRW_WKEUnion_EEcontrib" localSheetId="21">[12]Input!$B$273</definedName>
    <definedName name="CY_PRW_WKEUnion_EEcontrib">[13]Input!$B$236</definedName>
    <definedName name="CY_PRW_WKEUNION_EROA" localSheetId="13">#REF!</definedName>
    <definedName name="CY_PRW_WKEUNION_EROA" localSheetId="15">#REF!</definedName>
    <definedName name="CY_PRW_WKEUNION_EROA" localSheetId="19">[12]Input!$B$27</definedName>
    <definedName name="CY_PRW_WKEUNION_EROA" localSheetId="20">[12]Input!$B$27</definedName>
    <definedName name="CY_PRW_WKEUNION_EROA" localSheetId="21">[12]Input!$B$27</definedName>
    <definedName name="CY_PRW_WKEUNION_EROA">[17]Input!$B$25</definedName>
    <definedName name="CY_PRW_WKEUNION_EXPRATE" localSheetId="13">#REF!</definedName>
    <definedName name="CY_PRW_WKEUNION_EXPRATE" localSheetId="15">#REF!</definedName>
    <definedName name="CY_PRW_WKEUNION_EXPRATE" localSheetId="19">[12]Input!$B$19</definedName>
    <definedName name="CY_PRW_WKEUNION_EXPRATE" localSheetId="20">[12]Input!$B$19</definedName>
    <definedName name="CY_PRW_WKEUNION_EXPRATE" localSheetId="21">[12]Input!$B$19</definedName>
    <definedName name="CY_PRW_WKEUNION_EXPRATE">[17]Input!$B$18</definedName>
    <definedName name="cy_prw_wkeunion_inspaid" localSheetId="15">#REF!</definedName>
    <definedName name="cy_prw_wkeunion_inspaid" localSheetId="19">#REF!</definedName>
    <definedName name="cy_prw_wkeunion_inspaid" localSheetId="20">#REF!</definedName>
    <definedName name="cy_prw_wkeunion_inspaid" localSheetId="21">#REF!</definedName>
    <definedName name="cy_prw_wkeunion_inspaid">#REF!</definedName>
    <definedName name="CY_PRW_WKEUnion_pbo_eoy" localSheetId="13">#REF!</definedName>
    <definedName name="CY_PRW_WKEUnion_pbo_eoy" localSheetId="15">#REF!</definedName>
    <definedName name="CY_PRW_WKEUnion_pbo_eoy" localSheetId="19">[12]Input!$B$267</definedName>
    <definedName name="CY_PRW_WKEUnion_pbo_eoy" localSheetId="20">[12]Input!$B$267</definedName>
    <definedName name="CY_PRW_WKEUnion_pbo_eoy" localSheetId="21">[12]Input!$B$267</definedName>
    <definedName name="CY_PRW_WKEUnion_pbo_eoy">[13]Input!$B$230</definedName>
    <definedName name="CY_PRW_WKEUnion_Trend" localSheetId="13">#REF!</definedName>
    <definedName name="CY_PRW_WKEUnion_Trend" localSheetId="15">#REF!</definedName>
    <definedName name="CY_PRW_WKEUnion_Trend" localSheetId="19">[12]Input!$B$43</definedName>
    <definedName name="CY_PRW_WKEUnion_Trend" localSheetId="20">[12]Input!$B$43</definedName>
    <definedName name="CY_PRW_WKEUnion_Trend" localSheetId="21">[12]Input!$B$43</definedName>
    <definedName name="CY_PRW_WKEUnion_Trend">[17]Input!$B$39</definedName>
    <definedName name="CY_PRW_WKEUnion_UltTrend" localSheetId="13">#REF!</definedName>
    <definedName name="CY_PRW_WKEUnion_UltTrend" localSheetId="15">#REF!</definedName>
    <definedName name="CY_PRW_WKEUnion_UltTrend" localSheetId="19">[12]Input!$B$51</definedName>
    <definedName name="CY_PRW_WKEUnion_UltTrend" localSheetId="20">[12]Input!$B$51</definedName>
    <definedName name="CY_PRW_WKEUnion_UltTrend" localSheetId="21">[12]Input!$B$51</definedName>
    <definedName name="CY_PRW_WKEUnion_UltTrend">[17]Input!$B$46</definedName>
    <definedName name="CY_PRW_WKEUnion_VEBAContrib" localSheetId="13">#REF!</definedName>
    <definedName name="CY_PRW_WKEUnion_VEBAContrib" localSheetId="15">#REF!</definedName>
    <definedName name="CY_PRW_WKEUnion_VEBAContrib" localSheetId="19">[12]Input!$B$271</definedName>
    <definedName name="CY_PRW_WKEUnion_VEBAContrib" localSheetId="20">[12]Input!$B$271</definedName>
    <definedName name="CY_PRW_WKEUnion_VEBAContrib" localSheetId="21">[12]Input!$B$271</definedName>
    <definedName name="CY_PRW_WKEUnion_VEBAContrib">[13]Input!$B$234</definedName>
    <definedName name="CY_PRW_WKEUnion_Yrs" localSheetId="13">#REF!</definedName>
    <definedName name="CY_PRW_WKEUnion_Yrs" localSheetId="15">#REF!</definedName>
    <definedName name="CY_PRW_WKEUnion_Yrs" localSheetId="19">[12]Input!$B$59</definedName>
    <definedName name="CY_PRW_WKEUnion_Yrs" localSheetId="20">[12]Input!$B$59</definedName>
    <definedName name="CY_PRW_WKEUnion_Yrs" localSheetId="21">[12]Input!$B$59</definedName>
    <definedName name="CY_PRW_WKEUnion_Yrs">[17]Input!$B$53</definedName>
    <definedName name="CY_Restoration_abo_eoy" localSheetId="13">#REF!</definedName>
    <definedName name="CY_Restoration_abo_eoy" localSheetId="15">#REF!</definedName>
    <definedName name="CY_Restoration_abo_eoy" localSheetId="19">#REF!</definedName>
    <definedName name="CY_Restoration_abo_eoy" localSheetId="20">#REF!</definedName>
    <definedName name="CY_Restoration_abo_eoy" localSheetId="21">#REF!</definedName>
    <definedName name="CY_Restoration_abo_eoy" localSheetId="7">#REF!</definedName>
    <definedName name="CY_Restoration_abo_eoy" localSheetId="8">#REF!</definedName>
    <definedName name="CY_Restoration_abo_eoy" localSheetId="14">#REF!</definedName>
    <definedName name="CY_Restoration_abo_eoy">#REF!</definedName>
    <definedName name="CY_Restoration_amort_planChange" localSheetId="13">#REF!</definedName>
    <definedName name="CY_Restoration_amort_planChange" localSheetId="15">#REF!</definedName>
    <definedName name="CY_Restoration_amort_planChange" localSheetId="19">#REF!</definedName>
    <definedName name="CY_Restoration_amort_planChange" localSheetId="20">#REF!</definedName>
    <definedName name="CY_Restoration_amort_planChange" localSheetId="21">#REF!</definedName>
    <definedName name="CY_Restoration_amort_planChange" localSheetId="7">#REF!</definedName>
    <definedName name="CY_Restoration_amort_planChange" localSheetId="8">#REF!</definedName>
    <definedName name="CY_Restoration_amort_planChange" localSheetId="14">#REF!</definedName>
    <definedName name="CY_Restoration_amort_planChange">#REF!</definedName>
    <definedName name="CY_Restoration_bp" localSheetId="13">#REF!</definedName>
    <definedName name="CY_Restoration_bp" localSheetId="15">#REF!</definedName>
    <definedName name="CY_Restoration_bp" localSheetId="19">#REF!</definedName>
    <definedName name="CY_Restoration_bp" localSheetId="20">#REF!</definedName>
    <definedName name="CY_Restoration_bp" localSheetId="21">#REF!</definedName>
    <definedName name="CY_Restoration_bp" localSheetId="7">#REF!</definedName>
    <definedName name="CY_Restoration_bp" localSheetId="8">#REF!</definedName>
    <definedName name="CY_Restoration_bp" localSheetId="14">#REF!</definedName>
    <definedName name="CY_Restoration_bp">#REF!</definedName>
    <definedName name="CY_restoration_comp" localSheetId="13">#REF!</definedName>
    <definedName name="CY_restoration_comp" localSheetId="15">#REF!</definedName>
    <definedName name="CY_restoration_comp" localSheetId="19">#REF!</definedName>
    <definedName name="CY_restoration_comp" localSheetId="20">#REF!</definedName>
    <definedName name="CY_restoration_comp" localSheetId="21">#REF!</definedName>
    <definedName name="CY_restoration_comp" localSheetId="7">#REF!</definedName>
    <definedName name="CY_restoration_comp" localSheetId="8">#REF!</definedName>
    <definedName name="CY_restoration_comp" localSheetId="14">#REF!</definedName>
    <definedName name="CY_restoration_comp">#REF!</definedName>
    <definedName name="CY_Restoration_Contrib" localSheetId="13">#REF!</definedName>
    <definedName name="CY_Restoration_Contrib" localSheetId="15">#REF!</definedName>
    <definedName name="CY_Restoration_Contrib" localSheetId="19">#REF!</definedName>
    <definedName name="CY_Restoration_Contrib" localSheetId="20">#REF!</definedName>
    <definedName name="CY_Restoration_Contrib" localSheetId="21">#REF!</definedName>
    <definedName name="CY_Restoration_Contrib" localSheetId="7">#REF!</definedName>
    <definedName name="CY_Restoration_Contrib" localSheetId="8">#REF!</definedName>
    <definedName name="CY_Restoration_Contrib" localSheetId="14">#REF!</definedName>
    <definedName name="CY_Restoration_Contrib">#REF!</definedName>
    <definedName name="CY_restoration_discomp" localSheetId="13">#REF!</definedName>
    <definedName name="CY_restoration_discomp" localSheetId="15">#REF!</definedName>
    <definedName name="CY_restoration_discomp" localSheetId="19">#REF!</definedName>
    <definedName name="CY_restoration_discomp" localSheetId="20">#REF!</definedName>
    <definedName name="CY_restoration_discomp" localSheetId="21">#REF!</definedName>
    <definedName name="CY_restoration_discomp" localSheetId="7">#REF!</definedName>
    <definedName name="CY_restoration_discomp" localSheetId="8">#REF!</definedName>
    <definedName name="CY_restoration_discomp" localSheetId="14">#REF!</definedName>
    <definedName name="CY_restoration_discomp">#REF!</definedName>
    <definedName name="CY_Restoration_Disrate" localSheetId="13">#REF!</definedName>
    <definedName name="CY_Restoration_Disrate" localSheetId="15">#REF!</definedName>
    <definedName name="CY_Restoration_Disrate" localSheetId="19">#REF!</definedName>
    <definedName name="CY_Restoration_Disrate" localSheetId="20">#REF!</definedName>
    <definedName name="CY_Restoration_Disrate" localSheetId="21">#REF!</definedName>
    <definedName name="CY_Restoration_Disrate" localSheetId="7">#REF!</definedName>
    <definedName name="CY_Restoration_Disrate" localSheetId="8">#REF!</definedName>
    <definedName name="CY_Restoration_Disrate" localSheetId="14">#REF!</definedName>
    <definedName name="CY_Restoration_Disrate">#REF!</definedName>
    <definedName name="cy_restoration_expcomp" localSheetId="13">#REF!</definedName>
    <definedName name="cy_restoration_expcomp" localSheetId="15">#REF!</definedName>
    <definedName name="cy_restoration_expcomp" localSheetId="19">#REF!</definedName>
    <definedName name="cy_restoration_expcomp" localSheetId="20">#REF!</definedName>
    <definedName name="cy_restoration_expcomp" localSheetId="21">#REF!</definedName>
    <definedName name="cy_restoration_expcomp" localSheetId="7">#REF!</definedName>
    <definedName name="cy_restoration_expcomp" localSheetId="8">#REF!</definedName>
    <definedName name="cy_restoration_expcomp" localSheetId="14">#REF!</definedName>
    <definedName name="cy_restoration_expcomp">#REF!</definedName>
    <definedName name="CY_restoration_netact" localSheetId="13">#REF!</definedName>
    <definedName name="CY_restoration_netact" localSheetId="15">#REF!</definedName>
    <definedName name="CY_restoration_netact" localSheetId="19">#REF!</definedName>
    <definedName name="CY_restoration_netact" localSheetId="20">#REF!</definedName>
    <definedName name="CY_restoration_netact" localSheetId="21">#REF!</definedName>
    <definedName name="CY_restoration_netact" localSheetId="7">#REF!</definedName>
    <definedName name="CY_restoration_netact" localSheetId="8">#REF!</definedName>
    <definedName name="CY_restoration_netact" localSheetId="14">#REF!</definedName>
    <definedName name="CY_restoration_netact">#REF!</definedName>
    <definedName name="CY_restoration_netamt_eoy" localSheetId="13">#REF!</definedName>
    <definedName name="CY_restoration_netamt_eoy" localSheetId="15">#REF!</definedName>
    <definedName name="CY_restoration_netamt_eoy" localSheetId="19">#REF!</definedName>
    <definedName name="CY_restoration_netamt_eoy" localSheetId="20">#REF!</definedName>
    <definedName name="CY_restoration_netamt_eoy" localSheetId="21">#REF!</definedName>
    <definedName name="CY_restoration_netamt_eoy" localSheetId="7">#REF!</definedName>
    <definedName name="CY_restoration_netamt_eoy" localSheetId="8">#REF!</definedName>
    <definedName name="CY_restoration_netamt_eoy" localSheetId="14">#REF!</definedName>
    <definedName name="CY_restoration_netamt_eoy">#REF!</definedName>
    <definedName name="CY_Restoration_pbo_eoy" localSheetId="13">#REF!</definedName>
    <definedName name="CY_Restoration_pbo_eoy" localSheetId="15">#REF!</definedName>
    <definedName name="CY_Restoration_pbo_eoy" localSheetId="19">#REF!</definedName>
    <definedName name="CY_Restoration_pbo_eoy" localSheetId="20">#REF!</definedName>
    <definedName name="CY_Restoration_pbo_eoy" localSheetId="21">#REF!</definedName>
    <definedName name="CY_Restoration_pbo_eoy" localSheetId="7">#REF!</definedName>
    <definedName name="CY_Restoration_pbo_eoy" localSheetId="8">#REF!</definedName>
    <definedName name="CY_Restoration_pbo_eoy" localSheetId="14">#REF!</definedName>
    <definedName name="CY_Restoration_pbo_eoy">#REF!</definedName>
    <definedName name="CY_Restoration_PlanChange" localSheetId="13">#REF!</definedName>
    <definedName name="CY_Restoration_PlanChange" localSheetId="15">#REF!</definedName>
    <definedName name="CY_Restoration_PlanChange" localSheetId="19">#REF!</definedName>
    <definedName name="CY_Restoration_PlanChange" localSheetId="20">#REF!</definedName>
    <definedName name="CY_Restoration_PlanChange" localSheetId="21">#REF!</definedName>
    <definedName name="CY_Restoration_PlanChange" localSheetId="7">#REF!</definedName>
    <definedName name="CY_Restoration_PlanChange" localSheetId="8">#REF!</definedName>
    <definedName name="CY_Restoration_PlanChange" localSheetId="14">#REF!</definedName>
    <definedName name="CY_Restoration_PlanChange">#REF!</definedName>
    <definedName name="CY_restoration_PSC" localSheetId="13">#REF!</definedName>
    <definedName name="CY_restoration_PSC" localSheetId="15">#REF!</definedName>
    <definedName name="CY_restoration_PSC" localSheetId="19">#REF!</definedName>
    <definedName name="CY_restoration_PSC" localSheetId="20">#REF!</definedName>
    <definedName name="CY_restoration_PSC" localSheetId="21">#REF!</definedName>
    <definedName name="CY_restoration_PSC" localSheetId="7">#REF!</definedName>
    <definedName name="CY_restoration_PSC" localSheetId="8">#REF!</definedName>
    <definedName name="CY_restoration_PSC" localSheetId="14">#REF!</definedName>
    <definedName name="CY_restoration_PSC">#REF!</definedName>
    <definedName name="CY_ServCo_ABO_EOY" localSheetId="13">[5]Input!$B$144</definedName>
    <definedName name="CY_ServCo_ABO_EOY" localSheetId="19">#REF!</definedName>
    <definedName name="CY_ServCo_ABO_EOY" localSheetId="20">#REF!</definedName>
    <definedName name="CY_ServCo_ABO_EOY" localSheetId="21">#REF!</definedName>
    <definedName name="CY_ServCo_ABO_EOY">[5]Input!$B$144</definedName>
    <definedName name="CY_ServCo_AFS_dis" localSheetId="13">[5]Input!$B$95</definedName>
    <definedName name="CY_ServCo_AFS_dis" localSheetId="19">#REF!</definedName>
    <definedName name="CY_ServCo_AFS_dis" localSheetId="20">#REF!</definedName>
    <definedName name="CY_ServCo_AFS_dis" localSheetId="21">#REF!</definedName>
    <definedName name="CY_ServCo_AFS_dis">[5]Input!$B$95</definedName>
    <definedName name="CY_Servco_AFS_exp" localSheetId="13">[5]Input!$B$65</definedName>
    <definedName name="CY_Servco_AFS_exp" localSheetId="19">#REF!</definedName>
    <definedName name="CY_Servco_AFS_exp" localSheetId="20">#REF!</definedName>
    <definedName name="CY_Servco_AFS_exp" localSheetId="21">#REF!</definedName>
    <definedName name="CY_Servco_AFS_exp">[5]Input!$B$65</definedName>
    <definedName name="CY_Servco_amort" localSheetId="13">[5]Input!$B$153</definedName>
    <definedName name="CY_Servco_amort" localSheetId="19">#REF!</definedName>
    <definedName name="CY_Servco_amort" localSheetId="20">#REF!</definedName>
    <definedName name="CY_Servco_amort" localSheetId="21">#REF!</definedName>
    <definedName name="CY_Servco_amort">[5]Input!$B$153</definedName>
    <definedName name="CY_ServCo_amort_PlanChange" localSheetId="13">[5]Input!$B$160</definedName>
    <definedName name="CY_ServCo_amort_PlanChange" localSheetId="19">#REF!</definedName>
    <definedName name="CY_ServCo_amort_PlanChange" localSheetId="20">#REF!</definedName>
    <definedName name="CY_ServCo_amort_PlanChange" localSheetId="21">#REF!</definedName>
    <definedName name="CY_ServCo_amort_PlanChange">[5]Input!$B$160</definedName>
    <definedName name="CY_Servco_base" localSheetId="13">#REF!</definedName>
    <definedName name="CY_Servco_base" localSheetId="15">#REF!</definedName>
    <definedName name="CY_Servco_base" localSheetId="19">#REF!</definedName>
    <definedName name="CY_Servco_base" localSheetId="20">#REF!</definedName>
    <definedName name="CY_Servco_base" localSheetId="21">#REF!</definedName>
    <definedName name="CY_Servco_base" localSheetId="7">#REF!</definedName>
    <definedName name="CY_Servco_base" localSheetId="8">#REF!</definedName>
    <definedName name="CY_Servco_base" localSheetId="14">#REF!</definedName>
    <definedName name="CY_Servco_base">#REF!</definedName>
    <definedName name="CY_ServCo_BP" localSheetId="13">[5]Input!$B$149</definedName>
    <definedName name="CY_ServCo_BP" localSheetId="19">#REF!</definedName>
    <definedName name="CY_ServCo_BP" localSheetId="20">#REF!</definedName>
    <definedName name="CY_ServCo_BP" localSheetId="21">#REF!</definedName>
    <definedName name="CY_ServCo_BP">[5]Input!$B$149</definedName>
    <definedName name="CY_ServCo_BP_expected" localSheetId="13">[5]Input!#REF!</definedName>
    <definedName name="CY_ServCo_BP_expected" localSheetId="15">[5]Input!#REF!</definedName>
    <definedName name="CY_ServCo_BP_expected" localSheetId="19">#REF!</definedName>
    <definedName name="CY_ServCo_BP_expected" localSheetId="20">#REF!</definedName>
    <definedName name="CY_ServCo_BP_expected" localSheetId="21">#REF!</definedName>
    <definedName name="CY_ServCo_BP_expected" localSheetId="7">[5]Input!#REF!</definedName>
    <definedName name="CY_ServCo_BP_expected" localSheetId="8">[5]Input!#REF!</definedName>
    <definedName name="CY_ServCo_BP_expected">[5]Input!#REF!</definedName>
    <definedName name="CY_ServCo_Comp" localSheetId="13">[5]Input!$B$30</definedName>
    <definedName name="CY_ServCo_Comp" localSheetId="19">#REF!</definedName>
    <definedName name="CY_ServCo_Comp" localSheetId="20">#REF!</definedName>
    <definedName name="CY_ServCo_Comp" localSheetId="21">#REF!</definedName>
    <definedName name="CY_ServCo_Comp">[5]Input!$B$30</definedName>
    <definedName name="CY_ServCo_Contrib" localSheetId="13">[5]Input!$B$148</definedName>
    <definedName name="CY_ServCo_Contrib" localSheetId="19">#REF!</definedName>
    <definedName name="CY_ServCo_Contrib" localSheetId="20">#REF!</definedName>
    <definedName name="CY_ServCo_Contrib" localSheetId="21">#REF!</definedName>
    <definedName name="CY_ServCo_Contrib">[5]Input!$B$148</definedName>
    <definedName name="CY_ServCo_Discomp" localSheetId="13">[5]Input!$B$87</definedName>
    <definedName name="CY_ServCo_Discomp" localSheetId="19">#REF!</definedName>
    <definedName name="CY_ServCo_Discomp" localSheetId="20">#REF!</definedName>
    <definedName name="CY_ServCo_Discomp" localSheetId="21">#REF!</definedName>
    <definedName name="CY_ServCo_Discomp">[5]Input!$B$87</definedName>
    <definedName name="CY_ServCo_DisEROA" localSheetId="13">[5]Input!$B$80</definedName>
    <definedName name="CY_ServCo_DisEROA" localSheetId="19">#REF!</definedName>
    <definedName name="CY_ServCo_DisEROA" localSheetId="20">#REF!</definedName>
    <definedName name="CY_ServCo_DisEROA" localSheetId="21">#REF!</definedName>
    <definedName name="CY_ServCo_DisEROA">[5]Input!$B$80</definedName>
    <definedName name="CY_ServCo_Disrate" localSheetId="13">[5]Input!$B$73</definedName>
    <definedName name="CY_ServCo_Disrate" localSheetId="19">#REF!</definedName>
    <definedName name="CY_ServCo_Disrate" localSheetId="20">#REF!</definedName>
    <definedName name="CY_ServCo_Disrate" localSheetId="21">#REF!</definedName>
    <definedName name="CY_ServCo_Disrate">[5]Input!$B$73</definedName>
    <definedName name="CY_ServCo_EROA" localSheetId="13">[5]Input!$B$23</definedName>
    <definedName name="CY_ServCo_EROA" localSheetId="19">#REF!</definedName>
    <definedName name="CY_ServCo_EROA" localSheetId="20">#REF!</definedName>
    <definedName name="CY_ServCo_EROA" localSheetId="21">#REF!</definedName>
    <definedName name="CY_ServCo_EROA">[5]Input!$B$23</definedName>
    <definedName name="CY_ServCo_exprate" localSheetId="13">[5]Input!$B$16</definedName>
    <definedName name="CY_ServCo_exprate" localSheetId="19">#REF!</definedName>
    <definedName name="CY_ServCo_exprate" localSheetId="20">#REF!</definedName>
    <definedName name="CY_ServCo_exprate" localSheetId="21">#REF!</definedName>
    <definedName name="CY_ServCo_exprate">[5]Input!$B$16</definedName>
    <definedName name="CY_ServCo_FVAssets_eoy" localSheetId="13">[5]Input!$B$146</definedName>
    <definedName name="CY_ServCo_FVAssets_eoy" localSheetId="19">#REF!</definedName>
    <definedName name="CY_ServCo_FVAssets_eoy" localSheetId="20">#REF!</definedName>
    <definedName name="CY_ServCo_FVAssets_eoy" localSheetId="21">#REF!</definedName>
    <definedName name="CY_ServCo_FVAssets_eoy">[5]Input!$B$146</definedName>
    <definedName name="CY_ServCo_MRVA" localSheetId="13">[5]Input!$B$147</definedName>
    <definedName name="CY_ServCo_MRVA" localSheetId="19">#REF!</definedName>
    <definedName name="CY_ServCo_MRVA" localSheetId="20">#REF!</definedName>
    <definedName name="CY_ServCo_MRVA" localSheetId="21">#REF!</definedName>
    <definedName name="CY_ServCo_MRVA">[5]Input!$B$147</definedName>
    <definedName name="CY_Servco_netact" localSheetId="13">[5]Input!$B$156</definedName>
    <definedName name="CY_Servco_netact" localSheetId="19">#REF!</definedName>
    <definedName name="CY_Servco_netact" localSheetId="20">#REF!</definedName>
    <definedName name="CY_Servco_netact" localSheetId="21">#REF!</definedName>
    <definedName name="CY_Servco_netact">[5]Input!$B$156</definedName>
    <definedName name="CY_ServCo_netamt_eoy" localSheetId="13">[5]Input!$B$157</definedName>
    <definedName name="CY_ServCo_netamt_eoy" localSheetId="19">#REF!</definedName>
    <definedName name="CY_ServCo_netamt_eoy" localSheetId="20">#REF!</definedName>
    <definedName name="CY_ServCo_netamt_eoy" localSheetId="21">#REF!</definedName>
    <definedName name="CY_ServCo_netamt_eoy">[5]Input!$B$157</definedName>
    <definedName name="CY_ServCo_PBO_EOY" localSheetId="13">[5]Input!$B$143</definedName>
    <definedName name="CY_ServCo_PBO_EOY" localSheetId="19">#REF!</definedName>
    <definedName name="CY_ServCo_PBO_EOY" localSheetId="20">#REF!</definedName>
    <definedName name="CY_ServCo_PBO_EOY" localSheetId="21">#REF!</definedName>
    <definedName name="CY_ServCo_PBO_EOY">[5]Input!$B$143</definedName>
    <definedName name="CY_ServCo_PlanChange" localSheetId="13">[5]Input!$B$159</definedName>
    <definedName name="CY_ServCo_PlanChange" localSheetId="19">#REF!</definedName>
    <definedName name="CY_ServCo_PlanChange" localSheetId="20">#REF!</definedName>
    <definedName name="CY_ServCo_PlanChange" localSheetId="21">#REF!</definedName>
    <definedName name="CY_ServCo_PlanChange">[5]Input!$B$159</definedName>
    <definedName name="CY_ServCo_PSC" localSheetId="13">#REF!</definedName>
    <definedName name="CY_ServCo_PSC" localSheetId="15">#REF!</definedName>
    <definedName name="CY_ServCo_PSC" localSheetId="19">#REF!</definedName>
    <definedName name="CY_ServCo_PSC" localSheetId="20">#REF!</definedName>
    <definedName name="CY_ServCo_PSC" localSheetId="21">#REF!</definedName>
    <definedName name="CY_ServCo_PSC" localSheetId="7">#REF!</definedName>
    <definedName name="CY_ServCo_PSC" localSheetId="8">#REF!</definedName>
    <definedName name="CY_ServCo_PSC" localSheetId="14">#REF!</definedName>
    <definedName name="CY_ServCo_PSC">#REF!</definedName>
    <definedName name="CY_ServCo_Reg_Amort" localSheetId="13">[5]Input!$B$229</definedName>
    <definedName name="CY_ServCo_Reg_Amort" localSheetId="19">#REF!</definedName>
    <definedName name="CY_ServCo_Reg_Amort" localSheetId="20">#REF!</definedName>
    <definedName name="CY_ServCo_Reg_Amort" localSheetId="21">#REF!</definedName>
    <definedName name="CY_ServCo_Reg_Amort">[5]Input!$B$229</definedName>
    <definedName name="CY_ServCo_Reg_Base" localSheetId="13">#REF!</definedName>
    <definedName name="CY_ServCo_Reg_Base" localSheetId="15">#REF!</definedName>
    <definedName name="CY_ServCo_Reg_Base" localSheetId="19">#REF!</definedName>
    <definedName name="CY_ServCo_Reg_Base" localSheetId="20">#REF!</definedName>
    <definedName name="CY_ServCo_Reg_Base" localSheetId="21">#REF!</definedName>
    <definedName name="CY_ServCo_Reg_Base" localSheetId="7">#REF!</definedName>
    <definedName name="CY_ServCo_Reg_Base" localSheetId="8">#REF!</definedName>
    <definedName name="CY_ServCo_Reg_Base" localSheetId="14">#REF!</definedName>
    <definedName name="CY_ServCo_Reg_Base">#REF!</definedName>
    <definedName name="CY_Servco_reg_netamt_eoy" localSheetId="13">[5]Input!$B$233</definedName>
    <definedName name="CY_Servco_reg_netamt_eoy" localSheetId="19">#REF!</definedName>
    <definedName name="CY_Servco_reg_netamt_eoy" localSheetId="20">#REF!</definedName>
    <definedName name="CY_Servco_reg_netamt_eoy" localSheetId="21">#REF!</definedName>
    <definedName name="CY_Servco_reg_netamt_eoy">[5]Input!$B$233</definedName>
    <definedName name="CY_ServcoReg_Amort_PlanChange" localSheetId="13">[5]Input!$B$236</definedName>
    <definedName name="CY_ServcoReg_Amort_PlanChange" localSheetId="19">#REF!</definedName>
    <definedName name="CY_ServcoReg_Amort_PlanChange" localSheetId="20">#REF!</definedName>
    <definedName name="CY_ServcoReg_Amort_PlanChange" localSheetId="21">#REF!</definedName>
    <definedName name="CY_ServcoReg_Amort_PlanChange">[5]Input!$B$236</definedName>
    <definedName name="CY_ServCoReg_Contrib" localSheetId="13">[5]Input!$B$227</definedName>
    <definedName name="CY_ServCoReg_Contrib" localSheetId="19">#REF!</definedName>
    <definedName name="CY_ServCoReg_Contrib" localSheetId="20">#REF!</definedName>
    <definedName name="CY_ServCoReg_Contrib" localSheetId="21">#REF!</definedName>
    <definedName name="CY_ServCoReg_Contrib">[5]Input!$B$227</definedName>
    <definedName name="CY_ServCoReg_netact" localSheetId="13">[5]Input!$B$232</definedName>
    <definedName name="CY_ServCoReg_netact" localSheetId="19">#REF!</definedName>
    <definedName name="CY_ServCoReg_netact" localSheetId="20">#REF!</definedName>
    <definedName name="CY_ServCoReg_netact" localSheetId="21">#REF!</definedName>
    <definedName name="CY_ServCoReg_netact">[5]Input!$B$232</definedName>
    <definedName name="CY_ServcoReg_Planchange" localSheetId="13">[5]Input!$B$235</definedName>
    <definedName name="CY_ServcoReg_Planchange" localSheetId="19">#REF!</definedName>
    <definedName name="CY_ServcoReg_Planchange" localSheetId="20">#REF!</definedName>
    <definedName name="CY_ServcoReg_Planchange" localSheetId="21">#REF!</definedName>
    <definedName name="CY_ServcoReg_Planchange">[5]Input!$B$235</definedName>
    <definedName name="CY_ServcoReg_PSC" localSheetId="13">#REF!</definedName>
    <definedName name="CY_ServcoReg_PSC" localSheetId="15">#REF!</definedName>
    <definedName name="CY_ServcoReg_PSC" localSheetId="19">#REF!</definedName>
    <definedName name="CY_ServcoReg_PSC" localSheetId="20">#REF!</definedName>
    <definedName name="CY_ServcoReg_PSC" localSheetId="21">#REF!</definedName>
    <definedName name="CY_ServcoReg_PSC" localSheetId="7">#REF!</definedName>
    <definedName name="CY_ServcoReg_PSC" localSheetId="8">#REF!</definedName>
    <definedName name="CY_ServcoReg_PSC" localSheetId="14">#REF!</definedName>
    <definedName name="CY_ServcoReg_PSC">#REF!</definedName>
    <definedName name="CY_ServcoREG15_netact">#REF!</definedName>
    <definedName name="CY_ServCoRegREG15_netact">#REF!</definedName>
    <definedName name="CY_ValDate_BOY" localSheetId="3">#REF!</definedName>
    <definedName name="CY_ValDate_BOY" localSheetId="13">#REF!</definedName>
    <definedName name="CY_ValDate_BOY" localSheetId="15">#REF!</definedName>
    <definedName name="CY_ValDate_BOY" localSheetId="19">#REF!</definedName>
    <definedName name="CY_ValDate_BOY" localSheetId="20">#REF!</definedName>
    <definedName name="CY_ValDate_BOY" localSheetId="21">#REF!</definedName>
    <definedName name="CY_ValDate_BOY" localSheetId="7">#REF!</definedName>
    <definedName name="CY_ValDate_BOY" localSheetId="8">#REF!</definedName>
    <definedName name="CY_ValDate_BOY" localSheetId="14">#REF!</definedName>
    <definedName name="CY_ValDate_BOY">#REF!</definedName>
    <definedName name="CY_Valdate_EOY" localSheetId="3">#REF!</definedName>
    <definedName name="CY_Valdate_EOY" localSheetId="13">#REF!</definedName>
    <definedName name="CY_Valdate_EOY" localSheetId="15">#REF!</definedName>
    <definedName name="CY_Valdate_EOY" localSheetId="19">#REF!</definedName>
    <definedName name="CY_Valdate_EOY" localSheetId="20">#REF!</definedName>
    <definedName name="CY_Valdate_EOY" localSheetId="21">#REF!</definedName>
    <definedName name="CY_Valdate_EOY" localSheetId="7">#REF!</definedName>
    <definedName name="CY_Valdate_EOY" localSheetId="8">#REF!</definedName>
    <definedName name="CY_Valdate_EOY" localSheetId="14">#REF!</definedName>
    <definedName name="CY_Valdate_EOY">#REF!</definedName>
    <definedName name="CY_WKE_ABO_EOY" localSheetId="13">[5]Input!$B$184</definedName>
    <definedName name="CY_WKE_ABO_EOY" localSheetId="19">#REF!</definedName>
    <definedName name="CY_WKE_ABO_EOY" localSheetId="20">#REF!</definedName>
    <definedName name="CY_WKE_ABO_EOY" localSheetId="21">#REF!</definedName>
    <definedName name="CY_WKE_ABO_EOY">[5]Input!$B$184</definedName>
    <definedName name="CY_WKE_AFS_dis" localSheetId="13">[5]Input!$B$97</definedName>
    <definedName name="CY_WKE_AFS_dis" localSheetId="19">#REF!</definedName>
    <definedName name="CY_WKE_AFS_dis" localSheetId="20">#REF!</definedName>
    <definedName name="CY_WKE_AFS_dis" localSheetId="21">#REF!</definedName>
    <definedName name="CY_WKE_AFS_dis">[5]Input!$B$97</definedName>
    <definedName name="CY_WKE_AFS_exp" localSheetId="13">[5]Input!$B$67</definedName>
    <definedName name="CY_WKE_AFS_exp" localSheetId="19">#REF!</definedName>
    <definedName name="CY_WKE_AFS_exp" localSheetId="20">#REF!</definedName>
    <definedName name="CY_WKE_AFS_exp" localSheetId="21">#REF!</definedName>
    <definedName name="CY_WKE_AFS_exp">[5]Input!$B$67</definedName>
    <definedName name="cy_wke_amort" localSheetId="13">[5]Input!$B$193</definedName>
    <definedName name="cy_wke_amort" localSheetId="19">#REF!</definedName>
    <definedName name="cy_wke_amort" localSheetId="20">#REF!</definedName>
    <definedName name="cy_wke_amort" localSheetId="21">#REF!</definedName>
    <definedName name="cy_wke_amort">[5]Input!$B$193</definedName>
    <definedName name="CY_WKE_Amort_PlanChange" localSheetId="13">[5]Input!$B$200</definedName>
    <definedName name="CY_WKE_Amort_PlanChange" localSheetId="19">#REF!</definedName>
    <definedName name="CY_WKE_Amort_PlanChange" localSheetId="20">#REF!</definedName>
    <definedName name="CY_WKE_Amort_PlanChange" localSheetId="21">#REF!</definedName>
    <definedName name="CY_WKE_Amort_PlanChange">[5]Input!$B$200</definedName>
    <definedName name="CY_wke_base" localSheetId="13">#REF!</definedName>
    <definedName name="CY_wke_base" localSheetId="15">#REF!</definedName>
    <definedName name="CY_wke_base" localSheetId="19">#REF!</definedName>
    <definedName name="CY_wke_base" localSheetId="20">#REF!</definedName>
    <definedName name="CY_wke_base" localSheetId="21">#REF!</definedName>
    <definedName name="CY_wke_base" localSheetId="7">#REF!</definedName>
    <definedName name="CY_wke_base" localSheetId="8">#REF!</definedName>
    <definedName name="CY_wke_base" localSheetId="14">#REF!</definedName>
    <definedName name="CY_wke_base">#REF!</definedName>
    <definedName name="CY_WKE_BP" localSheetId="13">[5]Input!$B$189</definedName>
    <definedName name="CY_WKE_BP" localSheetId="19">#REF!</definedName>
    <definedName name="CY_WKE_BP" localSheetId="20">#REF!</definedName>
    <definedName name="CY_WKE_BP" localSheetId="21">#REF!</definedName>
    <definedName name="CY_WKE_BP">[5]Input!$B$189</definedName>
    <definedName name="CY_WKE_BP_expected" localSheetId="13">[5]Input!#REF!</definedName>
    <definedName name="CY_WKE_BP_expected" localSheetId="15">[5]Input!#REF!</definedName>
    <definedName name="CY_WKE_BP_expected" localSheetId="19">#REF!</definedName>
    <definedName name="CY_WKE_BP_expected" localSheetId="20">#REF!</definedName>
    <definedName name="CY_WKE_BP_expected" localSheetId="21">#REF!</definedName>
    <definedName name="CY_WKE_BP_expected" localSheetId="7">[5]Input!#REF!</definedName>
    <definedName name="CY_WKE_BP_expected" localSheetId="8">[5]Input!#REF!</definedName>
    <definedName name="CY_WKE_BP_expected">[5]Input!#REF!</definedName>
    <definedName name="CY_WKE_Comp" localSheetId="13">[5]Input!$B$32</definedName>
    <definedName name="CY_WKE_Comp" localSheetId="19">#REF!</definedName>
    <definedName name="CY_WKE_Comp" localSheetId="20">#REF!</definedName>
    <definedName name="CY_WKE_Comp" localSheetId="21">#REF!</definedName>
    <definedName name="CY_WKE_Comp">[5]Input!$B$32</definedName>
    <definedName name="CY_WKE_Contrib" localSheetId="13">[5]Input!$B$188</definedName>
    <definedName name="CY_WKE_Contrib" localSheetId="19">#REF!</definedName>
    <definedName name="CY_WKE_Contrib" localSheetId="20">#REF!</definedName>
    <definedName name="CY_WKE_Contrib" localSheetId="21">#REF!</definedName>
    <definedName name="CY_WKE_Contrib">[5]Input!$B$188</definedName>
    <definedName name="cy_WKE_DisComp" localSheetId="13">[5]Input!$B$89</definedName>
    <definedName name="cy_WKE_DisComp" localSheetId="19">#REF!</definedName>
    <definedName name="cy_WKE_DisComp" localSheetId="20">#REF!</definedName>
    <definedName name="cy_WKE_DisComp" localSheetId="21">#REF!</definedName>
    <definedName name="cy_WKE_DisComp">[5]Input!$B$89</definedName>
    <definedName name="CY_WKE_DisEROA" localSheetId="13">[5]Input!$B$82</definedName>
    <definedName name="CY_WKE_DisEROA" localSheetId="19">#REF!</definedName>
    <definedName name="CY_WKE_DisEROA" localSheetId="20">#REF!</definedName>
    <definedName name="CY_WKE_DisEROA" localSheetId="21">#REF!</definedName>
    <definedName name="CY_WKE_DisEROA">[5]Input!$B$82</definedName>
    <definedName name="CY_WKE_disrate" localSheetId="13">[5]Input!$B$75</definedName>
    <definedName name="CY_WKE_disrate" localSheetId="19">#REF!</definedName>
    <definedName name="CY_WKE_disrate" localSheetId="20">#REF!</definedName>
    <definedName name="CY_WKE_disrate" localSheetId="21">#REF!</definedName>
    <definedName name="CY_WKE_disrate">[5]Input!$B$75</definedName>
    <definedName name="CY_WKE_EROA" localSheetId="13">[5]Input!$B$25</definedName>
    <definedName name="CY_WKE_EROA" localSheetId="19">#REF!</definedName>
    <definedName name="CY_WKE_EROA" localSheetId="20">#REF!</definedName>
    <definedName name="CY_WKE_EROA" localSheetId="21">#REF!</definedName>
    <definedName name="CY_WKE_EROA">[5]Input!$B$25</definedName>
    <definedName name="CY_WKE_exprate" localSheetId="13">[5]Input!$B$18</definedName>
    <definedName name="CY_WKE_exprate" localSheetId="19">#REF!</definedName>
    <definedName name="CY_WKE_exprate" localSheetId="20">#REF!</definedName>
    <definedName name="CY_WKE_exprate" localSheetId="21">#REF!</definedName>
    <definedName name="CY_WKE_exprate">[5]Input!$B$18</definedName>
    <definedName name="cy_WKE_FVAssets_eoy" localSheetId="13">[5]Input!$B$186</definedName>
    <definedName name="cy_WKE_FVAssets_eoy" localSheetId="19">#REF!</definedName>
    <definedName name="cy_WKE_FVAssets_eoy" localSheetId="20">#REF!</definedName>
    <definedName name="cy_WKE_FVAssets_eoy" localSheetId="21">#REF!</definedName>
    <definedName name="cy_WKE_FVAssets_eoy">[5]Input!$B$186</definedName>
    <definedName name="CY_WKE_MRVA" localSheetId="13">[5]Input!$B$187</definedName>
    <definedName name="CY_WKE_MRVA" localSheetId="19">#REF!</definedName>
    <definedName name="CY_WKE_MRVA" localSheetId="20">#REF!</definedName>
    <definedName name="CY_WKE_MRVA" localSheetId="21">#REF!</definedName>
    <definedName name="CY_WKE_MRVA">[5]Input!$B$187</definedName>
    <definedName name="CY_WKE_netact" localSheetId="13">[5]Input!$B$196</definedName>
    <definedName name="CY_WKE_netact" localSheetId="19">#REF!</definedName>
    <definedName name="CY_WKE_netact" localSheetId="20">#REF!</definedName>
    <definedName name="CY_WKE_netact" localSheetId="21">#REF!</definedName>
    <definedName name="CY_WKE_netact">[5]Input!$B$196</definedName>
    <definedName name="CY_WKE_netamt_eoy" localSheetId="13">[5]Input!$B$197</definedName>
    <definedName name="CY_WKE_netamt_eoy" localSheetId="19">#REF!</definedName>
    <definedName name="CY_WKE_netamt_eoy" localSheetId="20">#REF!</definedName>
    <definedName name="CY_WKE_netamt_eoy" localSheetId="21">#REF!</definedName>
    <definedName name="CY_WKE_netamt_eoy">[5]Input!$B$197</definedName>
    <definedName name="CY_WKE_PBO_EOY" localSheetId="13">[5]Input!$B$183</definedName>
    <definedName name="CY_WKE_PBO_EOY" localSheetId="19">#REF!</definedName>
    <definedName name="CY_WKE_PBO_EOY" localSheetId="20">#REF!</definedName>
    <definedName name="CY_WKE_PBO_EOY" localSheetId="21">#REF!</definedName>
    <definedName name="CY_WKE_PBO_EOY">[5]Input!$B$183</definedName>
    <definedName name="CY_WKE_PlanChange" localSheetId="13">[5]Input!$B$199</definedName>
    <definedName name="CY_WKE_PlanChange" localSheetId="19">#REF!</definedName>
    <definedName name="CY_WKE_PlanChange" localSheetId="20">#REF!</definedName>
    <definedName name="CY_WKE_PlanChange" localSheetId="21">#REF!</definedName>
    <definedName name="CY_WKE_PlanChange">[5]Input!$B$199</definedName>
    <definedName name="CY_WKE_PSC" localSheetId="13">#REF!</definedName>
    <definedName name="CY_WKE_PSC" localSheetId="15">#REF!</definedName>
    <definedName name="CY_WKE_PSC" localSheetId="19">#REF!</definedName>
    <definedName name="CY_WKE_PSC" localSheetId="20">#REF!</definedName>
    <definedName name="CY_WKE_PSC" localSheetId="21">#REF!</definedName>
    <definedName name="CY_WKE_PSC" localSheetId="7">#REF!</definedName>
    <definedName name="CY_WKE_PSC" localSheetId="8">#REF!</definedName>
    <definedName name="CY_WKE_PSC" localSheetId="14">#REF!</definedName>
    <definedName name="CY_WKE_PSC">#REF!</definedName>
    <definedName name="CY_WKEUn_Comp" localSheetId="13">#REF!</definedName>
    <definedName name="CY_WKEUn_Comp" localSheetId="15">#REF!</definedName>
    <definedName name="CY_WKEUn_Comp" localSheetId="19">#REF!</definedName>
    <definedName name="CY_WKEUn_Comp" localSheetId="20">#REF!</definedName>
    <definedName name="CY_WKEUn_Comp" localSheetId="21">#REF!</definedName>
    <definedName name="CY_WKEUn_Comp" localSheetId="7">#REF!</definedName>
    <definedName name="CY_WKEUn_Comp" localSheetId="8">#REF!</definedName>
    <definedName name="CY_WKEUn_Comp" localSheetId="14">#REF!</definedName>
    <definedName name="CY_WKEUn_Comp">#REF!</definedName>
    <definedName name="CY_WKEUn_EROA" localSheetId="13">[5]Input!$B$26</definedName>
    <definedName name="CY_WKEUn_EROA" localSheetId="19">#REF!</definedName>
    <definedName name="CY_WKEUn_EROA" localSheetId="20">#REF!</definedName>
    <definedName name="CY_WKEUn_EROA" localSheetId="21">#REF!</definedName>
    <definedName name="CY_WKEUn_EROA">[5]Input!$B$26</definedName>
    <definedName name="CY_WKEUn_exprate" localSheetId="13">[5]Input!$B$19</definedName>
    <definedName name="CY_WKEUn_exprate" localSheetId="19">#REF!</definedName>
    <definedName name="CY_WKEUn_exprate" localSheetId="20">#REF!</definedName>
    <definedName name="CY_WKEUn_exprate" localSheetId="21">#REF!</definedName>
    <definedName name="CY_WKEUn_exprate">[5]Input!$B$19</definedName>
    <definedName name="CY_WKEUnion_ABO_EOY" localSheetId="13">[5]Input!$B$204</definedName>
    <definedName name="CY_WKEUnion_ABO_EOY" localSheetId="19">#REF!</definedName>
    <definedName name="CY_WKEUnion_ABO_EOY" localSheetId="20">#REF!</definedName>
    <definedName name="CY_WKEUnion_ABO_EOY" localSheetId="21">#REF!</definedName>
    <definedName name="CY_WKEUnion_ABO_EOY">[5]Input!$B$204</definedName>
    <definedName name="CY_WKEUnion_AFS_dis" localSheetId="13">[5]Input!$B$98</definedName>
    <definedName name="CY_WKEUnion_AFS_dis" localSheetId="19">#REF!</definedName>
    <definedName name="CY_WKEUnion_AFS_dis" localSheetId="20">#REF!</definedName>
    <definedName name="CY_WKEUnion_AFS_dis" localSheetId="21">#REF!</definedName>
    <definedName name="CY_WKEUnion_AFS_dis">[5]Input!$B$98</definedName>
    <definedName name="CY_WKEUnion_AFS_exp" localSheetId="13">[5]Input!$B$68</definedName>
    <definedName name="CY_WKEUnion_AFS_exp" localSheetId="19">#REF!</definedName>
    <definedName name="CY_WKEUnion_AFS_exp" localSheetId="20">#REF!</definedName>
    <definedName name="CY_WKEUnion_AFS_exp" localSheetId="21">#REF!</definedName>
    <definedName name="CY_WKEUnion_AFS_exp">[5]Input!$B$68</definedName>
    <definedName name="cy_wkeunion_amort" localSheetId="13">[5]Input!$B$213</definedName>
    <definedName name="cy_wkeunion_amort" localSheetId="19">#REF!</definedName>
    <definedName name="cy_wkeunion_amort" localSheetId="20">#REF!</definedName>
    <definedName name="cy_wkeunion_amort" localSheetId="21">#REF!</definedName>
    <definedName name="cy_wkeunion_amort">[5]Input!$B$213</definedName>
    <definedName name="CY_WKEunion_amort_planchange" localSheetId="13">[5]Input!$B$220</definedName>
    <definedName name="CY_WKEunion_amort_planchange" localSheetId="19">#REF!</definedName>
    <definedName name="CY_WKEunion_amort_planchange" localSheetId="20">#REF!</definedName>
    <definedName name="CY_WKEunion_amort_planchange" localSheetId="21">#REF!</definedName>
    <definedName name="CY_WKEunion_amort_planchange">[5]Input!$B$220</definedName>
    <definedName name="CY_WKEUnion_BP" localSheetId="13">[5]Input!$B$209</definedName>
    <definedName name="CY_WKEUnion_BP" localSheetId="19">#REF!</definedName>
    <definedName name="CY_WKEUnion_BP" localSheetId="20">#REF!</definedName>
    <definedName name="CY_WKEUnion_BP" localSheetId="21">#REF!</definedName>
    <definedName name="CY_WKEUnion_BP">[5]Input!$B$209</definedName>
    <definedName name="CY_WKEUnion_BP_expected" localSheetId="13">[5]Input!#REF!</definedName>
    <definedName name="CY_WKEUnion_BP_expected" localSheetId="15">[5]Input!#REF!</definedName>
    <definedName name="CY_WKEUnion_BP_expected" localSheetId="19">#REF!</definedName>
    <definedName name="CY_WKEUnion_BP_expected" localSheetId="20">#REF!</definedName>
    <definedName name="CY_WKEUnion_BP_expected" localSheetId="21">#REF!</definedName>
    <definedName name="CY_WKEUnion_BP_expected" localSheetId="7">[5]Input!#REF!</definedName>
    <definedName name="CY_WKEUnion_BP_expected" localSheetId="8">[5]Input!#REF!</definedName>
    <definedName name="CY_WKEUnion_BP_expected">[5]Input!#REF!</definedName>
    <definedName name="CY_WKEunion_Contrib" localSheetId="13">[5]Input!$B$208</definedName>
    <definedName name="CY_WKEunion_Contrib" localSheetId="19">#REF!</definedName>
    <definedName name="CY_WKEunion_Contrib" localSheetId="20">#REF!</definedName>
    <definedName name="CY_WKEunion_Contrib" localSheetId="21">#REF!</definedName>
    <definedName name="CY_WKEunion_Contrib">[5]Input!$B$208</definedName>
    <definedName name="CY_WKEUnion_DisComp" localSheetId="13">[5]Input!$B$90</definedName>
    <definedName name="CY_WKEUnion_DisComp" localSheetId="19">#REF!</definedName>
    <definedName name="CY_WKEUnion_DisComp" localSheetId="20">#REF!</definedName>
    <definedName name="CY_WKEUnion_DisComp" localSheetId="21">#REF!</definedName>
    <definedName name="CY_WKEUnion_DisComp">[5]Input!$B$90</definedName>
    <definedName name="CY_WKEUnion_DisEROA" localSheetId="13">[5]Input!$B$83</definedName>
    <definedName name="CY_WKEUnion_DisEROA" localSheetId="19">#REF!</definedName>
    <definedName name="CY_WKEUnion_DisEROA" localSheetId="20">#REF!</definedName>
    <definedName name="CY_WKEUnion_DisEROA" localSheetId="21">#REF!</definedName>
    <definedName name="CY_WKEUnion_DisEROA">[5]Input!$B$83</definedName>
    <definedName name="CY_WKEunion_disrate" localSheetId="13">[5]Input!$B$76</definedName>
    <definedName name="CY_WKEunion_disrate" localSheetId="19">#REF!</definedName>
    <definedName name="CY_WKEunion_disrate" localSheetId="20">#REF!</definedName>
    <definedName name="CY_WKEunion_disrate" localSheetId="21">#REF!</definedName>
    <definedName name="CY_WKEunion_disrate">[5]Input!$B$76</definedName>
    <definedName name="CY_WKEUnion_FVAssets_eoy" localSheetId="13">[5]Input!$B$206</definedName>
    <definedName name="CY_WKEUnion_FVAssets_eoy" localSheetId="19">#REF!</definedName>
    <definedName name="CY_WKEUnion_FVAssets_eoy" localSheetId="20">#REF!</definedName>
    <definedName name="CY_WKEUnion_FVAssets_eoy" localSheetId="21">#REF!</definedName>
    <definedName name="CY_WKEUnion_FVAssets_eoy">[5]Input!$B$206</definedName>
    <definedName name="CY_WKEUnion_MRVA" localSheetId="13">[5]Input!$B$207</definedName>
    <definedName name="CY_WKEUnion_MRVA" localSheetId="19">#REF!</definedName>
    <definedName name="CY_WKEUnion_MRVA" localSheetId="20">#REF!</definedName>
    <definedName name="CY_WKEUnion_MRVA" localSheetId="21">#REF!</definedName>
    <definedName name="CY_WKEUnion_MRVA">[5]Input!$B$207</definedName>
    <definedName name="CY_WKEunion_netact" localSheetId="13">[5]Input!$B$216</definedName>
    <definedName name="CY_WKEunion_netact" localSheetId="19">#REF!</definedName>
    <definedName name="CY_WKEunion_netact" localSheetId="20">#REF!</definedName>
    <definedName name="CY_WKEunion_netact" localSheetId="21">#REF!</definedName>
    <definedName name="CY_WKEunion_netact">[5]Input!$B$216</definedName>
    <definedName name="CY_wkeunion_netamt_eoy" localSheetId="13">[5]Input!$B$217</definedName>
    <definedName name="CY_wkeunion_netamt_eoy" localSheetId="19">#REF!</definedName>
    <definedName name="CY_wkeunion_netamt_eoy" localSheetId="20">#REF!</definedName>
    <definedName name="CY_wkeunion_netamt_eoy" localSheetId="21">#REF!</definedName>
    <definedName name="CY_wkeunion_netamt_eoy">[5]Input!$B$217</definedName>
    <definedName name="CY_WKEUnion_PBO_EOY" localSheetId="13">[5]Input!$B$203</definedName>
    <definedName name="CY_WKEUnion_PBO_EOY" localSheetId="19">#REF!</definedName>
    <definedName name="CY_WKEUnion_PBO_EOY" localSheetId="20">#REF!</definedName>
    <definedName name="CY_WKEUnion_PBO_EOY" localSheetId="21">#REF!</definedName>
    <definedName name="CY_WKEUnion_PBO_EOY">[5]Input!$B$203</definedName>
    <definedName name="CY_WKEunion_Planchange" localSheetId="13">[5]Input!$B$219</definedName>
    <definedName name="CY_WKEunion_Planchange" localSheetId="19">#REF!</definedName>
    <definedName name="CY_WKEunion_Planchange" localSheetId="20">#REF!</definedName>
    <definedName name="CY_WKEunion_Planchange" localSheetId="21">#REF!</definedName>
    <definedName name="CY_WKEunion_Planchange">[5]Input!$B$219</definedName>
    <definedName name="CY_WKEunion_PSC" localSheetId="13">#REF!</definedName>
    <definedName name="CY_WKEunion_PSC" localSheetId="15">#REF!</definedName>
    <definedName name="CY_WKEunion_PSC" localSheetId="19">#REF!</definedName>
    <definedName name="CY_WKEunion_PSC" localSheetId="20">#REF!</definedName>
    <definedName name="CY_WKEunion_PSC" localSheetId="21">#REF!</definedName>
    <definedName name="CY_WKEunion_PSC" localSheetId="7">#REF!</definedName>
    <definedName name="CY_WKEunion_PSC" localSheetId="8">#REF!</definedName>
    <definedName name="CY_WKEunion_PSC" localSheetId="14">#REF!</definedName>
    <definedName name="CY_WKEunion_PSC">#REF!</definedName>
    <definedName name="cy_wkeunuion_base" localSheetId="13">#REF!</definedName>
    <definedName name="cy_wkeunuion_base" localSheetId="15">#REF!</definedName>
    <definedName name="cy_wkeunuion_base" localSheetId="19">#REF!</definedName>
    <definedName name="cy_wkeunuion_base" localSheetId="20">#REF!</definedName>
    <definedName name="cy_wkeunuion_base" localSheetId="21">#REF!</definedName>
    <definedName name="cy_wkeunuion_base" localSheetId="7">#REF!</definedName>
    <definedName name="cy_wkeunuion_base" localSheetId="8">#REF!</definedName>
    <definedName name="cy_wkeunuion_base" localSheetId="14">#REF!</definedName>
    <definedName name="cy_wkeunuion_base">#REF!</definedName>
    <definedName name="data" localSheetId="13">[24]Main!#REF!</definedName>
    <definedName name="data" localSheetId="19">[24]Main!#REF!</definedName>
    <definedName name="data">[24]Main!#REF!</definedName>
    <definedName name="data8" localSheetId="13">#REF!</definedName>
    <definedName name="data8" localSheetId="15">#REF!</definedName>
    <definedName name="data8" localSheetId="19">#REF!</definedName>
    <definedName name="data8" localSheetId="20">#REF!</definedName>
    <definedName name="data8" localSheetId="21">#REF!</definedName>
    <definedName name="data8" localSheetId="14">#REF!</definedName>
    <definedName name="data8">#REF!</definedName>
    <definedName name="DataCol_01_01">[27]Data!#REF!</definedName>
    <definedName name="DataCol_01_03">[27]Data!#REF!</definedName>
    <definedName name="DataCol_02_01">[27]Data!#REF!</definedName>
    <definedName name="DataCol_02_03">[27]Data!#REF!</definedName>
    <definedName name="DataCol_03_01">[27]Data!#REF!</definedName>
    <definedName name="DataCol_03_03">[27]Data!#REF!</definedName>
    <definedName name="dataone" localSheetId="13">[28]Main!#REF!</definedName>
    <definedName name="dataone" localSheetId="19">[28]Main!#REF!</definedName>
    <definedName name="dataone" localSheetId="20">[28]Main!#REF!</definedName>
    <definedName name="dataone" localSheetId="21">[28]Main!#REF!</definedName>
    <definedName name="dataone">[28]Main!#REF!</definedName>
    <definedName name="Date_Of_Last_Review" localSheetId="13">#REF!</definedName>
    <definedName name="Date_Of_Last_Review" localSheetId="15">#REF!</definedName>
    <definedName name="Date_Of_Last_Review" localSheetId="19">#REF!</definedName>
    <definedName name="Date_Of_Last_Review" localSheetId="20">#REF!</definedName>
    <definedName name="Date_Of_Last_Review" localSheetId="21">#REF!</definedName>
    <definedName name="Date_Of_Last_Review" localSheetId="7">#REF!</definedName>
    <definedName name="Date_Of_Last_Review" localSheetId="8">#REF!</definedName>
    <definedName name="Date_Of_Last_Review" localSheetId="14">#REF!</definedName>
    <definedName name="Date_Of_Last_Review">#REF!</definedName>
    <definedName name="dflt4">'[29]Customize Your Invoice'!$E$26</definedName>
    <definedName name="dflt5">'[29]Customize Your Invoice'!$E$27</definedName>
    <definedName name="dflt6">'[29]Customize Your Invoice'!$D$28</definedName>
    <definedName name="DisRate_decrease_bps" localSheetId="13">[5]Input!#REF!</definedName>
    <definedName name="DisRate_decrease_bps" localSheetId="15">[5]Input!#REF!</definedName>
    <definedName name="DisRate_decrease_bps" localSheetId="19">#REF!</definedName>
    <definedName name="DisRate_decrease_bps" localSheetId="20">#REF!</definedName>
    <definedName name="DisRate_decrease_bps" localSheetId="21">#REF!</definedName>
    <definedName name="DisRate_decrease_bps" localSheetId="7">[5]Input!#REF!</definedName>
    <definedName name="DisRate_decrease_bps" localSheetId="8">[5]Input!#REF!</definedName>
    <definedName name="DisRate_decrease_bps">[5]Input!#REF!</definedName>
    <definedName name="DolUnitFactor">[30]ListsValues!$M$29</definedName>
    <definedName name="DolUnitList">[30]ListsValues!$C$32:$C$34</definedName>
    <definedName name="DR" localSheetId="15">#REF!</definedName>
    <definedName name="DR" localSheetId="19">#REF!</definedName>
    <definedName name="DR" localSheetId="20">#REF!</definedName>
    <definedName name="DR" localSheetId="21">#REF!</definedName>
    <definedName name="DR">#REF!</definedName>
    <definedName name="drop_down_listing.xls">[26]Yes_No!$A$1:$A$2</definedName>
    <definedName name="ElecUnitFactor">[30]ListsValues!$M$37</definedName>
    <definedName name="ElecUnitList">[30]ListsValues!$C$40:$C$41</definedName>
    <definedName name="emiuie" localSheetId="13">#REF!</definedName>
    <definedName name="emiuie" localSheetId="15">#REF!</definedName>
    <definedName name="emiuie" localSheetId="19">#REF!</definedName>
    <definedName name="emiuie" localSheetId="20">#REF!</definedName>
    <definedName name="emiuie" localSheetId="21">#REF!</definedName>
    <definedName name="emiuie" localSheetId="14">#REF!</definedName>
    <definedName name="emiuie">#REF!</definedName>
    <definedName name="entry1" localSheetId="13">#REF!</definedName>
    <definedName name="entry1" localSheetId="15">#REF!</definedName>
    <definedName name="entry1" localSheetId="19">#REF!</definedName>
    <definedName name="entry1" localSheetId="20">#REF!</definedName>
    <definedName name="entry1" localSheetId="21">#REF!</definedName>
    <definedName name="entry1" localSheetId="14">#REF!</definedName>
    <definedName name="entry1">#REF!</definedName>
    <definedName name="entry12" localSheetId="13">#REF!</definedName>
    <definedName name="entry12" localSheetId="15">#REF!</definedName>
    <definedName name="entry12" localSheetId="19">#REF!</definedName>
    <definedName name="entry12" localSheetId="20">#REF!</definedName>
    <definedName name="entry12" localSheetId="21">#REF!</definedName>
    <definedName name="entry12" localSheetId="14">#REF!</definedName>
    <definedName name="entry12">#REF!</definedName>
    <definedName name="entry2" localSheetId="13">#REF!</definedName>
    <definedName name="entry2" localSheetId="15">#REF!</definedName>
    <definedName name="entry2" localSheetId="19">#REF!</definedName>
    <definedName name="entry2" localSheetId="20">#REF!</definedName>
    <definedName name="entry2" localSheetId="21">#REF!</definedName>
    <definedName name="entry2" localSheetId="14">#REF!</definedName>
    <definedName name="entry2">#REF!</definedName>
    <definedName name="entry3" localSheetId="13">#REF!</definedName>
    <definedName name="entry3" localSheetId="15">#REF!</definedName>
    <definedName name="entry3" localSheetId="19">#REF!</definedName>
    <definedName name="entry3" localSheetId="20">#REF!</definedName>
    <definedName name="entry3" localSheetId="21">#REF!</definedName>
    <definedName name="entry3" localSheetId="14">#REF!</definedName>
    <definedName name="entry3">#REF!</definedName>
    <definedName name="entry4" localSheetId="13">#REF!</definedName>
    <definedName name="entry4" localSheetId="15">#REF!</definedName>
    <definedName name="entry4" localSheetId="19">#REF!</definedName>
    <definedName name="entry4" localSheetId="20">#REF!</definedName>
    <definedName name="entry4" localSheetId="21">#REF!</definedName>
    <definedName name="entry4" localSheetId="14">#REF!</definedName>
    <definedName name="entry4">#REF!</definedName>
    <definedName name="entry5" localSheetId="13">#REF!</definedName>
    <definedName name="entry5" localSheetId="15">#REF!</definedName>
    <definedName name="entry5" localSheetId="19">#REF!</definedName>
    <definedName name="entry5" localSheetId="20">#REF!</definedName>
    <definedName name="entry5" localSheetId="21">#REF!</definedName>
    <definedName name="entry5" localSheetId="14">#REF!</definedName>
    <definedName name="entry5">#REF!</definedName>
    <definedName name="entry6" localSheetId="13">#REF!</definedName>
    <definedName name="entry6" localSheetId="15">#REF!</definedName>
    <definedName name="entry6" localSheetId="19">#REF!</definedName>
    <definedName name="entry6" localSheetId="20">#REF!</definedName>
    <definedName name="entry6" localSheetId="21">#REF!</definedName>
    <definedName name="entry6" localSheetId="14">#REF!</definedName>
    <definedName name="entry6">#REF!</definedName>
    <definedName name="entry7" localSheetId="13">#REF!</definedName>
    <definedName name="entry7" localSheetId="15">#REF!</definedName>
    <definedName name="entry7" localSheetId="19">#REF!</definedName>
    <definedName name="entry7" localSheetId="20">#REF!</definedName>
    <definedName name="entry7" localSheetId="21">#REF!</definedName>
    <definedName name="entry7" localSheetId="14">#REF!</definedName>
    <definedName name="entry7">#REF!</definedName>
    <definedName name="ENTRYN" localSheetId="13">[31]SupportN!#REF!</definedName>
    <definedName name="ENTRYN" localSheetId="19">[31]SupportN!#REF!</definedName>
    <definedName name="ENTRYN">[31]SupportN!#REF!</definedName>
    <definedName name="ENTRYQ" localSheetId="13">[31]SupportN!#REF!</definedName>
    <definedName name="ENTRYQ" localSheetId="19">[31]SupportN!#REF!</definedName>
    <definedName name="ENTRYQ">[31]SupportN!#REF!</definedName>
    <definedName name="EROA" localSheetId="13">#REF!</definedName>
    <definedName name="EROA" localSheetId="15">#REF!</definedName>
    <definedName name="EROA" localSheetId="19">#REF!</definedName>
    <definedName name="EROA" localSheetId="20">#REF!</definedName>
    <definedName name="EROA" localSheetId="21">#REF!</definedName>
    <definedName name="EROA" localSheetId="14">#REF!</definedName>
    <definedName name="EROA">#REF!</definedName>
    <definedName name="EXP_TYPE_CORE_ACCT" localSheetId="13">#REF!</definedName>
    <definedName name="EXP_TYPE_CORE_ACCT" localSheetId="15">#REF!</definedName>
    <definedName name="EXP_TYPE_CORE_ACCT" localSheetId="19">#REF!</definedName>
    <definedName name="EXP_TYPE_CORE_ACCT" localSheetId="20">#REF!</definedName>
    <definedName name="EXP_TYPE_CORE_ACCT" localSheetId="21">#REF!</definedName>
    <definedName name="EXP_TYPE_CORE_ACCT" localSheetId="14">#REF!</definedName>
    <definedName name="EXP_TYPE_CORE_ACCT">#REF!</definedName>
    <definedName name="Expected_BP_NonQualified_Plan" localSheetId="13">#REF!</definedName>
    <definedName name="Expected_BP_NonQualified_Plan" localSheetId="15">#REF!</definedName>
    <definedName name="Expected_BP_NonQualified_Plan" localSheetId="19">#REF!</definedName>
    <definedName name="Expected_BP_NonQualified_Plan" localSheetId="20">#REF!</definedName>
    <definedName name="Expected_BP_NonQualified_Plan" localSheetId="21">#REF!</definedName>
    <definedName name="Expected_BP_NonQualified_Plan" localSheetId="7">#REF!</definedName>
    <definedName name="Expected_BP_NonQualified_Plan" localSheetId="8">#REF!</definedName>
    <definedName name="Expected_BP_NonQualified_Plan" localSheetId="14">#REF!</definedName>
    <definedName name="Expected_BP_NonQualified_Plan">#REF!</definedName>
    <definedName name="Expected_BP_PRW" localSheetId="13">#REF!</definedName>
    <definedName name="Expected_BP_PRW" localSheetId="15">#REF!</definedName>
    <definedName name="Expected_BP_PRW" localSheetId="19">[12]Cashflows!$A$13:$I$92</definedName>
    <definedName name="Expected_BP_PRW" localSheetId="20">[12]Cashflows!$A$13:$I$92</definedName>
    <definedName name="Expected_BP_PRW" localSheetId="21">[12]Cashflows!$A$13:$I$92</definedName>
    <definedName name="Expected_BP_PRW">[13]Cashflows!$A$13:$G$92</definedName>
    <definedName name="Expected_BP_Qualified_Plan" localSheetId="13">[5]Cashflows!$A$13:$H$92</definedName>
    <definedName name="Expected_BP_Qualified_Plan" localSheetId="19">#REF!</definedName>
    <definedName name="Expected_BP_Qualified_Plan" localSheetId="20">#REF!</definedName>
    <definedName name="Expected_BP_Qualified_Plan" localSheetId="21">#REF!</definedName>
    <definedName name="Expected_BP_Qualified_Plan">[5]Cashflows!$A$13:$H$92</definedName>
    <definedName name="Expected_Fed_Subsidy_Payments" localSheetId="15">#REF!</definedName>
    <definedName name="Expected_Fed_Subsidy_Payments" localSheetId="19">#REF!</definedName>
    <definedName name="Expected_Fed_Subsidy_Payments" localSheetId="20">#REF!</definedName>
    <definedName name="Expected_Fed_Subsidy_Payments" localSheetId="21">#REF!</definedName>
    <definedName name="Expected_Fed_Subsidy_Payments">#REF!</definedName>
    <definedName name="Expense_Yr1">[32]Exhibit!$A$1:$K$15</definedName>
    <definedName name="Expense_Yr2">[32]Exhibit!$A$25:$K$39</definedName>
    <definedName name="Expense_Yr3">[32]Exhibit!$A$48:$K$62</definedName>
    <definedName name="Expense_Yr4">[32]Exhibit!$A$72:$K$86</definedName>
    <definedName name="Expense_Yr5">[32]Exhibit!$A$95:$K$109</definedName>
    <definedName name="Factor" localSheetId="13">#REF!</definedName>
    <definedName name="Factor" localSheetId="15">#REF!</definedName>
    <definedName name="Factor" localSheetId="19">#REF!</definedName>
    <definedName name="Factor" localSheetId="20">#REF!</definedName>
    <definedName name="Factor" localSheetId="21">#REF!</definedName>
    <definedName name="Factor" localSheetId="14">#REF!</definedName>
    <definedName name="Factor">#REF!</definedName>
    <definedName name="faf" localSheetId="2" hidden="1">#REF!</definedName>
    <definedName name="faf" hidden="1">#REF!</definedName>
    <definedName name="February" localSheetId="13">#REF!</definedName>
    <definedName name="February" localSheetId="15">#REF!</definedName>
    <definedName name="February" localSheetId="17">#REF!</definedName>
    <definedName name="February" localSheetId="18">#REF!</definedName>
    <definedName name="February" localSheetId="19">#REF!</definedName>
    <definedName name="February" localSheetId="20">#REF!</definedName>
    <definedName name="February" localSheetId="21">#REF!</definedName>
    <definedName name="February" localSheetId="22">#REF!</definedName>
    <definedName name="February" localSheetId="7">#REF!</definedName>
    <definedName name="February" localSheetId="8">#REF!</definedName>
    <definedName name="February" localSheetId="14">#REF!</definedName>
    <definedName name="February">#REF!</definedName>
    <definedName name="FERC_BS">'[4]FERC REPORTING - BAL SHT'!$B$2:$B$63</definedName>
    <definedName name="FERC_IS">'[4]FERC REPORTING - INC STMT'!$B$1:$B$33</definedName>
    <definedName name="fl" hidden="1">[33]PopCache!$A$1:$A$2</definedName>
    <definedName name="flowname_weekly" localSheetId="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GasUnitFactor">[30]ListsValues!$M$44</definedName>
    <definedName name="GasUnitList">[30]ListsValues!$C$47</definedName>
    <definedName name="ggg" localSheetId="13">#REF!</definedName>
    <definedName name="ggg" localSheetId="15">#REF!</definedName>
    <definedName name="ggg" localSheetId="18">#REF!</definedName>
    <definedName name="ggg" localSheetId="19">#REF!</definedName>
    <definedName name="ggg" localSheetId="20">#REF!</definedName>
    <definedName name="ggg" localSheetId="21">#REF!</definedName>
    <definedName name="ggg" localSheetId="7">#REF!</definedName>
    <definedName name="ggg" localSheetId="8">#REF!</definedName>
    <definedName name="ggg" localSheetId="14">#REF!</definedName>
    <definedName name="ggg">#REF!</definedName>
    <definedName name="GL_Org_Parent">[20]GL_Org_Parent!$A$3:$A$268</definedName>
    <definedName name="HideColumn" localSheetId="13">#REF!,#REF!,#REF!,#REF!,#REF!,#REF!</definedName>
    <definedName name="HideColumn" localSheetId="15">#REF!,#REF!,#REF!,#REF!,#REF!,#REF!</definedName>
    <definedName name="HideColumn" localSheetId="17">#REF!,#REF!,#REF!,#REF!,#REF!,#REF!</definedName>
    <definedName name="HideColumn" localSheetId="18">#REF!,#REF!,#REF!,#REF!,#REF!,#REF!</definedName>
    <definedName name="HideColumn" localSheetId="19">#REF!,#REF!,#REF!,#REF!,#REF!,#REF!</definedName>
    <definedName name="HideColumn" localSheetId="20">#REF!,#REF!,#REF!,#REF!,#REF!,#REF!</definedName>
    <definedName name="HideColumn" localSheetId="21">#REF!,#REF!,#REF!,#REF!,#REF!,#REF!</definedName>
    <definedName name="HideColumn" localSheetId="22">#REF!,#REF!,#REF!,#REF!,#REF!,#REF!</definedName>
    <definedName name="HideColumn" localSheetId="7">#REF!,#REF!,#REF!,#REF!,#REF!,#REF!</definedName>
    <definedName name="HideColumn" localSheetId="8">#REF!,#REF!,#REF!,#REF!,#REF!,#REF!</definedName>
    <definedName name="HideColumn" localSheetId="14">#REF!,#REF!,#REF!,#REF!,#REF!,#REF!</definedName>
    <definedName name="HideColumn">#REF!,#REF!,#REF!,#REF!,#REF!,#REF!</definedName>
    <definedName name="History_of_Updates" localSheetId="13">#REF!</definedName>
    <definedName name="History_of_Updates" localSheetId="15">#REF!</definedName>
    <definedName name="History_of_Updates" localSheetId="19">#REF!</definedName>
    <definedName name="History_of_Updates" localSheetId="20">#REF!</definedName>
    <definedName name="History_of_Updates" localSheetId="21">#REF!</definedName>
    <definedName name="History_of_Updates" localSheetId="7">#REF!</definedName>
    <definedName name="History_of_Updates" localSheetId="8">#REF!</definedName>
    <definedName name="History_of_Updates" localSheetId="14">#REF!</definedName>
    <definedName name="History_of_Updates">#REF!</definedName>
    <definedName name="HTML_CodePage" hidden="1">1252</definedName>
    <definedName name="HTML_Control" localSheetId="0" hidden="1">{"'3-13-00'!$A$1:$A$2678"}</definedName>
    <definedName name="HTML_Control" localSheetId="1" hidden="1">{"'3-13-00'!$A$1:$A$2678"}</definedName>
    <definedName name="HTML_Control" localSheetId="2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0" hidden="1">"3-13-00"</definedName>
    <definedName name="HTML_Header" localSheetId="1" hidden="1">"3-13-00"</definedName>
    <definedName name="HTML_Header" localSheetId="2" hidden="1">"3-13-00"</definedName>
    <definedName name="HTML_Header" hidden="1">"Server Configuration"</definedName>
    <definedName name="HTML_LastUpdate" localSheetId="0" hidden="1">"03/13/2000"</definedName>
    <definedName name="HTML_LastUpdate" localSheetId="1" hidden="1">"03/13/2000"</definedName>
    <definedName name="HTML_LastUpdate" localSheetId="2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0" hidden="1">"Deb Kressley"</definedName>
    <definedName name="HTML_Name" localSheetId="1" hidden="1">"Deb Kressley"</definedName>
    <definedName name="HTML_Name" localSheetId="2" hidden="1">"Deb Kressley"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localSheetId="0" hidden="1">"H:\DATA\MyHTML.htm"</definedName>
    <definedName name="HTML_PathFile" localSheetId="1" hidden="1">"H:\DATA\MyHTML.htm"</definedName>
    <definedName name="HTML_PathFile" localSheetId="2" hidden="1">"H:\DATA\MyHTML.htm"</definedName>
    <definedName name="HTML_PathFile" hidden="1">"C:\WINNT\Profiles\E003999\Desktop\MyHTML.htm"</definedName>
    <definedName name="HTML_PathTemplate" hidden="1">"Z:\gochart.htm"</definedName>
    <definedName name="HTML_Title" localSheetId="0" hidden="1">"Account"</definedName>
    <definedName name="HTML_Title" localSheetId="1" hidden="1">"Account"</definedName>
    <definedName name="HTML_Title" localSheetId="2" hidden="1">"Account"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Input_Data" localSheetId="13">#REF!</definedName>
    <definedName name="Input_Data" localSheetId="15">#REF!</definedName>
    <definedName name="Input_Data" localSheetId="19">#REF!</definedName>
    <definedName name="Input_Data" localSheetId="20">#REF!</definedName>
    <definedName name="Input_Data" localSheetId="21">#REF!</definedName>
    <definedName name="Input_Data" localSheetId="7">#REF!</definedName>
    <definedName name="Input_Data" localSheetId="8">#REF!</definedName>
    <definedName name="Input_Data" localSheetId="14">#REF!</definedName>
    <definedName name="Input_Data">#REF!</definedName>
    <definedName name="int_rate" localSheetId="13">#REF!</definedName>
    <definedName name="int_rate" localSheetId="15">#REF!</definedName>
    <definedName name="int_rate" localSheetId="19">#REF!</definedName>
    <definedName name="int_rate" localSheetId="20">#REF!</definedName>
    <definedName name="int_rate" localSheetId="21">#REF!</definedName>
    <definedName name="int_rate" localSheetId="7">#REF!</definedName>
    <definedName name="int_rate" localSheetId="8">#REF!</definedName>
    <definedName name="int_rate" localSheetId="14">#REF!</definedName>
    <definedName name="int_rate">#REF!</definedName>
    <definedName name="INTERNET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Rate" localSheetId="13">[34]Inputs!$D$10:$H$10</definedName>
    <definedName name="IntRate">[34]Inputs!$D$10:$H$10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nuary" localSheetId="13">#REF!</definedName>
    <definedName name="January" localSheetId="15">#REF!</definedName>
    <definedName name="January" localSheetId="17">#REF!</definedName>
    <definedName name="January" localSheetId="18">#REF!</definedName>
    <definedName name="January" localSheetId="19">#REF!</definedName>
    <definedName name="January" localSheetId="20">#REF!</definedName>
    <definedName name="January" localSheetId="21">#REF!</definedName>
    <definedName name="January" localSheetId="22">#REF!</definedName>
    <definedName name="January" localSheetId="7">#REF!</definedName>
    <definedName name="January" localSheetId="8">#REF!</definedName>
    <definedName name="January" localSheetId="14">#REF!</definedName>
    <definedName name="January">#REF!</definedName>
    <definedName name="JE" localSheetId="13">#REF!</definedName>
    <definedName name="JE" localSheetId="15">#REF!</definedName>
    <definedName name="JE" localSheetId="17">#REF!</definedName>
    <definedName name="JE" localSheetId="18">#REF!</definedName>
    <definedName name="JE" localSheetId="19">#REF!</definedName>
    <definedName name="JE" localSheetId="20">#REF!</definedName>
    <definedName name="JE" localSheetId="21">#REF!</definedName>
    <definedName name="JE" localSheetId="22">#REF!</definedName>
    <definedName name="JE" localSheetId="7">#REF!</definedName>
    <definedName name="JE" localSheetId="8">#REF!</definedName>
    <definedName name="JE" localSheetId="14">#REF!</definedName>
    <definedName name="JE">#REF!</definedName>
    <definedName name="JE_Name_1" localSheetId="13">#REF!</definedName>
    <definedName name="JE_Name_1" localSheetId="15">#REF!</definedName>
    <definedName name="JE_Name_1" localSheetId="19">#REF!</definedName>
    <definedName name="JE_Name_1" localSheetId="20">#REF!</definedName>
    <definedName name="JE_Name_1" localSheetId="21">#REF!</definedName>
    <definedName name="JE_Name_1" localSheetId="14">#REF!</definedName>
    <definedName name="JE_Name_1">#REF!</definedName>
    <definedName name="JE_Name_10" localSheetId="13">#REF!</definedName>
    <definedName name="JE_Name_10" localSheetId="15">#REF!</definedName>
    <definedName name="JE_Name_10" localSheetId="17">#REF!</definedName>
    <definedName name="JE_Name_10" localSheetId="18">#REF!</definedName>
    <definedName name="JE_Name_10" localSheetId="19">#REF!</definedName>
    <definedName name="JE_Name_10" localSheetId="20">#REF!</definedName>
    <definedName name="JE_Name_10" localSheetId="21">#REF!</definedName>
    <definedName name="JE_Name_10" localSheetId="22">#REF!</definedName>
    <definedName name="JE_Name_10" localSheetId="7">#REF!</definedName>
    <definedName name="JE_Name_10" localSheetId="8">#REF!</definedName>
    <definedName name="JE_Name_10" localSheetId="14">#REF!</definedName>
    <definedName name="JE_Name_10">#REF!</definedName>
    <definedName name="JE_Name_11" localSheetId="13">#REF!</definedName>
    <definedName name="JE_Name_11" localSheetId="15">#REF!</definedName>
    <definedName name="JE_Name_11" localSheetId="17">#REF!</definedName>
    <definedName name="JE_Name_11" localSheetId="18">#REF!</definedName>
    <definedName name="JE_Name_11" localSheetId="19">#REF!</definedName>
    <definedName name="JE_Name_11" localSheetId="20">#REF!</definedName>
    <definedName name="JE_Name_11" localSheetId="21">#REF!</definedName>
    <definedName name="JE_Name_11" localSheetId="22">#REF!</definedName>
    <definedName name="JE_Name_11" localSheetId="7">#REF!</definedName>
    <definedName name="JE_Name_11" localSheetId="8">#REF!</definedName>
    <definedName name="JE_Name_11" localSheetId="14">#REF!</definedName>
    <definedName name="JE_Name_11">#REF!</definedName>
    <definedName name="JE_Name_12" localSheetId="13">#REF!</definedName>
    <definedName name="JE_Name_12" localSheetId="15">#REF!</definedName>
    <definedName name="JE_Name_12" localSheetId="17">#REF!</definedName>
    <definedName name="JE_Name_12" localSheetId="18">#REF!</definedName>
    <definedName name="JE_Name_12" localSheetId="19">#REF!</definedName>
    <definedName name="JE_Name_12" localSheetId="20">#REF!</definedName>
    <definedName name="JE_Name_12" localSheetId="21">#REF!</definedName>
    <definedName name="JE_Name_12" localSheetId="22">#REF!</definedName>
    <definedName name="JE_Name_12" localSheetId="7">#REF!</definedName>
    <definedName name="JE_Name_12" localSheetId="8">#REF!</definedName>
    <definedName name="JE_Name_12" localSheetId="14">#REF!</definedName>
    <definedName name="JE_Name_12">#REF!</definedName>
    <definedName name="JE_Name_2" localSheetId="15">'[35]1.11 Do Not Use Reversed'!$J$14</definedName>
    <definedName name="JE_Name_2" localSheetId="17">'[35]1.11 Do Not Use Reversed'!$J$14</definedName>
    <definedName name="JE_Name_2" localSheetId="18">'[35]1.11 Do Not Use Reversed'!$J$14</definedName>
    <definedName name="JE_Name_2" localSheetId="22">'[35]1.11 Do Not Use Reversed'!$J$14</definedName>
    <definedName name="JE_Name_2">'[36]1.11 Do Not Use Reversed'!$J$14</definedName>
    <definedName name="JE_Name_3" localSheetId="13">#REF!</definedName>
    <definedName name="JE_Name_3" localSheetId="15">#REF!</definedName>
    <definedName name="JE_Name_3" localSheetId="17">#REF!</definedName>
    <definedName name="JE_Name_3" localSheetId="18">#REF!</definedName>
    <definedName name="JE_Name_3" localSheetId="19">#REF!</definedName>
    <definedName name="JE_Name_3" localSheetId="20">#REF!</definedName>
    <definedName name="JE_Name_3" localSheetId="21">#REF!</definedName>
    <definedName name="JE_Name_3" localSheetId="22">#REF!</definedName>
    <definedName name="JE_Name_3" localSheetId="7">#REF!</definedName>
    <definedName name="JE_Name_3" localSheetId="8">#REF!</definedName>
    <definedName name="JE_Name_3" localSheetId="14">#REF!</definedName>
    <definedName name="JE_Name_3">#REF!</definedName>
    <definedName name="JE_Name_4" localSheetId="13">#REF!</definedName>
    <definedName name="JE_Name_4" localSheetId="15">#REF!</definedName>
    <definedName name="JE_Name_4" localSheetId="17">#REF!</definedName>
    <definedName name="JE_Name_4" localSheetId="18">#REF!</definedName>
    <definedName name="JE_Name_4" localSheetId="19">#REF!</definedName>
    <definedName name="JE_Name_4" localSheetId="20">#REF!</definedName>
    <definedName name="JE_Name_4" localSheetId="21">#REF!</definedName>
    <definedName name="JE_Name_4" localSheetId="22">#REF!</definedName>
    <definedName name="JE_Name_4" localSheetId="7">#REF!</definedName>
    <definedName name="JE_Name_4" localSheetId="8">#REF!</definedName>
    <definedName name="JE_Name_4" localSheetId="14">#REF!</definedName>
    <definedName name="JE_Name_4">#REF!</definedName>
    <definedName name="JE_Name_5" localSheetId="13">#REF!</definedName>
    <definedName name="JE_Name_5" localSheetId="15">#REF!</definedName>
    <definedName name="JE_Name_5" localSheetId="17">#REF!</definedName>
    <definedName name="JE_Name_5" localSheetId="18">#REF!</definedName>
    <definedName name="JE_Name_5" localSheetId="19">#REF!</definedName>
    <definedName name="JE_Name_5" localSheetId="20">#REF!</definedName>
    <definedName name="JE_Name_5" localSheetId="21">#REF!</definedName>
    <definedName name="JE_Name_5" localSheetId="22">#REF!</definedName>
    <definedName name="JE_Name_5" localSheetId="7">#REF!</definedName>
    <definedName name="JE_Name_5" localSheetId="8">#REF!</definedName>
    <definedName name="JE_Name_5" localSheetId="14">#REF!</definedName>
    <definedName name="JE_Name_5">#REF!</definedName>
    <definedName name="JE_Name_6" localSheetId="13">#REF!</definedName>
    <definedName name="JE_Name_6" localSheetId="15">#REF!</definedName>
    <definedName name="JE_Name_6" localSheetId="17">#REF!</definedName>
    <definedName name="JE_Name_6" localSheetId="18">#REF!</definedName>
    <definedName name="JE_Name_6" localSheetId="19">#REF!</definedName>
    <definedName name="JE_Name_6" localSheetId="20">#REF!</definedName>
    <definedName name="JE_Name_6" localSheetId="21">#REF!</definedName>
    <definedName name="JE_Name_6" localSheetId="22">#REF!</definedName>
    <definedName name="JE_Name_6" localSheetId="7">#REF!</definedName>
    <definedName name="JE_Name_6" localSheetId="8">#REF!</definedName>
    <definedName name="JE_Name_6" localSheetId="14">#REF!</definedName>
    <definedName name="JE_Name_6">#REF!</definedName>
    <definedName name="JE_Name_7" localSheetId="13">#REF!</definedName>
    <definedName name="JE_Name_7" localSheetId="15">#REF!</definedName>
    <definedName name="JE_Name_7" localSheetId="17">#REF!</definedName>
    <definedName name="JE_Name_7" localSheetId="18">#REF!</definedName>
    <definedName name="JE_Name_7" localSheetId="19">#REF!</definedName>
    <definedName name="JE_Name_7" localSheetId="20">#REF!</definedName>
    <definedName name="JE_Name_7" localSheetId="21">#REF!</definedName>
    <definedName name="JE_Name_7" localSheetId="22">#REF!</definedName>
    <definedName name="JE_Name_7" localSheetId="7">#REF!</definedName>
    <definedName name="JE_Name_7" localSheetId="8">#REF!</definedName>
    <definedName name="JE_Name_7" localSheetId="14">#REF!</definedName>
    <definedName name="JE_Name_7">#REF!</definedName>
    <definedName name="JE_Name_8" localSheetId="13">#REF!</definedName>
    <definedName name="JE_Name_8" localSheetId="15">#REF!</definedName>
    <definedName name="JE_Name_8" localSheetId="17">#REF!</definedName>
    <definedName name="JE_Name_8" localSheetId="18">#REF!</definedName>
    <definedName name="JE_Name_8" localSheetId="19">#REF!</definedName>
    <definedName name="JE_Name_8" localSheetId="20">#REF!</definedName>
    <definedName name="JE_Name_8" localSheetId="21">#REF!</definedName>
    <definedName name="JE_Name_8" localSheetId="22">#REF!</definedName>
    <definedName name="JE_Name_8" localSheetId="7">#REF!</definedName>
    <definedName name="JE_Name_8" localSheetId="8">#REF!</definedName>
    <definedName name="JE_Name_8" localSheetId="14">#REF!</definedName>
    <definedName name="JE_Name_8">#REF!</definedName>
    <definedName name="JE_Name_9" localSheetId="13">#REF!</definedName>
    <definedName name="JE_Name_9" localSheetId="15">#REF!</definedName>
    <definedName name="JE_Name_9" localSheetId="17">#REF!</definedName>
    <definedName name="JE_Name_9" localSheetId="18">#REF!</definedName>
    <definedName name="JE_Name_9" localSheetId="19">#REF!</definedName>
    <definedName name="JE_Name_9" localSheetId="20">#REF!</definedName>
    <definedName name="JE_Name_9" localSheetId="21">#REF!</definedName>
    <definedName name="JE_Name_9" localSheetId="22">#REF!</definedName>
    <definedName name="JE_Name_9" localSheetId="7">#REF!</definedName>
    <definedName name="JE_Name_9" localSheetId="8">#REF!</definedName>
    <definedName name="JE_Name_9" localSheetId="14">#REF!</definedName>
    <definedName name="JE_Name_9">#REF!</definedName>
    <definedName name="jijul" localSheetId="4" hidden="1">#REF!</definedName>
    <definedName name="jijul" localSheetId="13" hidden="1">#REF!</definedName>
    <definedName name="jijul" localSheetId="15" hidden="1">#REF!</definedName>
    <definedName name="jijul" localSheetId="2" hidden="1">#REF!</definedName>
    <definedName name="jijul" localSheetId="17" hidden="1">#REF!</definedName>
    <definedName name="jijul" localSheetId="18" hidden="1">#REF!</definedName>
    <definedName name="jijul" localSheetId="19" hidden="1">#REF!</definedName>
    <definedName name="jijul" localSheetId="20" hidden="1">#REF!</definedName>
    <definedName name="jijul" localSheetId="21" hidden="1">#REF!</definedName>
    <definedName name="jijul" localSheetId="22" hidden="1">#REF!</definedName>
    <definedName name="jijul" localSheetId="7" hidden="1">#REF!</definedName>
    <definedName name="jijul" localSheetId="8" hidden="1">#REF!</definedName>
    <definedName name="jijul" localSheetId="11" hidden="1">#REF!</definedName>
    <definedName name="jijul" localSheetId="14" hidden="1">#REF!</definedName>
    <definedName name="jijul" hidden="1">#REF!</definedName>
    <definedName name="KU_TotalDis" localSheetId="13">[5]Input!$B$59</definedName>
    <definedName name="KU_TotalDis" localSheetId="19">#REF!</definedName>
    <definedName name="KU_TotalDis" localSheetId="20">#REF!</definedName>
    <definedName name="KU_TotalDis" localSheetId="21">#REF!</definedName>
    <definedName name="KU_TotalDis">[5]Input!$B$59</definedName>
    <definedName name="kucalcs2">OFFSET('[37]KU Recon Calcs'!$D$4,0,0,35,COUNTA('[37]KU Recon Calcs'!$1:$1))</definedName>
    <definedName name="kucalcs3">OFFSET('[37]KU Recon Calcs'!$D$4,0,0,1,COUNTA('[37]KU Recon Calcs'!$1:$1))</definedName>
    <definedName name="kuemp">'[38]2010 Emple Summary_pivot'!$N$20:$AA$25</definedName>
    <definedName name="KUGLTable" localSheetId="13">#REF!</definedName>
    <definedName name="KUGLTable" localSheetId="19">#REF!</definedName>
    <definedName name="KUGLTable" localSheetId="20">#REF!</definedName>
    <definedName name="KUGLTable" localSheetId="21">#REF!</definedName>
    <definedName name="KUGLTable">'[39]GainLoss Amort Schedule'!$A$86:$AM$102</definedName>
    <definedName name="lgecalcs2">OFFSET('[37]LGE Recon Calcs'!$D$4,0,0,35,COUNTA('[37]LGE Recon Calcs'!$1:$1))</definedName>
    <definedName name="lgecalcs3">OFFSET('[37]LGE Recon Calcs'!$D$4,0,0,1,COUNTA('[37]LGE Recon Calcs'!$1:$1))</definedName>
    <definedName name="lgeemp">'[38]2010 Emple Summary_pivot'!$N$14:$AA$18</definedName>
    <definedName name="LGEGLTable" localSheetId="13">#REF!</definedName>
    <definedName name="LGEGLTable" localSheetId="19">#REF!</definedName>
    <definedName name="LGEGLTable" localSheetId="20">#REF!</definedName>
    <definedName name="LGEGLTable" localSheetId="21">#REF!</definedName>
    <definedName name="LGEGLTable">'[39]GainLoss Amort Schedule'!$A$38:$AM$54</definedName>
    <definedName name="LGENonUnion_TotalDis" localSheetId="13">[5]Input!$B$57</definedName>
    <definedName name="LGENonUnion_TotalDis" localSheetId="19">#REF!</definedName>
    <definedName name="LGENonUnion_TotalDis" localSheetId="20">#REF!</definedName>
    <definedName name="LGENonUnion_TotalDis" localSheetId="21">#REF!</definedName>
    <definedName name="LGENonUnion_TotalDis">[5]Input!$B$57</definedName>
    <definedName name="LGEUnion_TotalDis" localSheetId="13">[5]Input!$B$56</definedName>
    <definedName name="LGEUnion_TotalDis" localSheetId="19">#REF!</definedName>
    <definedName name="LGEUnion_TotalDis" localSheetId="20">#REF!</definedName>
    <definedName name="LGEUnion_TotalDis" localSheetId="21">#REF!</definedName>
    <definedName name="LGEUnion_TotalDis">[5]Input!$B$56</definedName>
    <definedName name="LOC_BUSINESS" localSheetId="13">#REF!</definedName>
    <definedName name="LOC_BUSINESS" localSheetId="15">#REF!</definedName>
    <definedName name="LOC_BUSINESS" localSheetId="19">#REF!</definedName>
    <definedName name="LOC_BUSINESS" localSheetId="20">#REF!</definedName>
    <definedName name="LOC_BUSINESS" localSheetId="21">#REF!</definedName>
    <definedName name="LOC_BUSINESS" localSheetId="14">#REF!</definedName>
    <definedName name="LOC_BUSINESS">#REF!</definedName>
    <definedName name="LOC_CAP" localSheetId="13">[4]LOCATION_ATTRIBUTES!#REF!</definedName>
    <definedName name="LOC_CAP" localSheetId="15">[4]LOCATION_ATTRIBUTES!#REF!</definedName>
    <definedName name="LOC_CAP" localSheetId="19">[4]LOCATION_ATTRIBUTES!#REF!</definedName>
    <definedName name="LOC_CAP" localSheetId="20">[4]LOCATION_ATTRIBUTES!#REF!</definedName>
    <definedName name="LOC_CAP" localSheetId="21">[4]LOCATION_ATTRIBUTES!#REF!</definedName>
    <definedName name="LOC_CAP">[4]LOCATION_ATTRIBUTES!#REF!</definedName>
    <definedName name="LOC_COMPANY" localSheetId="13">#REF!</definedName>
    <definedName name="LOC_COMPANY" localSheetId="15">#REF!</definedName>
    <definedName name="LOC_COMPANY" localSheetId="19">#REF!</definedName>
    <definedName name="LOC_COMPANY" localSheetId="20">#REF!</definedName>
    <definedName name="LOC_COMPANY" localSheetId="21">#REF!</definedName>
    <definedName name="LOC_COMPANY" localSheetId="14">#REF!</definedName>
    <definedName name="LOC_COMPANY">#REF!</definedName>
    <definedName name="LOC_FACILITY" localSheetId="13">#REF!</definedName>
    <definedName name="LOC_FACILITY" localSheetId="15">#REF!</definedName>
    <definedName name="LOC_FACILITY" localSheetId="19">#REF!</definedName>
    <definedName name="LOC_FACILITY" localSheetId="20">#REF!</definedName>
    <definedName name="LOC_FACILITY" localSheetId="21">#REF!</definedName>
    <definedName name="LOC_FACILITY" localSheetId="14">#REF!</definedName>
    <definedName name="LOC_FACILITY">#REF!</definedName>
    <definedName name="LOC_FUNCTION" localSheetId="13">#REF!</definedName>
    <definedName name="LOC_FUNCTION" localSheetId="15">#REF!</definedName>
    <definedName name="LOC_FUNCTION" localSheetId="19">#REF!</definedName>
    <definedName name="LOC_FUNCTION" localSheetId="20">#REF!</definedName>
    <definedName name="LOC_FUNCTION" localSheetId="21">#REF!</definedName>
    <definedName name="LOC_FUNCTION" localSheetId="14">#REF!</definedName>
    <definedName name="LOC_FUNCTION">#REF!</definedName>
    <definedName name="LOC_GL_LOC" localSheetId="13">#REF!</definedName>
    <definedName name="LOC_GL_LOC" localSheetId="15">#REF!</definedName>
    <definedName name="LOC_GL_LOC" localSheetId="19">#REF!</definedName>
    <definedName name="LOC_GL_LOC" localSheetId="20">#REF!</definedName>
    <definedName name="LOC_GL_LOC" localSheetId="21">#REF!</definedName>
    <definedName name="LOC_GL_LOC" localSheetId="14">#REF!</definedName>
    <definedName name="LOC_GL_LOC">#REF!</definedName>
    <definedName name="LOC_STATE" localSheetId="13">#REF!</definedName>
    <definedName name="LOC_STATE" localSheetId="15">#REF!</definedName>
    <definedName name="LOC_STATE" localSheetId="19">#REF!</definedName>
    <definedName name="LOC_STATE" localSheetId="20">#REF!</definedName>
    <definedName name="LOC_STATE" localSheetId="21">#REF!</definedName>
    <definedName name="LOC_STATE" localSheetId="14">#REF!</definedName>
    <definedName name="LOC_STATE">#REF!</definedName>
    <definedName name="LOC_TAX_DIST" localSheetId="13">#REF!</definedName>
    <definedName name="LOC_TAX_DIST" localSheetId="15">#REF!</definedName>
    <definedName name="LOC_TAX_DIST" localSheetId="19">#REF!</definedName>
    <definedName name="LOC_TAX_DIST" localSheetId="20">#REF!</definedName>
    <definedName name="LOC_TAX_DIST" localSheetId="21">#REF!</definedName>
    <definedName name="LOC_TAX_DIST" localSheetId="14">#REF!</definedName>
    <definedName name="LOC_TAX_DIST">#REF!</definedName>
    <definedName name="Macro_Data" localSheetId="13">#REF!</definedName>
    <definedName name="Macro_Data" localSheetId="15">#REF!</definedName>
    <definedName name="Macro_Data" localSheetId="19">#REF!</definedName>
    <definedName name="Macro_Data" localSheetId="20">#REF!</definedName>
    <definedName name="Macro_Data" localSheetId="21">#REF!</definedName>
    <definedName name="Macro_Data" localSheetId="7">#REF!</definedName>
    <definedName name="Macro_Data" localSheetId="8">#REF!</definedName>
    <definedName name="Macro_Data" localSheetId="14">#REF!</definedName>
    <definedName name="Macro_Data">#REF!</definedName>
    <definedName name="Macro_Descriptions" localSheetId="13">#REF!</definedName>
    <definedName name="Macro_Descriptions" localSheetId="15">#REF!</definedName>
    <definedName name="Macro_Descriptions" localSheetId="19">#REF!</definedName>
    <definedName name="Macro_Descriptions" localSheetId="20">#REF!</definedName>
    <definedName name="Macro_Descriptions" localSheetId="21">#REF!</definedName>
    <definedName name="Macro_Descriptions" localSheetId="7">#REF!</definedName>
    <definedName name="Macro_Descriptions" localSheetId="8">#REF!</definedName>
    <definedName name="Macro_Descriptions" localSheetId="14">#REF!</definedName>
    <definedName name="Macro_Descriptions">#REF!</definedName>
    <definedName name="Macros" localSheetId="13">#REF!</definedName>
    <definedName name="Macros" localSheetId="15">#REF!</definedName>
    <definedName name="Macros" localSheetId="19">#REF!</definedName>
    <definedName name="Macros" localSheetId="20">#REF!</definedName>
    <definedName name="Macros" localSheetId="21">#REF!</definedName>
    <definedName name="Macros" localSheetId="7">#REF!</definedName>
    <definedName name="Macros" localSheetId="8">#REF!</definedName>
    <definedName name="Macros" localSheetId="14">#REF!</definedName>
    <definedName name="Macros">#REF!</definedName>
    <definedName name="ManualInputs">OFFSET('[37]Manual Inputs'!$A$2,0,0,COUNTA('[37]Manual Inputs'!$A:$A),COUNTA('[37]Manual Inputs'!$2:$2))</definedName>
    <definedName name="map_fas_add_admin_expense_choices" localSheetId="15">[40]Map!$L$142:$N$142</definedName>
    <definedName name="map_fas_add_admin_expense_choices">[41]Map!$L$274:$N$274</definedName>
    <definedName name="map_fas_mrva_othermethod_fva_or_mrv_choices" localSheetId="15">[40]Map!$L$138:$M$138</definedName>
    <definedName name="map_fas_mrva_othermethod_fva_or_mrv_choices">[41]Map!$L$270:$M$270</definedName>
    <definedName name="map_fas_mrva_othermethod_fva_or_mrv_choices2">[42]Map!$L$134:$M$134</definedName>
    <definedName name="map_fas_net_gain_loss_amortization_method_choices" localSheetId="15">[40]Map!$L$162:$M$162</definedName>
    <definedName name="map_fas_net_gain_loss_amortization_method_choices">[41]Map!$L$294:$M$294</definedName>
    <definedName name="map_fas2">[14]Map!$L$160:$M$160</definedName>
    <definedName name="MeasureDate" localSheetId="13">#REF!</definedName>
    <definedName name="MeasureDate" localSheetId="15">#REF!</definedName>
    <definedName name="MeasureDate" localSheetId="19">#REF!</definedName>
    <definedName name="MeasureDate" localSheetId="20">#REF!</definedName>
    <definedName name="MeasureDate" localSheetId="21">#REF!</definedName>
    <definedName name="MeasureDate" localSheetId="14">#REF!</definedName>
    <definedName name="MeasureDate">#REF!</definedName>
    <definedName name="Mgmt_Parent">[20]Mgmt_Parent!$A$3:$A$104</definedName>
    <definedName name="oi">[1]Ins!#REF!</definedName>
    <definedName name="ORG_COMP" localSheetId="3">[20]Org_Company!#REF!</definedName>
    <definedName name="ORG_COMP" localSheetId="13">[20]Org_Company!#REF!</definedName>
    <definedName name="ORG_COMP" localSheetId="15">[20]Org_Company!#REF!</definedName>
    <definedName name="ORG_COMP">[20]Org_Company!#REF!</definedName>
    <definedName name="Org_Company">[20]Org_Company!$A$3:$A$34</definedName>
    <definedName name="ORG_PARENTS" localSheetId="3">[20]GL_Org_Parent!#REF!</definedName>
    <definedName name="ORG_PARENTS" localSheetId="13">[20]GL_Org_Parent!#REF!</definedName>
    <definedName name="ORG_PARENTS" localSheetId="15">[20]GL_Org_Parent!#REF!</definedName>
    <definedName name="ORG_PARENTS">[20]GL_Org_Parent!#REF!</definedName>
    <definedName name="ORG_PARENTS_GL" localSheetId="13">[20]GL_Org_Parent!#REF!</definedName>
    <definedName name="ORG_PARENTS_GL" localSheetId="15">[20]GL_Org_Parent!#REF!</definedName>
    <definedName name="ORG_PARENTS_GL" localSheetId="19">[20]GL_Org_Parent!#REF!</definedName>
    <definedName name="ORG_PARENTS_GL" localSheetId="20">[20]GL_Org_Parent!#REF!</definedName>
    <definedName name="ORG_PARENTS_GL" localSheetId="21">[20]GL_Org_Parent!#REF!</definedName>
    <definedName name="ORG_PARENTS_GL">[20]GL_Org_Parent!#REF!</definedName>
    <definedName name="ORG_PARENTS_PA" localSheetId="13">#REF!</definedName>
    <definedName name="ORG_PARENTS_PA" localSheetId="15">#REF!</definedName>
    <definedName name="ORG_PARENTS_PA" localSheetId="19">#REF!</definedName>
    <definedName name="ORG_PARENTS_PA" localSheetId="20">#REF!</definedName>
    <definedName name="ORG_PARENTS_PA" localSheetId="21">#REF!</definedName>
    <definedName name="ORG_PARENTS_PA" localSheetId="14">#REF!</definedName>
    <definedName name="ORG_PARENTS_PA">#REF!</definedName>
    <definedName name="p" localSheetId="0" hidden="1">{#N/A,#N/A,TRUE,"Acq-Ass";#N/A,#N/A,TRUE,"Acq-IS";#N/A,#N/A,TRUE,"Acq-BS";#N/A,#N/A,TRUE,"Acq-CF"}</definedName>
    <definedName name="p" localSheetId="1" hidden="1">{#N/A,#N/A,TRUE,"Acq-Ass";#N/A,#N/A,TRUE,"Acq-IS";#N/A,#N/A,TRUE,"Acq-BS";#N/A,#N/A,TRUE,"Acq-CF"}</definedName>
    <definedName name="p" localSheetId="2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A_OPERATING_UNIT">'[4]PROJECTS OPERATING UNIT'!$A$1:$A$5</definedName>
    <definedName name="PA_Org_Parent" localSheetId="13">#REF!</definedName>
    <definedName name="PA_Org_Parent" localSheetId="15">#REF!</definedName>
    <definedName name="PA_Org_Parent" localSheetId="19">#REF!</definedName>
    <definedName name="PA_Org_Parent" localSheetId="20">#REF!</definedName>
    <definedName name="PA_Org_Parent" localSheetId="21">#REF!</definedName>
    <definedName name="PA_Org_Parent" localSheetId="14">#REF!</definedName>
    <definedName name="PA_Org_Parent">#REF!</definedName>
    <definedName name="PA_REPORT_GROUP">'[26]PA REPORT GROUP'!$A$2:$A$59</definedName>
    <definedName name="PA_RPT_GRP">'[4]PA REPORT GROUPS'!$A$5:$A$29</definedName>
    <definedName name="Page_1_NQ_No_P" localSheetId="13">#REF!</definedName>
    <definedName name="Page_1_NQ_No_P" localSheetId="15">#REF!</definedName>
    <definedName name="Page_1_NQ_No_P" localSheetId="19">#REF!</definedName>
    <definedName name="Page_1_NQ_No_P" localSheetId="20">#REF!</definedName>
    <definedName name="Page_1_NQ_No_P" localSheetId="21">#REF!</definedName>
    <definedName name="Page_1_NQ_No_P" localSheetId="7">#REF!</definedName>
    <definedName name="Page_1_NQ_No_P" localSheetId="8">#REF!</definedName>
    <definedName name="Page_1_NQ_No_P" localSheetId="14">#REF!</definedName>
    <definedName name="Page_1_NQ_No_P">#REF!</definedName>
    <definedName name="Page_1_NQ_Purch" localSheetId="13">#REF!</definedName>
    <definedName name="Page_1_NQ_Purch" localSheetId="15">#REF!</definedName>
    <definedName name="Page_1_NQ_Purch" localSheetId="19">#REF!</definedName>
    <definedName name="Page_1_NQ_Purch" localSheetId="20">#REF!</definedName>
    <definedName name="Page_1_NQ_Purch" localSheetId="21">#REF!</definedName>
    <definedName name="Page_1_NQ_Purch" localSheetId="7">#REF!</definedName>
    <definedName name="Page_1_NQ_Purch" localSheetId="8">#REF!</definedName>
    <definedName name="Page_1_NQ_Purch" localSheetId="14">#REF!</definedName>
    <definedName name="Page_1_NQ_Purch">#REF!</definedName>
    <definedName name="Page_1_Q_No_P" localSheetId="13">#REF!</definedName>
    <definedName name="Page_1_Q_No_P" localSheetId="15">#REF!</definedName>
    <definedName name="Page_1_Q_No_P" localSheetId="19">#REF!</definedName>
    <definedName name="Page_1_Q_No_P" localSheetId="20">#REF!</definedName>
    <definedName name="Page_1_Q_No_P" localSheetId="21">#REF!</definedName>
    <definedName name="Page_1_Q_No_P" localSheetId="7">#REF!</definedName>
    <definedName name="Page_1_Q_No_P" localSheetId="8">#REF!</definedName>
    <definedName name="Page_1_Q_No_P" localSheetId="14">#REF!</definedName>
    <definedName name="Page_1_Q_No_P">#REF!</definedName>
    <definedName name="Page_1_Q_Purch" localSheetId="13">#REF!</definedName>
    <definedName name="Page_1_Q_Purch" localSheetId="15">#REF!</definedName>
    <definedName name="Page_1_Q_Purch" localSheetId="19">#REF!</definedName>
    <definedName name="Page_1_Q_Purch" localSheetId="20">#REF!</definedName>
    <definedName name="Page_1_Q_Purch" localSheetId="21">#REF!</definedName>
    <definedName name="Page_1_Q_Purch" localSheetId="7">#REF!</definedName>
    <definedName name="Page_1_Q_Purch" localSheetId="8">#REF!</definedName>
    <definedName name="Page_1_Q_Purch" localSheetId="14">#REF!</definedName>
    <definedName name="Page_1_Q_Purch">#REF!</definedName>
    <definedName name="Page_2_NQ_No_p" localSheetId="13">#REF!</definedName>
    <definedName name="Page_2_NQ_No_p" localSheetId="15">#REF!</definedName>
    <definedName name="Page_2_NQ_No_p" localSheetId="19">#REF!</definedName>
    <definedName name="Page_2_NQ_No_p" localSheetId="20">#REF!</definedName>
    <definedName name="Page_2_NQ_No_p" localSheetId="21">#REF!</definedName>
    <definedName name="Page_2_NQ_No_p" localSheetId="7">#REF!</definedName>
    <definedName name="Page_2_NQ_No_p" localSheetId="8">#REF!</definedName>
    <definedName name="Page_2_NQ_No_p" localSheetId="14">#REF!</definedName>
    <definedName name="Page_2_NQ_No_p">#REF!</definedName>
    <definedName name="Page_2_NQ_Purch" localSheetId="13">#REF!</definedName>
    <definedName name="Page_2_NQ_Purch" localSheetId="15">#REF!</definedName>
    <definedName name="Page_2_NQ_Purch" localSheetId="19">#REF!</definedName>
    <definedName name="Page_2_NQ_Purch" localSheetId="20">#REF!</definedName>
    <definedName name="Page_2_NQ_Purch" localSheetId="21">#REF!</definedName>
    <definedName name="Page_2_NQ_Purch" localSheetId="7">#REF!</definedName>
    <definedName name="Page_2_NQ_Purch" localSheetId="8">#REF!</definedName>
    <definedName name="Page_2_NQ_Purch" localSheetId="14">#REF!</definedName>
    <definedName name="Page_2_NQ_Purch">#REF!</definedName>
    <definedName name="Page_2_Q_No_P" localSheetId="13">#REF!</definedName>
    <definedName name="Page_2_Q_No_P" localSheetId="15">#REF!</definedName>
    <definedName name="Page_2_Q_No_P" localSheetId="19">#REF!</definedName>
    <definedName name="Page_2_Q_No_P" localSheetId="20">#REF!</definedName>
    <definedName name="Page_2_Q_No_P" localSheetId="21">#REF!</definedName>
    <definedName name="Page_2_Q_No_P" localSheetId="7">#REF!</definedName>
    <definedName name="Page_2_Q_No_P" localSheetId="8">#REF!</definedName>
    <definedName name="Page_2_Q_No_P" localSheetId="14">#REF!</definedName>
    <definedName name="Page_2_Q_No_P">#REF!</definedName>
    <definedName name="Page_2_Q_Purch" localSheetId="13">#REF!</definedName>
    <definedName name="Page_2_Q_Purch" localSheetId="15">#REF!</definedName>
    <definedName name="Page_2_Q_Purch" localSheetId="19">#REF!</definedName>
    <definedName name="Page_2_Q_Purch" localSheetId="20">#REF!</definedName>
    <definedName name="Page_2_Q_Purch" localSheetId="21">#REF!</definedName>
    <definedName name="Page_2_Q_Purch" localSheetId="7">#REF!</definedName>
    <definedName name="Page_2_Q_Purch" localSheetId="8">#REF!</definedName>
    <definedName name="Page_2_Q_Purch" localSheetId="14">#REF!</definedName>
    <definedName name="Page_2_Q_Purch">#REF!</definedName>
    <definedName name="page1" localSheetId="13">#REF!</definedName>
    <definedName name="Page1" localSheetId="15">#REF!</definedName>
    <definedName name="page1" localSheetId="17">#REF!</definedName>
    <definedName name="page1" localSheetId="18">#REF!</definedName>
    <definedName name="page1" localSheetId="19">#REF!</definedName>
    <definedName name="page1" localSheetId="20">#REF!</definedName>
    <definedName name="page1" localSheetId="21">#REF!</definedName>
    <definedName name="page1" localSheetId="22">#REF!</definedName>
    <definedName name="page1" localSheetId="7">#REF!</definedName>
    <definedName name="page1" localSheetId="8">#REF!</definedName>
    <definedName name="page1" localSheetId="14">#REF!</definedName>
    <definedName name="page1">#REF!</definedName>
    <definedName name="page2" localSheetId="13">#REF!</definedName>
    <definedName name="Page2" localSheetId="15">#REF!</definedName>
    <definedName name="page2" localSheetId="17">#REF!</definedName>
    <definedName name="page2" localSheetId="18">#REF!</definedName>
    <definedName name="page2" localSheetId="19">#REF!</definedName>
    <definedName name="page2" localSheetId="20">#REF!</definedName>
    <definedName name="page2" localSheetId="21">#REF!</definedName>
    <definedName name="page2" localSheetId="22">#REF!</definedName>
    <definedName name="page2" localSheetId="7">#REF!</definedName>
    <definedName name="page2" localSheetId="8">#REF!</definedName>
    <definedName name="page2" localSheetId="14">#REF!</definedName>
    <definedName name="page2">#REF!</definedName>
    <definedName name="page3" localSheetId="13">#REF!</definedName>
    <definedName name="page3" localSheetId="15">#REF!</definedName>
    <definedName name="page3" localSheetId="19">#REF!</definedName>
    <definedName name="page3" localSheetId="20">#REF!</definedName>
    <definedName name="page3" localSheetId="21">#REF!</definedName>
    <definedName name="page3" localSheetId="14">#REF!</definedName>
    <definedName name="page3">#REF!</definedName>
    <definedName name="Payment_Types">[25]DropDowns!$A$2:$A$4</definedName>
    <definedName name="PERCENT" localSheetId="13">[1]Ins!#REF!</definedName>
    <definedName name="PERCENT" localSheetId="17">[1]Ins!#REF!</definedName>
    <definedName name="PERCENT" localSheetId="18">[1]Ins!#REF!</definedName>
    <definedName name="PERCENT" localSheetId="19">[1]Ins!#REF!</definedName>
    <definedName name="PERCENT" localSheetId="22">[1]Ins!#REF!</definedName>
    <definedName name="PERCENT" localSheetId="7">[1]Ins!#REF!</definedName>
    <definedName name="PERCENT" localSheetId="8">[1]Ins!#REF!</definedName>
    <definedName name="PERCENT">[1]Ins!#REF!</definedName>
    <definedName name="perfor2223" localSheetId="13">#REF!</definedName>
    <definedName name="perfor2223" localSheetId="15">#REF!</definedName>
    <definedName name="perfor2223" localSheetId="19">#REF!</definedName>
    <definedName name="perfor2223" localSheetId="20">#REF!</definedName>
    <definedName name="perfor2223" localSheetId="21">#REF!</definedName>
    <definedName name="perfor2223" localSheetId="14">#REF!</definedName>
    <definedName name="perfor2223">#REF!</definedName>
    <definedName name="PopCache_GL_INTERFACE_REFERENCE7" localSheetId="13" hidden="1">[43]PopCache!$A$1:$A$2</definedName>
    <definedName name="PopCache_GL_INTERFACE_REFERENCE7" localSheetId="15" hidden="1">[43]PopCache!$A$1:$A$2</definedName>
    <definedName name="PopCache_GL_INTERFACE_REFERENCE7" localSheetId="17" hidden="1">[43]PopCache!$A$1:$A$2</definedName>
    <definedName name="PopCache_GL_INTERFACE_REFERENCE7" localSheetId="18" hidden="1">[43]PopCache!$A$1:$A$2</definedName>
    <definedName name="PopCache_GL_INTERFACE_REFERENCE7" localSheetId="19" hidden="1">[43]PopCache!$A$1:$A$2</definedName>
    <definedName name="PopCache_GL_INTERFACE_REFERENCE7" localSheetId="20" hidden="1">[43]PopCache!$A$1:$A$2</definedName>
    <definedName name="PopCache_GL_INTERFACE_REFERENCE7" localSheetId="21" hidden="1">[43]PopCache!$A$1:$A$2</definedName>
    <definedName name="PopCache_GL_INTERFACE_REFERENCE7" localSheetId="22" hidden="1">[43]PopCache!$A$1:$A$2</definedName>
    <definedName name="PopCache_GL_INTERFACE_REFERENCE7" localSheetId="14" hidden="1">[43]PopCache!$A$1:$A$2</definedName>
    <definedName name="PopCache_GL_INTERFACE_REFERENCE7" hidden="1">[44]PopCache!$A$1:$A$2</definedName>
    <definedName name="_xlnm.Print_Area" localSheetId="3">' p.2'!$A$1:$K$37</definedName>
    <definedName name="_xlnm.Print_Area" localSheetId="4">' p.2a'!$A$1:$O$41</definedName>
    <definedName name="_xlnm.Print_Area" localSheetId="9">' p.2f'!$A$1:$O$45</definedName>
    <definedName name="_xlnm.Print_Area" localSheetId="12">' p.2i'!$A$1:$AB$71</definedName>
    <definedName name="_xlnm.Print_Area" localSheetId="13">' p.4'!$A$1:$G$37</definedName>
    <definedName name="_xlnm.Print_Area" localSheetId="15">' p.8'!$A$1:$J$27</definedName>
    <definedName name="_xlnm.Print_Area" localSheetId="0">'LGE 128 p.1'!$A$1:$AA$28</definedName>
    <definedName name="_xlnm.Print_Area" localSheetId="17">p.10!$A$1:$O$18</definedName>
    <definedName name="_xlnm.Print_Area" localSheetId="18">p.11b!$A$1:$L$34</definedName>
    <definedName name="_xlnm.Print_Area" localSheetId="19">p.13!$A$1:$E$40</definedName>
    <definedName name="_xlnm.Print_Area" localSheetId="20">p.14!$A$1:$F$40</definedName>
    <definedName name="_xlnm.Print_Area" localSheetId="21">p.15!$A$1:$F$40</definedName>
    <definedName name="_xlnm.Print_Area" localSheetId="5">'p.2b '!$A$1:$AC$76</definedName>
    <definedName name="_xlnm.Print_Area" localSheetId="6">p.2c!$A$1:$J$31</definedName>
    <definedName name="_xlnm.Print_Area" localSheetId="7">'p.2d '!$A$1:$D$30</definedName>
    <definedName name="_xlnm.Print_Area" localSheetId="8">p.2e!$A$1:$AC$72</definedName>
    <definedName name="_xlnm.Print_Area" localSheetId="10">'p.2g '!$A$1:$F$31</definedName>
    <definedName name="_xlnm.Print_Area" localSheetId="11">p.2h!$A$1:$AC$73</definedName>
    <definedName name="_xlnm.Print_Area" localSheetId="14">p.7!$A$1:$T$60</definedName>
    <definedName name="_xlnm.Print_Area" localSheetId="16">p.9!$A$1:$U$43</definedName>
    <definedName name="print4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OJ_TYPE" localSheetId="13">#REF!</definedName>
    <definedName name="PROJ_TYPE" localSheetId="15">#REF!</definedName>
    <definedName name="PROJ_TYPE" localSheetId="19">#REF!</definedName>
    <definedName name="PROJ_TYPE" localSheetId="20">#REF!</definedName>
    <definedName name="PROJ_TYPE" localSheetId="21">#REF!</definedName>
    <definedName name="PROJ_TYPE" localSheetId="14">#REF!</definedName>
    <definedName name="PROJ_TYPE">#REF!</definedName>
    <definedName name="project_type">'[26]proj type'!$A$1:$A$4</definedName>
    <definedName name="PUBLIC" localSheetId="13">[1]Ins!#REF!</definedName>
    <definedName name="PUBLIC" localSheetId="15">[1]Ins!#REF!</definedName>
    <definedName name="PUBLIC" localSheetId="17">[1]Ins!#REF!</definedName>
    <definedName name="PUBLIC" localSheetId="18">[1]Ins!#REF!</definedName>
    <definedName name="PUBLIC" localSheetId="19">[1]Ins!#REF!</definedName>
    <definedName name="PUBLIC" localSheetId="20">[1]Ins!#REF!</definedName>
    <definedName name="PUBLIC" localSheetId="21">[1]Ins!#REF!</definedName>
    <definedName name="PUBLIC" localSheetId="22">[1]Ins!#REF!</definedName>
    <definedName name="PUBLIC" localSheetId="7">[1]Ins!#REF!</definedName>
    <definedName name="PUBLIC" localSheetId="8">[1]Ins!#REF!</definedName>
    <definedName name="PUBLIC" localSheetId="14">[1]Ins!#REF!</definedName>
    <definedName name="PUBLIC">[1]Ins!#REF!</definedName>
    <definedName name="PVA_ReportList">[30]ListsValues!$C$53:$C$60</definedName>
    <definedName name="PVA_ReportValue">[30]ListsValues!$L$50</definedName>
    <definedName name="PY_Hale_abo_eoy" localSheetId="13">#REF!</definedName>
    <definedName name="PY_Hale_abo_eoy" localSheetId="15">#REF!</definedName>
    <definedName name="PY_Hale_abo_eoy" localSheetId="19">#REF!</definedName>
    <definedName name="PY_Hale_abo_eoy" localSheetId="20">#REF!</definedName>
    <definedName name="PY_Hale_abo_eoy" localSheetId="21">#REF!</definedName>
    <definedName name="PY_Hale_abo_eoy" localSheetId="7">#REF!</definedName>
    <definedName name="PY_Hale_abo_eoy" localSheetId="8">#REF!</definedName>
    <definedName name="PY_Hale_abo_eoy" localSheetId="14">#REF!</definedName>
    <definedName name="PY_Hale_abo_eoy">#REF!</definedName>
    <definedName name="PY_Hale_comp" localSheetId="13">#REF!</definedName>
    <definedName name="PY_Hale_comp" localSheetId="15">#REF!</definedName>
    <definedName name="PY_Hale_comp" localSheetId="19">#REF!</definedName>
    <definedName name="PY_Hale_comp" localSheetId="20">#REF!</definedName>
    <definedName name="PY_Hale_comp" localSheetId="21">#REF!</definedName>
    <definedName name="PY_Hale_comp" localSheetId="7">#REF!</definedName>
    <definedName name="PY_Hale_comp" localSheetId="8">#REF!</definedName>
    <definedName name="PY_Hale_comp" localSheetId="14">#REF!</definedName>
    <definedName name="PY_Hale_comp">#REF!</definedName>
    <definedName name="PY_Hale_netact" localSheetId="13">#REF!</definedName>
    <definedName name="PY_Hale_netact" localSheetId="15">#REF!</definedName>
    <definedName name="PY_Hale_netact" localSheetId="19">#REF!</definedName>
    <definedName name="PY_Hale_netact" localSheetId="20">#REF!</definedName>
    <definedName name="PY_Hale_netact" localSheetId="21">#REF!</definedName>
    <definedName name="PY_Hale_netact" localSheetId="7">#REF!</definedName>
    <definedName name="PY_Hale_netact" localSheetId="8">#REF!</definedName>
    <definedName name="PY_Hale_netact" localSheetId="14">#REF!</definedName>
    <definedName name="PY_Hale_netact">#REF!</definedName>
    <definedName name="PY_Hale_Netamt_eoy" localSheetId="13">#REF!</definedName>
    <definedName name="PY_Hale_Netamt_eoy" localSheetId="15">#REF!</definedName>
    <definedName name="PY_Hale_Netamt_eoy" localSheetId="19">#REF!</definedName>
    <definedName name="PY_Hale_Netamt_eoy" localSheetId="20">#REF!</definedName>
    <definedName name="PY_Hale_Netamt_eoy" localSheetId="21">#REF!</definedName>
    <definedName name="PY_Hale_Netamt_eoy" localSheetId="7">#REF!</definedName>
    <definedName name="PY_Hale_Netamt_eoy" localSheetId="8">#REF!</definedName>
    <definedName name="PY_Hale_Netamt_eoy" localSheetId="14">#REF!</definedName>
    <definedName name="PY_Hale_Netamt_eoy">#REF!</definedName>
    <definedName name="PY_Hale_PBO_boy" localSheetId="13">#REF!</definedName>
    <definedName name="PY_Hale_PBO_boy" localSheetId="15">#REF!</definedName>
    <definedName name="PY_Hale_PBO_boy" localSheetId="19">#REF!</definedName>
    <definedName name="PY_Hale_PBO_boy" localSheetId="20">#REF!</definedName>
    <definedName name="PY_Hale_PBO_boy" localSheetId="21">#REF!</definedName>
    <definedName name="PY_Hale_PBO_boy" localSheetId="7">#REF!</definedName>
    <definedName name="PY_Hale_PBO_boy" localSheetId="8">#REF!</definedName>
    <definedName name="PY_Hale_PBO_boy" localSheetId="14">#REF!</definedName>
    <definedName name="PY_Hale_PBO_boy">#REF!</definedName>
    <definedName name="PY_Hale_pbo_eoy" localSheetId="13">#REF!</definedName>
    <definedName name="PY_Hale_pbo_eoy" localSheetId="15">#REF!</definedName>
    <definedName name="PY_Hale_pbo_eoy" localSheetId="19">#REF!</definedName>
    <definedName name="PY_Hale_pbo_eoy" localSheetId="20">#REF!</definedName>
    <definedName name="PY_Hale_pbo_eoy" localSheetId="21">#REF!</definedName>
    <definedName name="PY_Hale_pbo_eoy" localSheetId="7">#REF!</definedName>
    <definedName name="PY_Hale_pbo_eoy" localSheetId="8">#REF!</definedName>
    <definedName name="PY_Hale_pbo_eoy" localSheetId="14">#REF!</definedName>
    <definedName name="PY_Hale_pbo_eoy">#REF!</definedName>
    <definedName name="PY_Hale_PSC" localSheetId="13">#REF!</definedName>
    <definedName name="PY_Hale_PSC" localSheetId="15">#REF!</definedName>
    <definedName name="PY_Hale_PSC" localSheetId="19">#REF!</definedName>
    <definedName name="PY_Hale_PSC" localSheetId="20">#REF!</definedName>
    <definedName name="PY_Hale_PSC" localSheetId="21">#REF!</definedName>
    <definedName name="PY_Hale_PSC" localSheetId="7">#REF!</definedName>
    <definedName name="PY_Hale_PSC" localSheetId="8">#REF!</definedName>
    <definedName name="PY_Hale_PSC" localSheetId="14">#REF!</definedName>
    <definedName name="PY_Hale_PSC">#REF!</definedName>
    <definedName name="PY_KU_Amort" localSheetId="13">[5]Input!$C$173</definedName>
    <definedName name="PY_KU_Amort" localSheetId="19">#REF!</definedName>
    <definedName name="PY_KU_Amort" localSheetId="20">#REF!</definedName>
    <definedName name="PY_KU_Amort" localSheetId="21">#REF!</definedName>
    <definedName name="PY_KU_Amort">[5]Input!$C$173</definedName>
    <definedName name="PY_KU_Assets_EOY" localSheetId="13">[11]Input!$C$141</definedName>
    <definedName name="PY_KU_Assets_EOY" localSheetId="19">#REF!</definedName>
    <definedName name="PY_KU_Assets_EOY" localSheetId="20">#REF!</definedName>
    <definedName name="PY_KU_Assets_EOY" localSheetId="21">#REF!</definedName>
    <definedName name="PY_KU_Assets_EOY">[11]Input!$C$141</definedName>
    <definedName name="PY_KU_Base" localSheetId="13">[5]Input!$C$172</definedName>
    <definedName name="PY_KU_Base" localSheetId="19">#REF!</definedName>
    <definedName name="PY_KU_Base" localSheetId="20">#REF!</definedName>
    <definedName name="PY_KU_Base" localSheetId="21">#REF!</definedName>
    <definedName name="PY_KU_Base">[5]Input!$C$172</definedName>
    <definedName name="PY_ku_bp" localSheetId="13">[5]Input!$C$169</definedName>
    <definedName name="PY_ku_bp" localSheetId="19">#REF!</definedName>
    <definedName name="PY_ku_bp" localSheetId="20">#REF!</definedName>
    <definedName name="PY_ku_bp" localSheetId="21">#REF!</definedName>
    <definedName name="PY_ku_bp">[5]Input!$C$169</definedName>
    <definedName name="PY_KU_comp" localSheetId="13">[5]Input!$C$88</definedName>
    <definedName name="PY_KU_comp" localSheetId="19">#REF!</definedName>
    <definedName name="PY_KU_comp" localSheetId="20">#REF!</definedName>
    <definedName name="PY_KU_comp" localSheetId="21">#REF!</definedName>
    <definedName name="PY_KU_comp">[5]Input!$C$88</definedName>
    <definedName name="PY_KU_Disrate" localSheetId="13">[5]Input!$C$74</definedName>
    <definedName name="PY_KU_Disrate" localSheetId="19">#REF!</definedName>
    <definedName name="PY_KU_Disrate" localSheetId="20">#REF!</definedName>
    <definedName name="PY_KU_Disrate" localSheetId="21">#REF!</definedName>
    <definedName name="PY_KU_Disrate">[5]Input!$C$74</definedName>
    <definedName name="PY_KU_EROA" localSheetId="13">[5]Input!$C$81</definedName>
    <definedName name="PY_KU_EROA" localSheetId="19">#REF!</definedName>
    <definedName name="PY_KU_EROA" localSheetId="20">#REF!</definedName>
    <definedName name="PY_KU_EROA" localSheetId="21">#REF!</definedName>
    <definedName name="PY_KU_EROA">[5]Input!$C$81</definedName>
    <definedName name="PY_KU_EROA_exp" localSheetId="13">[5]Input!$C$24</definedName>
    <definedName name="PY_KU_EROA_exp" localSheetId="19">#REF!</definedName>
    <definedName name="PY_KU_EROA_exp" localSheetId="20">#REF!</definedName>
    <definedName name="PY_KU_EROA_exp" localSheetId="21">#REF!</definedName>
    <definedName name="PY_KU_EROA_exp">[5]Input!$C$24</definedName>
    <definedName name="PY_KU_MRVA" localSheetId="13">[5]Input!$C$167</definedName>
    <definedName name="PY_KU_MRVA" localSheetId="19">#REF!</definedName>
    <definedName name="PY_KU_MRVA" localSheetId="20">#REF!</definedName>
    <definedName name="PY_KU_MRVA" localSheetId="21">#REF!</definedName>
    <definedName name="PY_KU_MRVA">[5]Input!$C$167</definedName>
    <definedName name="PY_KU_NetAct" localSheetId="13">[5]Input!$C$176</definedName>
    <definedName name="PY_KU_NetAct" localSheetId="19">#REF!</definedName>
    <definedName name="PY_KU_NetAct" localSheetId="20">#REF!</definedName>
    <definedName name="PY_KU_NetAct" localSheetId="21">#REF!</definedName>
    <definedName name="PY_KU_NetAct">[5]Input!$C$176</definedName>
    <definedName name="PY_KU_netamt_eoy" localSheetId="13">[5]Input!$C$177</definedName>
    <definedName name="PY_KU_netamt_eoy" localSheetId="19">#REF!</definedName>
    <definedName name="PY_KU_netamt_eoy" localSheetId="20">#REF!</definedName>
    <definedName name="PY_KU_netamt_eoy" localSheetId="21">#REF!</definedName>
    <definedName name="PY_KU_netamt_eoy">[5]Input!$C$177</definedName>
    <definedName name="PY_KU_PBO_BOY" localSheetId="13">#REF!</definedName>
    <definedName name="PY_KU_PBO_BOY" localSheetId="15">#REF!</definedName>
    <definedName name="PY_KU_PBO_BOY" localSheetId="19">#REF!</definedName>
    <definedName name="PY_KU_PBO_BOY" localSheetId="20">#REF!</definedName>
    <definedName name="PY_KU_PBO_BOY" localSheetId="21">#REF!</definedName>
    <definedName name="PY_KU_PBO_BOY" localSheetId="7">#REF!</definedName>
    <definedName name="PY_KU_PBO_BOY" localSheetId="8">#REF!</definedName>
    <definedName name="PY_KU_PBO_BOY" localSheetId="14">#REF!</definedName>
    <definedName name="PY_KU_PBO_BOY">#REF!</definedName>
    <definedName name="PY_KU_PBO_EOY" localSheetId="13">[5]Input!$C$163</definedName>
    <definedName name="PY_KU_PBO_EOY" localSheetId="19">#REF!</definedName>
    <definedName name="PY_KU_PBO_EOY" localSheetId="20">#REF!</definedName>
    <definedName name="PY_KU_PBO_EOY" localSheetId="21">#REF!</definedName>
    <definedName name="PY_KU_PBO_EOY">[5]Input!$C$163</definedName>
    <definedName name="PY_ku_PSC" localSheetId="13">[5]Input!$C$175</definedName>
    <definedName name="PY_ku_PSC" localSheetId="19">#REF!</definedName>
    <definedName name="PY_ku_PSC" localSheetId="20">#REF!</definedName>
    <definedName name="PY_ku_PSC" localSheetId="21">#REF!</definedName>
    <definedName name="PY_ku_PSC">[5]Input!$C$175</definedName>
    <definedName name="PY_KUREG15_NetAct" localSheetId="13">#REF!</definedName>
    <definedName name="PY_KUREG15_NetAct">[39]Input!$C$180</definedName>
    <definedName name="PY_LGE_Assets_EOY" localSheetId="13">[11]Input!$C$106</definedName>
    <definedName name="PY_LGE_Assets_EOY" localSheetId="19">#REF!</definedName>
    <definedName name="PY_LGE_Assets_EOY" localSheetId="20">#REF!</definedName>
    <definedName name="PY_LGE_Assets_EOY" localSheetId="21">#REF!</definedName>
    <definedName name="PY_LGE_Assets_EOY">[11]Input!$C$106</definedName>
    <definedName name="PY_lge_bp" localSheetId="13">[5]Input!$C$128</definedName>
    <definedName name="PY_lge_bp" localSheetId="19">#REF!</definedName>
    <definedName name="PY_lge_bp" localSheetId="20">#REF!</definedName>
    <definedName name="PY_lge_bp" localSheetId="21">#REF!</definedName>
    <definedName name="PY_lge_bp">[5]Input!$C$128</definedName>
    <definedName name="PY_LGE_Comp" localSheetId="13">[5]Input!$C$86</definedName>
    <definedName name="PY_LGE_Comp" localSheetId="19">#REF!</definedName>
    <definedName name="PY_LGE_Comp" localSheetId="20">#REF!</definedName>
    <definedName name="PY_LGE_Comp" localSheetId="21">#REF!</definedName>
    <definedName name="PY_LGE_Comp">[5]Input!$C$86</definedName>
    <definedName name="PY_LGE_Disrate" localSheetId="13">[5]Input!$C$72</definedName>
    <definedName name="PY_LGE_Disrate" localSheetId="19">#REF!</definedName>
    <definedName name="PY_LGE_Disrate" localSheetId="20">#REF!</definedName>
    <definedName name="PY_LGE_Disrate" localSheetId="21">#REF!</definedName>
    <definedName name="PY_LGE_Disrate">[5]Input!$C$72</definedName>
    <definedName name="PY_LGE_EROA" localSheetId="13">[5]Input!$C$79</definedName>
    <definedName name="PY_LGE_EROA" localSheetId="19">#REF!</definedName>
    <definedName name="PY_LGE_EROA" localSheetId="20">#REF!</definedName>
    <definedName name="PY_LGE_EROA" localSheetId="21">#REF!</definedName>
    <definedName name="PY_LGE_EROA">[5]Input!$C$79</definedName>
    <definedName name="PY_LGE_EROA_exp" localSheetId="13">[5]Input!$C$22</definedName>
    <definedName name="PY_LGE_EROA_exp" localSheetId="19">#REF!</definedName>
    <definedName name="PY_LGE_EROA_exp" localSheetId="20">#REF!</definedName>
    <definedName name="PY_LGE_EROA_exp" localSheetId="21">#REF!</definedName>
    <definedName name="PY_LGE_EROA_exp">[5]Input!$C$22</definedName>
    <definedName name="PY_LGE_MRVA" localSheetId="13">[5]Input!$C$126</definedName>
    <definedName name="PY_LGE_MRVA" localSheetId="19">#REF!</definedName>
    <definedName name="PY_LGE_MRVA" localSheetId="20">#REF!</definedName>
    <definedName name="PY_LGE_MRVA" localSheetId="21">#REF!</definedName>
    <definedName name="PY_LGE_MRVA">[5]Input!$C$126</definedName>
    <definedName name="PY_lge_netact" localSheetId="13">[5]Input!$C$135</definedName>
    <definedName name="PY_lge_netact" localSheetId="19">#REF!</definedName>
    <definedName name="PY_lge_netact" localSheetId="20">#REF!</definedName>
    <definedName name="PY_lge_netact" localSheetId="21">#REF!</definedName>
    <definedName name="PY_lge_netact">[5]Input!$C$135</definedName>
    <definedName name="PY_lge_netamt_eoy" localSheetId="13">[5]Input!$C$136</definedName>
    <definedName name="PY_lge_netamt_eoy" localSheetId="19">#REF!</definedName>
    <definedName name="PY_lge_netamt_eoy" localSheetId="20">#REF!</definedName>
    <definedName name="PY_lge_netamt_eoy" localSheetId="21">#REF!</definedName>
    <definedName name="PY_lge_netamt_eoy">[5]Input!$C$136</definedName>
    <definedName name="PY_LGE_PBO_BOY" localSheetId="13">#REF!</definedName>
    <definedName name="PY_LGE_PBO_BOY" localSheetId="15">#REF!</definedName>
    <definedName name="PY_LGE_PBO_BOY" localSheetId="19">#REF!</definedName>
    <definedName name="PY_LGE_PBO_BOY" localSheetId="20">#REF!</definedName>
    <definedName name="PY_LGE_PBO_BOY" localSheetId="21">#REF!</definedName>
    <definedName name="PY_LGE_PBO_BOY" localSheetId="7">#REF!</definedName>
    <definedName name="PY_LGE_PBO_BOY" localSheetId="8">#REF!</definedName>
    <definedName name="PY_LGE_PBO_BOY" localSheetId="14">#REF!</definedName>
    <definedName name="PY_LGE_PBO_BOY">#REF!</definedName>
    <definedName name="PY_LGE_PBO_EOY" localSheetId="13">[5]Input!$C$122</definedName>
    <definedName name="PY_LGE_PBO_EOY" localSheetId="19">#REF!</definedName>
    <definedName name="PY_LGE_PBO_EOY" localSheetId="20">#REF!</definedName>
    <definedName name="PY_LGE_PBO_EOY" localSheetId="21">#REF!</definedName>
    <definedName name="PY_LGE_PBO_EOY">[5]Input!$C$122</definedName>
    <definedName name="py_lge_PSC" localSheetId="13">[5]Input!$C$134</definedName>
    <definedName name="py_lge_PSC" localSheetId="19">#REF!</definedName>
    <definedName name="py_lge_PSC" localSheetId="20">#REF!</definedName>
    <definedName name="py_lge_PSC" localSheetId="21">#REF!</definedName>
    <definedName name="py_lge_PSC">[5]Input!$C$134</definedName>
    <definedName name="PY_LGENonUnion_Amort" localSheetId="13">[5]Input!$C$132</definedName>
    <definedName name="PY_LGENonUnion_Amort" localSheetId="19">#REF!</definedName>
    <definedName name="PY_LGENonUnion_Amort" localSheetId="20">#REF!</definedName>
    <definedName name="PY_LGENonUnion_Amort" localSheetId="21">#REF!</definedName>
    <definedName name="PY_LGENonUnion_Amort">[5]Input!$C$132</definedName>
    <definedName name="PY_LGENonUnion_Base" localSheetId="13">[5]Input!$C$131</definedName>
    <definedName name="PY_LGENonUnion_Base" localSheetId="19">#REF!</definedName>
    <definedName name="PY_LGENonUnion_Base" localSheetId="20">#REF!</definedName>
    <definedName name="PY_LGENonUnion_Base" localSheetId="21">#REF!</definedName>
    <definedName name="PY_LGENonUnion_Base">[5]Input!$C$131</definedName>
    <definedName name="PY_lgeREG15_netact" localSheetId="13">#REF!</definedName>
    <definedName name="PY_lgeREG15_netact">[39]Input!$C$137</definedName>
    <definedName name="PY_LGEUnion_Amort" localSheetId="13">[5]Input!$C$112</definedName>
    <definedName name="PY_LGEUnion_Amort" localSheetId="19">#REF!</definedName>
    <definedName name="PY_LGEUnion_Amort" localSheetId="20">#REF!</definedName>
    <definedName name="PY_LGEUnion_Amort" localSheetId="21">#REF!</definedName>
    <definedName name="PY_LGEUnion_Amort">[5]Input!$C$112</definedName>
    <definedName name="PY_LGEUnion_Assets_EOY" localSheetId="13">[11]Input!$C$89</definedName>
    <definedName name="PY_LGEUnion_Assets_EOY" localSheetId="19">#REF!</definedName>
    <definedName name="PY_LGEUnion_Assets_EOY" localSheetId="20">#REF!</definedName>
    <definedName name="PY_LGEUnion_Assets_EOY" localSheetId="21">#REF!</definedName>
    <definedName name="PY_LGEUnion_Assets_EOY">[11]Input!$C$89</definedName>
    <definedName name="PY_LGEUnion_Base" localSheetId="13">[5]Input!$C$111</definedName>
    <definedName name="PY_LGEUnion_Base" localSheetId="19">#REF!</definedName>
    <definedName name="PY_LGEUnion_Base" localSheetId="20">#REF!</definedName>
    <definedName name="PY_LGEUnion_Base" localSheetId="21">#REF!</definedName>
    <definedName name="PY_LGEUnion_Base">[5]Input!$C$111</definedName>
    <definedName name="PY_LGEUnion_BOY_PBO" localSheetId="13">#REF!</definedName>
    <definedName name="PY_LGEUnion_BOY_PBO" localSheetId="15">#REF!</definedName>
    <definedName name="PY_LGEUnion_BOY_PBO" localSheetId="19">#REF!</definedName>
    <definedName name="PY_LGEUnion_BOY_PBO" localSheetId="20">#REF!</definedName>
    <definedName name="PY_LGEUnion_BOY_PBO" localSheetId="21">#REF!</definedName>
    <definedName name="PY_LGEUnion_BOY_PBO" localSheetId="7">#REF!</definedName>
    <definedName name="PY_LGEUnion_BOY_PBO" localSheetId="8">#REF!</definedName>
    <definedName name="PY_LGEUnion_BOY_PBO" localSheetId="14">#REF!</definedName>
    <definedName name="PY_LGEUnion_BOY_PBO">#REF!</definedName>
    <definedName name="PY_LGEunion_bp" localSheetId="13">[5]Input!$C$108</definedName>
    <definedName name="PY_LGEunion_bp" localSheetId="19">#REF!</definedName>
    <definedName name="PY_LGEunion_bp" localSheetId="20">#REF!</definedName>
    <definedName name="PY_LGEunion_bp" localSheetId="21">#REF!</definedName>
    <definedName name="PY_LGEunion_bp">[5]Input!$C$108</definedName>
    <definedName name="PY_LGEUnion_Comp" localSheetId="13">[5]Input!$C$85</definedName>
    <definedName name="PY_LGEUnion_Comp" localSheetId="19">#REF!</definedName>
    <definedName name="PY_LGEUnion_Comp" localSheetId="20">#REF!</definedName>
    <definedName name="PY_LGEUnion_Comp" localSheetId="21">#REF!</definedName>
    <definedName name="PY_LGEUnion_Comp">[5]Input!$C$85</definedName>
    <definedName name="PY_LGEUnion_Disrate" localSheetId="13">[5]Input!$C$71</definedName>
    <definedName name="PY_LGEUnion_Disrate" localSheetId="19">#REF!</definedName>
    <definedName name="PY_LGEUnion_Disrate" localSheetId="20">#REF!</definedName>
    <definedName name="PY_LGEUnion_Disrate" localSheetId="21">#REF!</definedName>
    <definedName name="PY_LGEUnion_Disrate">[5]Input!$C$71</definedName>
    <definedName name="PY_LGEUnion_EROA" localSheetId="13">[5]Input!$C$78</definedName>
    <definedName name="PY_LGEUnion_EROA" localSheetId="19">#REF!</definedName>
    <definedName name="PY_LGEUnion_EROA" localSheetId="20">#REF!</definedName>
    <definedName name="PY_LGEUnion_EROA" localSheetId="21">#REF!</definedName>
    <definedName name="PY_LGEUnion_EROA">[5]Input!$C$78</definedName>
    <definedName name="PY_LGEUnion_EROA_exp" localSheetId="13">[5]Input!$C$21</definedName>
    <definedName name="PY_LGEUnion_EROA_exp" localSheetId="19">#REF!</definedName>
    <definedName name="PY_LGEUnion_EROA_exp" localSheetId="20">#REF!</definedName>
    <definedName name="PY_LGEUnion_EROA_exp" localSheetId="21">#REF!</definedName>
    <definedName name="PY_LGEUnion_EROA_exp">[5]Input!$C$21</definedName>
    <definedName name="PY_LGEUnion_MRVA" localSheetId="13">[5]Input!$C$106</definedName>
    <definedName name="PY_LGEUnion_MRVA" localSheetId="19">#REF!</definedName>
    <definedName name="PY_LGEUnion_MRVA" localSheetId="20">#REF!</definedName>
    <definedName name="PY_LGEUnion_MRVA" localSheetId="21">#REF!</definedName>
    <definedName name="PY_LGEUnion_MRVA">[5]Input!$C$106</definedName>
    <definedName name="PY_lgeunion_netact" localSheetId="13">[5]Input!$C$115</definedName>
    <definedName name="PY_lgeunion_netact" localSheetId="19">#REF!</definedName>
    <definedName name="PY_lgeunion_netact" localSheetId="20">#REF!</definedName>
    <definedName name="PY_lgeunion_netact" localSheetId="21">#REF!</definedName>
    <definedName name="PY_lgeunion_netact">[5]Input!$C$115</definedName>
    <definedName name="PY_lgeunion_netamt_eoy" localSheetId="13">[5]Input!$C$116</definedName>
    <definedName name="PY_lgeunion_netamt_eoy" localSheetId="19">#REF!</definedName>
    <definedName name="PY_lgeunion_netamt_eoy" localSheetId="20">#REF!</definedName>
    <definedName name="PY_lgeunion_netamt_eoy" localSheetId="21">#REF!</definedName>
    <definedName name="PY_lgeunion_netamt_eoy">[5]Input!$C$116</definedName>
    <definedName name="PY_LGEUnion_PBO_EOY" localSheetId="13">[5]Input!$C$102</definedName>
    <definedName name="PY_LGEUnion_PBO_EOY" localSheetId="19">#REF!</definedName>
    <definedName name="PY_LGEUnion_PBO_EOY" localSheetId="20">#REF!</definedName>
    <definedName name="PY_LGEUnion_PBO_EOY" localSheetId="21">#REF!</definedName>
    <definedName name="PY_LGEUnion_PBO_EOY">[5]Input!$C$102</definedName>
    <definedName name="PY_lgeunion_PSC" localSheetId="13">[5]Input!$C$114</definedName>
    <definedName name="PY_lgeunion_PSC" localSheetId="19">#REF!</definedName>
    <definedName name="PY_lgeunion_PSC" localSheetId="20">#REF!</definedName>
    <definedName name="PY_lgeunion_PSC" localSheetId="21">#REF!</definedName>
    <definedName name="PY_lgeunion_PSC">[5]Input!$C$114</definedName>
    <definedName name="PY_lgeunionREG15_netact" localSheetId="13">#REF!</definedName>
    <definedName name="PY_lgeunionREG15_netact">[39]Input!$C$116</definedName>
    <definedName name="PY_Officer_abo_eoy" localSheetId="13">#REF!</definedName>
    <definedName name="PY_Officer_abo_eoy" localSheetId="15">#REF!</definedName>
    <definedName name="PY_Officer_abo_eoy" localSheetId="19">#REF!</definedName>
    <definedName name="PY_Officer_abo_eoy" localSheetId="20">#REF!</definedName>
    <definedName name="PY_Officer_abo_eoy" localSheetId="21">#REF!</definedName>
    <definedName name="PY_Officer_abo_eoy" localSheetId="7">#REF!</definedName>
    <definedName name="PY_Officer_abo_eoy" localSheetId="8">#REF!</definedName>
    <definedName name="PY_Officer_abo_eoy" localSheetId="14">#REF!</definedName>
    <definedName name="PY_Officer_abo_eoy">#REF!</definedName>
    <definedName name="PY_Officer_comp" localSheetId="13">#REF!</definedName>
    <definedName name="PY_Officer_comp" localSheetId="15">#REF!</definedName>
    <definedName name="PY_Officer_comp" localSheetId="19">#REF!</definedName>
    <definedName name="PY_Officer_comp" localSheetId="20">#REF!</definedName>
    <definedName name="PY_Officer_comp" localSheetId="21">#REF!</definedName>
    <definedName name="PY_Officer_comp" localSheetId="7">#REF!</definedName>
    <definedName name="PY_Officer_comp" localSheetId="8">#REF!</definedName>
    <definedName name="PY_Officer_comp" localSheetId="14">#REF!</definedName>
    <definedName name="PY_Officer_comp">#REF!</definedName>
    <definedName name="PY_Officer_Netact" localSheetId="13">#REF!</definedName>
    <definedName name="PY_Officer_Netact" localSheetId="15">#REF!</definedName>
    <definedName name="PY_Officer_Netact" localSheetId="19">#REF!</definedName>
    <definedName name="PY_Officer_Netact" localSheetId="20">#REF!</definedName>
    <definedName name="PY_Officer_Netact" localSheetId="21">#REF!</definedName>
    <definedName name="PY_Officer_Netact" localSheetId="7">#REF!</definedName>
    <definedName name="PY_Officer_Netact" localSheetId="8">#REF!</definedName>
    <definedName name="PY_Officer_Netact" localSheetId="14">#REF!</definedName>
    <definedName name="PY_Officer_Netact">#REF!</definedName>
    <definedName name="PY_Officer_netamt_eoy" localSheetId="13">#REF!</definedName>
    <definedName name="PY_Officer_netamt_eoy" localSheetId="15">#REF!</definedName>
    <definedName name="PY_Officer_netamt_eoy" localSheetId="19">#REF!</definedName>
    <definedName name="PY_Officer_netamt_eoy" localSheetId="20">#REF!</definedName>
    <definedName name="PY_Officer_netamt_eoy" localSheetId="21">#REF!</definedName>
    <definedName name="PY_Officer_netamt_eoy" localSheetId="7">#REF!</definedName>
    <definedName name="PY_Officer_netamt_eoy" localSheetId="8">#REF!</definedName>
    <definedName name="PY_Officer_netamt_eoy" localSheetId="14">#REF!</definedName>
    <definedName name="PY_Officer_netamt_eoy">#REF!</definedName>
    <definedName name="PY_Officer_pbo_boy" localSheetId="13">#REF!</definedName>
    <definedName name="PY_Officer_pbo_boy" localSheetId="15">#REF!</definedName>
    <definedName name="PY_Officer_pbo_boy" localSheetId="19">#REF!</definedName>
    <definedName name="PY_Officer_pbo_boy" localSheetId="20">#REF!</definedName>
    <definedName name="PY_Officer_pbo_boy" localSheetId="21">#REF!</definedName>
    <definedName name="PY_Officer_pbo_boy" localSheetId="7">#REF!</definedName>
    <definedName name="PY_Officer_pbo_boy" localSheetId="8">#REF!</definedName>
    <definedName name="PY_Officer_pbo_boy" localSheetId="14">#REF!</definedName>
    <definedName name="PY_Officer_pbo_boy">#REF!</definedName>
    <definedName name="PY_Officer_pbo_eoy" localSheetId="13">#REF!</definedName>
    <definedName name="PY_Officer_pbo_eoy" localSheetId="15">#REF!</definedName>
    <definedName name="PY_Officer_pbo_eoy" localSheetId="19">#REF!</definedName>
    <definedName name="PY_Officer_pbo_eoy" localSheetId="20">#REF!</definedName>
    <definedName name="PY_Officer_pbo_eoy" localSheetId="21">#REF!</definedName>
    <definedName name="PY_Officer_pbo_eoy" localSheetId="7">#REF!</definedName>
    <definedName name="PY_Officer_pbo_eoy" localSheetId="8">#REF!</definedName>
    <definedName name="PY_Officer_pbo_eoy" localSheetId="14">#REF!</definedName>
    <definedName name="PY_Officer_pbo_eoy">#REF!</definedName>
    <definedName name="PY_Officer_PSC" localSheetId="13">#REF!</definedName>
    <definedName name="PY_Officer_PSC" localSheetId="15">#REF!</definedName>
    <definedName name="PY_Officer_PSC" localSheetId="19">#REF!</definedName>
    <definedName name="PY_Officer_PSC" localSheetId="20">#REF!</definedName>
    <definedName name="PY_Officer_PSC" localSheetId="21">#REF!</definedName>
    <definedName name="PY_Officer_PSC" localSheetId="7">#REF!</definedName>
    <definedName name="PY_Officer_PSC" localSheetId="8">#REF!</definedName>
    <definedName name="PY_Officer_PSC" localSheetId="14">#REF!</definedName>
    <definedName name="PY_Officer_PSC">#REF!</definedName>
    <definedName name="PY_PRW_KU_401Assets" localSheetId="13">#REF!</definedName>
    <definedName name="PY_PRW_KU_401Assets" localSheetId="15">#REF!</definedName>
    <definedName name="PY_PRW_KU_401Assets" localSheetId="19">[12]Input!$C$194</definedName>
    <definedName name="PY_PRW_KU_401Assets" localSheetId="20">[12]Input!$C$194</definedName>
    <definedName name="PY_PRW_KU_401Assets" localSheetId="21">[12]Input!$C$194</definedName>
    <definedName name="PY_PRW_KU_401Assets">[17]Input!$C$182</definedName>
    <definedName name="PY_PRW_KU_amort" localSheetId="13">#REF!</definedName>
    <definedName name="PY_PRW_KU_amort" localSheetId="15">#REF!</definedName>
    <definedName name="PY_PRW_KU_amort" localSheetId="19">[12]Input!$C$202</definedName>
    <definedName name="PY_PRW_KU_amort" localSheetId="20">[12]Input!$C$202</definedName>
    <definedName name="PY_PRW_KU_amort" localSheetId="21">[12]Input!$C$202</definedName>
    <definedName name="PY_PRW_KU_amort">[17]Input!$C$190</definedName>
    <definedName name="PY_PRW_KU_Amort_fin" localSheetId="15">#REF!</definedName>
    <definedName name="PY_PRW_KU_Amort_fin" localSheetId="19">#REF!</definedName>
    <definedName name="PY_PRW_KU_Amort_fin" localSheetId="20">#REF!</definedName>
    <definedName name="PY_PRW_KU_Amort_fin" localSheetId="21">#REF!</definedName>
    <definedName name="PY_PRW_KU_Amort_fin">#REF!</definedName>
    <definedName name="PY_PRW_KU_assets_boy" localSheetId="15">#REF!</definedName>
    <definedName name="PY_PRW_KU_assets_boy" localSheetId="19">#REF!</definedName>
    <definedName name="PY_PRW_KU_assets_boy" localSheetId="20">#REF!</definedName>
    <definedName name="PY_PRW_KU_assets_boy" localSheetId="21">#REF!</definedName>
    <definedName name="PY_PRW_KU_assets_boy">#REF!</definedName>
    <definedName name="PY_PRW_KU_assets_eoy" localSheetId="13">#REF!</definedName>
    <definedName name="PY_PRW_KU_assets_eoy" localSheetId="15">#REF!</definedName>
    <definedName name="PY_PRW_KU_assets_eoy" localSheetId="19">[12]Input!$C$193</definedName>
    <definedName name="PY_PRW_KU_assets_eoy" localSheetId="20">[12]Input!$C$193</definedName>
    <definedName name="PY_PRW_KU_assets_eoy" localSheetId="21">[12]Input!$C$193</definedName>
    <definedName name="PY_PRW_KU_assets_eoy">[13]Input!$C$181</definedName>
    <definedName name="PY_PRW_KU_Base" localSheetId="13">#REF!</definedName>
    <definedName name="PY_PRW_KU_Base" localSheetId="15">#REF!</definedName>
    <definedName name="PY_PRW_KU_Base" localSheetId="19">[12]Input!$C$201</definedName>
    <definedName name="PY_PRW_KU_Base" localSheetId="20">[12]Input!$C$201</definedName>
    <definedName name="PY_PRW_KU_Base" localSheetId="21">[12]Input!$C$201</definedName>
    <definedName name="PY_PRW_KU_Base">[17]Input!$C$189</definedName>
    <definedName name="PY_PRW_KU_Base_Fin" localSheetId="15">#REF!</definedName>
    <definedName name="PY_PRW_KU_Base_Fin" localSheetId="19">#REF!</definedName>
    <definedName name="PY_PRW_KU_Base_Fin" localSheetId="20">#REF!</definedName>
    <definedName name="PY_PRW_KU_Base_Fin" localSheetId="21">#REF!</definedName>
    <definedName name="PY_PRW_KU_Base_Fin">#REF!</definedName>
    <definedName name="PY_PRW_KU_netact_fin" localSheetId="13">#REF!</definedName>
    <definedName name="PY_PRW_KU_netact_fin" localSheetId="15">#REF!</definedName>
    <definedName name="PY_PRW_KU_netact_fin" localSheetId="19">[12]Input!$C$210</definedName>
    <definedName name="PY_PRW_KU_netact_fin" localSheetId="20">[12]Input!$C$210</definedName>
    <definedName name="PY_PRW_KU_netact_fin" localSheetId="21">[12]Input!$C$210</definedName>
    <definedName name="PY_PRW_KU_netact_fin">[13]Input!$C$198</definedName>
    <definedName name="PY_PRW_KU_netact_reg" localSheetId="13">#REF!</definedName>
    <definedName name="PY_PRW_KU_netact_reg" localSheetId="15">#REF!</definedName>
    <definedName name="PY_PRW_KU_netact_reg" localSheetId="19">[12]Input!$C$206</definedName>
    <definedName name="PY_PRW_KU_netact_reg" localSheetId="20">[12]Input!$C$206</definedName>
    <definedName name="PY_PRW_KU_netact_reg" localSheetId="21">[12]Input!$C$206</definedName>
    <definedName name="PY_PRW_KU_netact_reg">[13]Input!$C$194</definedName>
    <definedName name="PY_PRW_KU_netamt_eoy_fin" localSheetId="13">#REF!</definedName>
    <definedName name="PY_PRW_KU_netamt_eoy_fin" localSheetId="15">#REF!</definedName>
    <definedName name="PY_PRW_KU_netamt_eoy_fin" localSheetId="19">[12]Input!$C$212</definedName>
    <definedName name="PY_PRW_KU_netamt_eoy_fin" localSheetId="20">[12]Input!$C$212</definedName>
    <definedName name="PY_PRW_KU_netamt_eoy_fin" localSheetId="21">[12]Input!$C$212</definedName>
    <definedName name="PY_PRW_KU_netamt_eoy_fin">[13]Input!$C$200</definedName>
    <definedName name="PY_prw_ku_netamt_eoy_reg" localSheetId="13">#REF!</definedName>
    <definedName name="PY_prw_ku_netamt_eoy_reg" localSheetId="15">#REF!</definedName>
    <definedName name="PY_prw_ku_netamt_eoy_reg" localSheetId="19">[12]Input!$C$208</definedName>
    <definedName name="PY_prw_ku_netamt_eoy_reg" localSheetId="20">[12]Input!$C$208</definedName>
    <definedName name="PY_prw_ku_netamt_eoy_reg" localSheetId="21">[12]Input!$C$208</definedName>
    <definedName name="PY_prw_ku_netamt_eoy_reg">[13]Input!$C$196</definedName>
    <definedName name="PY_PRW_KU_pbo_boy" localSheetId="15">#REF!</definedName>
    <definedName name="PY_PRW_KU_pbo_boy" localSheetId="19">#REF!</definedName>
    <definedName name="PY_PRW_KU_pbo_boy" localSheetId="20">#REF!</definedName>
    <definedName name="PY_PRW_KU_pbo_boy" localSheetId="21">#REF!</definedName>
    <definedName name="PY_PRW_KU_pbo_boy">#REF!</definedName>
    <definedName name="PY_PRW_KU_pbo_eoy" localSheetId="13">#REF!</definedName>
    <definedName name="PY_PRW_KU_pbo_eoy" localSheetId="15">#REF!</definedName>
    <definedName name="PY_PRW_KU_pbo_eoy" localSheetId="19">[12]Input!$C$189</definedName>
    <definedName name="PY_PRW_KU_pbo_eoy" localSheetId="20">[12]Input!$C$189</definedName>
    <definedName name="PY_PRW_KU_pbo_eoy" localSheetId="21">[12]Input!$C$189</definedName>
    <definedName name="PY_PRW_KU_pbo_eoy">[13]Input!$C$177</definedName>
    <definedName name="PY_PRW_KU_PSC_fin" localSheetId="15">#REF!</definedName>
    <definedName name="PY_PRW_KU_PSC_fin" localSheetId="19">#REF!</definedName>
    <definedName name="PY_PRW_KU_PSC_fin" localSheetId="20">#REF!</definedName>
    <definedName name="PY_PRW_KU_PSC_fin" localSheetId="21">#REF!</definedName>
    <definedName name="PY_PRW_KU_PSC_fin">#REF!</definedName>
    <definedName name="PY_PRW_KU_PSC_Reg" localSheetId="13">#REF!</definedName>
    <definedName name="PY_PRW_KU_PSC_Reg" localSheetId="15">#REF!</definedName>
    <definedName name="PY_PRW_KU_PSC_Reg" localSheetId="19">[12]Input!$C$205</definedName>
    <definedName name="PY_PRW_KU_PSC_Reg" localSheetId="20">[12]Input!$C$205</definedName>
    <definedName name="PY_PRW_KU_PSC_Reg" localSheetId="21">[12]Input!$C$205</definedName>
    <definedName name="PY_PRW_KU_PSC_Reg">[13]Input!$C$193</definedName>
    <definedName name="PY_PRW_LGE_401Assets" localSheetId="13">#REF!</definedName>
    <definedName name="PY_PRW_LGE_401Assets" localSheetId="15">#REF!</definedName>
    <definedName name="PY_PRW_LGE_401Assets" localSheetId="19">[12]Input!$C$116</definedName>
    <definedName name="PY_PRW_LGE_401Assets" localSheetId="20">[12]Input!$C$116</definedName>
    <definedName name="PY_PRW_LGE_401Assets" localSheetId="21">[12]Input!$C$116</definedName>
    <definedName name="PY_PRW_LGE_401Assets">[17]Input!$C$104</definedName>
    <definedName name="PY_PRW_LGE_Amort_fin" localSheetId="15">#REF!</definedName>
    <definedName name="PY_PRW_LGE_Amort_fin" localSheetId="19">#REF!</definedName>
    <definedName name="PY_PRW_LGE_Amort_fin" localSheetId="20">#REF!</definedName>
    <definedName name="PY_PRW_LGE_Amort_fin" localSheetId="21">#REF!</definedName>
    <definedName name="PY_PRW_LGE_Amort_fin">#REF!</definedName>
    <definedName name="PY_PRW_LGE_Assets_boy" localSheetId="15">#REF!</definedName>
    <definedName name="PY_PRW_LGE_Assets_boy" localSheetId="19">#REF!</definedName>
    <definedName name="PY_PRW_LGE_Assets_boy" localSheetId="20">#REF!</definedName>
    <definedName name="PY_PRW_LGE_Assets_boy" localSheetId="21">#REF!</definedName>
    <definedName name="PY_PRW_LGE_Assets_boy">#REF!</definedName>
    <definedName name="PY_PRW_LGE_Assets_eoy" localSheetId="13">#REF!</definedName>
    <definedName name="PY_PRW_LGE_Assets_eoy" localSheetId="15">#REF!</definedName>
    <definedName name="PY_PRW_LGE_Assets_eoy" localSheetId="19">[12]Input!$C$115</definedName>
    <definedName name="PY_PRW_LGE_Assets_eoy" localSheetId="20">[12]Input!$C$115</definedName>
    <definedName name="PY_PRW_LGE_Assets_eoy" localSheetId="21">[12]Input!$C$115</definedName>
    <definedName name="PY_PRW_LGE_Assets_eoy">[13]Input!$C$103</definedName>
    <definedName name="PY_PRW_LGE_Base_fin" localSheetId="15">#REF!</definedName>
    <definedName name="PY_PRW_LGE_Base_fin" localSheetId="19">#REF!</definedName>
    <definedName name="PY_PRW_LGE_Base_fin" localSheetId="20">#REF!</definedName>
    <definedName name="PY_PRW_LGE_Base_fin" localSheetId="21">#REF!</definedName>
    <definedName name="PY_PRW_LGE_Base_fin">#REF!</definedName>
    <definedName name="PY_PRW_lge_netact_fin" localSheetId="13">#REF!</definedName>
    <definedName name="PY_PRW_lge_netact_fin" localSheetId="15">#REF!</definedName>
    <definedName name="PY_PRW_lge_netact_fin" localSheetId="19">[12]Input!$C$131</definedName>
    <definedName name="PY_PRW_lge_netact_fin" localSheetId="20">[12]Input!$C$131</definedName>
    <definedName name="PY_PRW_lge_netact_fin" localSheetId="21">[12]Input!$C$131</definedName>
    <definedName name="PY_PRW_lge_netact_fin">[13]Input!$C$119</definedName>
    <definedName name="PY_prw_lge_netact_reg" localSheetId="13">#REF!</definedName>
    <definedName name="PY_prw_lge_netact_reg" localSheetId="15">#REF!</definedName>
    <definedName name="PY_prw_lge_netact_reg" localSheetId="19">[12]Input!$C$127</definedName>
    <definedName name="PY_prw_lge_netact_reg" localSheetId="20">[12]Input!$C$127</definedName>
    <definedName name="PY_prw_lge_netact_reg" localSheetId="21">[12]Input!$C$127</definedName>
    <definedName name="PY_prw_lge_netact_reg">[13]Input!$C$115</definedName>
    <definedName name="PY_PRW_lge_netamt_eoy_fin" localSheetId="13">#REF!</definedName>
    <definedName name="PY_PRW_lge_netamt_eoy_fin" localSheetId="15">#REF!</definedName>
    <definedName name="PY_PRW_lge_netamt_eoy_fin" localSheetId="19">[12]Input!$C$133</definedName>
    <definedName name="PY_PRW_lge_netamt_eoy_fin" localSheetId="20">[12]Input!$C$133</definedName>
    <definedName name="PY_PRW_lge_netamt_eoy_fin" localSheetId="21">[12]Input!$C$133</definedName>
    <definedName name="PY_PRW_lge_netamt_eoy_fin">[13]Input!$C$121</definedName>
    <definedName name="PY_prw_lge_netamt_eoy_reg" localSheetId="13">#REF!</definedName>
    <definedName name="PY_prw_lge_netamt_eoy_reg" localSheetId="15">#REF!</definedName>
    <definedName name="PY_prw_lge_netamt_eoy_reg" localSheetId="19">[12]Input!$C$129</definedName>
    <definedName name="PY_prw_lge_netamt_eoy_reg" localSheetId="20">[12]Input!$C$129</definedName>
    <definedName name="PY_prw_lge_netamt_eoy_reg" localSheetId="21">[12]Input!$C$129</definedName>
    <definedName name="PY_prw_lge_netamt_eoy_reg">[13]Input!$C$117</definedName>
    <definedName name="PY_PRW_LGE_PBO_boy" localSheetId="15">#REF!</definedName>
    <definedName name="PY_PRW_LGE_PBO_boy" localSheetId="19">#REF!</definedName>
    <definedName name="PY_PRW_LGE_PBO_boy" localSheetId="20">#REF!</definedName>
    <definedName name="PY_PRW_LGE_PBO_boy" localSheetId="21">#REF!</definedName>
    <definedName name="PY_PRW_LGE_PBO_boy">#REF!</definedName>
    <definedName name="PY_PRW_LGE_PBO_EOY" localSheetId="13">#REF!</definedName>
    <definedName name="PY_PRW_LGE_PBO_EOY" localSheetId="15">#REF!</definedName>
    <definedName name="PY_PRW_LGE_PBO_EOY" localSheetId="19">[12]Input!$C$113</definedName>
    <definedName name="PY_PRW_LGE_PBO_EOY" localSheetId="20">[12]Input!$C$113</definedName>
    <definedName name="PY_PRW_LGE_PBO_EOY" localSheetId="21">[12]Input!$C$113</definedName>
    <definedName name="PY_PRW_LGE_PBO_EOY">[13]Input!$C$101</definedName>
    <definedName name="PY_PRW_lge_PSC_Fin" localSheetId="15">#REF!</definedName>
    <definedName name="PY_PRW_lge_PSC_Fin" localSheetId="19">#REF!</definedName>
    <definedName name="PY_PRW_lge_PSC_Fin" localSheetId="20">#REF!</definedName>
    <definedName name="PY_PRW_lge_PSC_Fin" localSheetId="21">#REF!</definedName>
    <definedName name="PY_PRW_lge_PSC_Fin">#REF!</definedName>
    <definedName name="PY_PRW_lge_PSC_reg" localSheetId="13">#REF!</definedName>
    <definedName name="PY_PRW_lge_PSC_reg" localSheetId="15">#REF!</definedName>
    <definedName name="PY_PRW_lge_PSC_reg" localSheetId="19">[12]Input!$C$126</definedName>
    <definedName name="PY_PRW_lge_PSC_reg" localSheetId="20">[12]Input!$C$126</definedName>
    <definedName name="PY_PRW_lge_PSC_reg" localSheetId="21">[12]Input!$C$126</definedName>
    <definedName name="PY_PRW_lge_PSC_reg">[13]Input!$C$114</definedName>
    <definedName name="PY_PRW_LGEnonunion_amort" localSheetId="13">#REF!</definedName>
    <definedName name="PY_PRW_LGEnonunion_amort" localSheetId="15">#REF!</definedName>
    <definedName name="PY_PRW_LGEnonunion_amort" localSheetId="19">[12]Input!$C$123</definedName>
    <definedName name="PY_PRW_LGEnonunion_amort" localSheetId="20">[12]Input!$C$123</definedName>
    <definedName name="PY_PRW_LGEnonunion_amort" localSheetId="21">[12]Input!$C$123</definedName>
    <definedName name="PY_PRW_LGEnonunion_amort">[17]Input!$C$111</definedName>
    <definedName name="PY_PRW_lgenonunion_base" localSheetId="13">#REF!</definedName>
    <definedName name="PY_PRW_lgenonunion_base" localSheetId="15">#REF!</definedName>
    <definedName name="PY_PRW_lgenonunion_base" localSheetId="19">[12]Input!$C$122</definedName>
    <definedName name="PY_PRW_lgenonunion_base" localSheetId="20">[12]Input!$C$122</definedName>
    <definedName name="PY_PRW_lgenonunion_base" localSheetId="21">[12]Input!$C$122</definedName>
    <definedName name="PY_PRW_lgenonunion_base">[17]Input!$C$110</definedName>
    <definedName name="PY_PRW_LGEUnion_401Assets" localSheetId="13">#REF!</definedName>
    <definedName name="PY_PRW_LGEUnion_401Assets" localSheetId="15">#REF!</definedName>
    <definedName name="PY_PRW_LGEUnion_401Assets" localSheetId="19">[12]Input!$C$245</definedName>
    <definedName name="PY_PRW_LGEUnion_401Assets" localSheetId="20">[12]Input!$C$245</definedName>
    <definedName name="PY_PRW_LGEUnion_401Assets" localSheetId="21">[12]Input!$C$245</definedName>
    <definedName name="PY_PRW_LGEUnion_401Assets">[17]Input!$C$208</definedName>
    <definedName name="PY_PRW_LGEUnion_amort" localSheetId="13">#REF!</definedName>
    <definedName name="PY_PRW_LGEUnion_amort" localSheetId="15">#REF!</definedName>
    <definedName name="PY_PRW_LGEUnion_amort" localSheetId="19">[12]Input!$C$252</definedName>
    <definedName name="PY_PRW_LGEUnion_amort" localSheetId="20">[12]Input!$C$252</definedName>
    <definedName name="PY_PRW_LGEUnion_amort" localSheetId="21">[12]Input!$C$252</definedName>
    <definedName name="PY_PRW_LGEUnion_amort">[17]Input!$C$215</definedName>
    <definedName name="PY_PRW_LGEUnion_Amort_Fin" localSheetId="15">#REF!</definedName>
    <definedName name="PY_PRW_LGEUnion_Amort_Fin" localSheetId="19">#REF!</definedName>
    <definedName name="PY_PRW_LGEUnion_Amort_Fin" localSheetId="20">#REF!</definedName>
    <definedName name="PY_PRW_LGEUnion_Amort_Fin" localSheetId="21">#REF!</definedName>
    <definedName name="PY_PRW_LGEUnion_Amort_Fin">#REF!</definedName>
    <definedName name="PY_PRW_LGEunion_Assets_boy" localSheetId="15">#REF!</definedName>
    <definedName name="PY_PRW_LGEunion_Assets_boy" localSheetId="19">#REF!</definedName>
    <definedName name="PY_PRW_LGEunion_Assets_boy" localSheetId="20">#REF!</definedName>
    <definedName name="PY_PRW_LGEunion_Assets_boy" localSheetId="21">#REF!</definedName>
    <definedName name="PY_PRW_LGEunion_Assets_boy">#REF!</definedName>
    <definedName name="PY_PRW_LGEUnion_Assets_eoy" localSheetId="13">#REF!</definedName>
    <definedName name="PY_PRW_LGEUnion_Assets_eoy" localSheetId="15">#REF!</definedName>
    <definedName name="PY_PRW_LGEUnion_Assets_eoy" localSheetId="19">[12]Input!$C$244</definedName>
    <definedName name="PY_PRW_LGEUnion_Assets_eoy" localSheetId="20">[12]Input!$C$244</definedName>
    <definedName name="PY_PRW_LGEUnion_Assets_eoy" localSheetId="21">[12]Input!$C$244</definedName>
    <definedName name="PY_PRW_LGEUnion_Assets_eoy">[13]Input!$C$207</definedName>
    <definedName name="PY_PRW_LGEUnion_Base" localSheetId="13">#REF!</definedName>
    <definedName name="PY_PRW_LGEUnion_Base" localSheetId="15">#REF!</definedName>
    <definedName name="PY_PRW_LGEUnion_Base" localSheetId="19">[12]Input!$C$251</definedName>
    <definedName name="PY_PRW_LGEUnion_Base" localSheetId="20">[12]Input!$C$251</definedName>
    <definedName name="PY_PRW_LGEUnion_Base" localSheetId="21">[12]Input!$C$251</definedName>
    <definedName name="PY_PRW_LGEUnion_Base">[17]Input!$C$214</definedName>
    <definedName name="PY_PRW_LGEUnion_Base_Fin" localSheetId="15">#REF!</definedName>
    <definedName name="PY_PRW_LGEUnion_Base_Fin" localSheetId="19">#REF!</definedName>
    <definedName name="PY_PRW_LGEUnion_Base_Fin" localSheetId="20">#REF!</definedName>
    <definedName name="PY_PRW_LGEUnion_Base_Fin" localSheetId="21">#REF!</definedName>
    <definedName name="PY_PRW_LGEUnion_Base_Fin">#REF!</definedName>
    <definedName name="PY_PRW_lgeunion_netact_fin" localSheetId="13">#REF!</definedName>
    <definedName name="PY_PRW_lgeunion_netact_fin" localSheetId="15">#REF!</definedName>
    <definedName name="PY_PRW_lgeunion_netact_fin" localSheetId="19">[12]Input!$C$260</definedName>
    <definedName name="PY_PRW_lgeunion_netact_fin" localSheetId="20">[12]Input!$C$260</definedName>
    <definedName name="PY_PRW_lgeunion_netact_fin" localSheetId="21">[12]Input!$C$260</definedName>
    <definedName name="PY_PRW_lgeunion_netact_fin">[13]Input!$C$223</definedName>
    <definedName name="PY_prw_lgeunion_netact_reg" localSheetId="13">#REF!</definedName>
    <definedName name="PY_prw_lgeunion_netact_reg" localSheetId="15">#REF!</definedName>
    <definedName name="PY_prw_lgeunion_netact_reg" localSheetId="19">[12]Input!$C$256</definedName>
    <definedName name="PY_prw_lgeunion_netact_reg" localSheetId="20">[12]Input!$C$256</definedName>
    <definedName name="PY_prw_lgeunion_netact_reg" localSheetId="21">[12]Input!$C$256</definedName>
    <definedName name="PY_prw_lgeunion_netact_reg">[13]Input!$C$219</definedName>
    <definedName name="PY_PRW_lgeunion_netamt_eoy_fin" localSheetId="13">#REF!</definedName>
    <definedName name="PY_PRW_lgeunion_netamt_eoy_fin" localSheetId="15">#REF!</definedName>
    <definedName name="PY_PRW_lgeunion_netamt_eoy_fin" localSheetId="19">[12]Input!$C$262</definedName>
    <definedName name="PY_PRW_lgeunion_netamt_eoy_fin" localSheetId="20">[12]Input!$C$262</definedName>
    <definedName name="PY_PRW_lgeunion_netamt_eoy_fin" localSheetId="21">[12]Input!$C$262</definedName>
    <definedName name="PY_PRW_lgeunion_netamt_eoy_fin">[13]Input!$C$225</definedName>
    <definedName name="PY_prw_lgeunion_netamt_eoy_reg" localSheetId="13">#REF!</definedName>
    <definedName name="PY_prw_lgeunion_netamt_eoy_reg" localSheetId="15">#REF!</definedName>
    <definedName name="PY_prw_lgeunion_netamt_eoy_reg" localSheetId="19">[12]Input!$C$258</definedName>
    <definedName name="PY_prw_lgeunion_netamt_eoy_reg" localSheetId="20">[12]Input!$C$258</definedName>
    <definedName name="PY_prw_lgeunion_netamt_eoy_reg" localSheetId="21">[12]Input!$C$258</definedName>
    <definedName name="PY_prw_lgeunion_netamt_eoy_reg">[13]Input!$C$221</definedName>
    <definedName name="PY_PRW_LGEUnion_pbo_boy" localSheetId="15">#REF!</definedName>
    <definedName name="PY_PRW_LGEUnion_pbo_boy" localSheetId="19">#REF!</definedName>
    <definedName name="PY_PRW_LGEUnion_pbo_boy" localSheetId="20">#REF!</definedName>
    <definedName name="PY_PRW_LGEUnion_pbo_boy" localSheetId="21">#REF!</definedName>
    <definedName name="PY_PRW_LGEUnion_pbo_boy">#REF!</definedName>
    <definedName name="PY_PRW_LGEUnion_pbo_eoy" localSheetId="13">#REF!</definedName>
    <definedName name="PY_PRW_LGEUnion_pbo_eoy" localSheetId="15">#REF!</definedName>
    <definedName name="PY_PRW_LGEUnion_pbo_eoy" localSheetId="19">[12]Input!$C$242</definedName>
    <definedName name="PY_PRW_LGEUnion_pbo_eoy" localSheetId="20">[12]Input!$C$242</definedName>
    <definedName name="PY_PRW_LGEUnion_pbo_eoy" localSheetId="21">[12]Input!$C$242</definedName>
    <definedName name="PY_PRW_LGEUnion_pbo_eoy">[13]Input!$C$205</definedName>
    <definedName name="PY_PRW_lgeunion_PSC_fin" localSheetId="15">#REF!</definedName>
    <definedName name="PY_PRW_lgeunion_PSC_fin" localSheetId="19">#REF!</definedName>
    <definedName name="PY_PRW_lgeunion_PSC_fin" localSheetId="20">#REF!</definedName>
    <definedName name="PY_PRW_lgeunion_PSC_fin" localSheetId="21">#REF!</definedName>
    <definedName name="PY_PRW_lgeunion_PSC_fin">#REF!</definedName>
    <definedName name="PY_PRW_lgeunion_PSC_reg" localSheetId="13">#REF!</definedName>
    <definedName name="PY_PRW_lgeunion_PSC_reg" localSheetId="15">#REF!</definedName>
    <definedName name="PY_PRW_lgeunion_PSC_reg" localSheetId="19">[12]Input!$C$255</definedName>
    <definedName name="PY_PRW_lgeunion_PSC_reg" localSheetId="20">[12]Input!$C$255</definedName>
    <definedName name="PY_PRW_lgeunion_PSC_reg" localSheetId="21">[12]Input!$C$255</definedName>
    <definedName name="PY_PRW_lgeunion_PSC_reg">[13]Input!$C$218</definedName>
    <definedName name="PY_PRW_LPI_401Assets" localSheetId="13">#REF!</definedName>
    <definedName name="PY_PRW_LPI_401Assets" localSheetId="15">#REF!</definedName>
    <definedName name="PY_PRW_LPI_401Assets" localSheetId="19">[12]Input!$C$167</definedName>
    <definedName name="PY_PRW_LPI_401Assets" localSheetId="20">[12]Input!$C$167</definedName>
    <definedName name="PY_PRW_LPI_401Assets" localSheetId="21">[12]Input!$C$167</definedName>
    <definedName name="PY_PRW_LPI_401Assets">[17]Input!$C$155</definedName>
    <definedName name="PY_PRW_LPI_Amort" localSheetId="15">#REF!</definedName>
    <definedName name="PY_PRW_LPI_Amort" localSheetId="19">#REF!</definedName>
    <definedName name="PY_PRW_LPI_Amort" localSheetId="20">#REF!</definedName>
    <definedName name="PY_PRW_LPI_Amort" localSheetId="21">#REF!</definedName>
    <definedName name="PY_PRW_LPI_Amort">#REF!</definedName>
    <definedName name="PY_PRW_LPI_Amort_Fin" localSheetId="13">#REF!</definedName>
    <definedName name="PY_PRW_LPI_Amort_Fin" localSheetId="15">#REF!</definedName>
    <definedName name="PY_PRW_LPI_Amort_Fin" localSheetId="19">[12]Input!$C$176</definedName>
    <definedName name="PY_PRW_LPI_Amort_Fin" localSheetId="20">[12]Input!$C$176</definedName>
    <definedName name="PY_PRW_LPI_Amort_Fin" localSheetId="21">[12]Input!$C$176</definedName>
    <definedName name="PY_PRW_LPI_Amort_Fin">[17]Input!$C$164</definedName>
    <definedName name="PY_PRW_LPI_Assets_boy" localSheetId="15">#REF!</definedName>
    <definedName name="PY_PRW_LPI_Assets_boy" localSheetId="19">#REF!</definedName>
    <definedName name="PY_PRW_LPI_Assets_boy" localSheetId="20">#REF!</definedName>
    <definedName name="PY_PRW_LPI_Assets_boy" localSheetId="21">#REF!</definedName>
    <definedName name="PY_PRW_LPI_Assets_boy">#REF!</definedName>
    <definedName name="PY_PRW_LPI_assets_eoy" localSheetId="13">#REF!</definedName>
    <definedName name="PY_PRW_LPI_assets_eoy" localSheetId="15">#REF!</definedName>
    <definedName name="PY_PRW_LPI_assets_eoy" localSheetId="19">[12]Input!$C$166</definedName>
    <definedName name="PY_PRW_LPI_assets_eoy" localSheetId="20">[12]Input!$C$166</definedName>
    <definedName name="PY_PRW_LPI_assets_eoy" localSheetId="21">[12]Input!$C$166</definedName>
    <definedName name="PY_PRW_LPI_assets_eoy">[13]Input!$C$154</definedName>
    <definedName name="PY_PRW_LPI_Base" localSheetId="13">#REF!</definedName>
    <definedName name="PY_PRW_LPI_Base" localSheetId="15">#REF!</definedName>
    <definedName name="PY_PRW_LPI_Base" localSheetId="19">#REF!</definedName>
    <definedName name="PY_PRW_LPI_Base" localSheetId="20">#REF!</definedName>
    <definedName name="PY_PRW_LPI_Base" localSheetId="21">#REF!</definedName>
    <definedName name="PY_PRW_LPI_Base">[13]Input!$C$161</definedName>
    <definedName name="PY_PRW_LPI_Base_Fin" localSheetId="13">#REF!</definedName>
    <definedName name="PY_PRW_LPI_Base_Fin" localSheetId="15">#REF!</definedName>
    <definedName name="PY_PRW_LPI_Base_Fin" localSheetId="19">[12]Input!$C$175</definedName>
    <definedName name="PY_PRW_LPI_Base_Fin" localSheetId="20">[12]Input!$C$175</definedName>
    <definedName name="PY_PRW_LPI_Base_Fin" localSheetId="21">[12]Input!$C$175</definedName>
    <definedName name="PY_PRW_LPI_Base_Fin">[17]Input!$C$163</definedName>
    <definedName name="PY_PRW_LPI_netact_fin" localSheetId="13">#REF!</definedName>
    <definedName name="PY_PRW_LPI_netact_fin" localSheetId="15">#REF!</definedName>
    <definedName name="PY_PRW_LPI_netact_fin" localSheetId="19">[12]Input!$C$182</definedName>
    <definedName name="PY_PRW_LPI_netact_fin" localSheetId="20">[12]Input!$C$182</definedName>
    <definedName name="PY_PRW_LPI_netact_fin" localSheetId="21">[12]Input!$C$182</definedName>
    <definedName name="PY_PRW_LPI_netact_fin">[13]Input!$C$170</definedName>
    <definedName name="PY_prw_LPI_netact_reg" localSheetId="13">#REF!</definedName>
    <definedName name="PY_prw_LPI_netact_reg" localSheetId="15">#REF!</definedName>
    <definedName name="PY_prw_LPI_netact_reg" localSheetId="19">[12]Input!$C$178</definedName>
    <definedName name="PY_prw_LPI_netact_reg" localSheetId="20">[12]Input!$C$178</definedName>
    <definedName name="PY_prw_LPI_netact_reg" localSheetId="21">[12]Input!$C$178</definedName>
    <definedName name="PY_prw_LPI_netact_reg">[13]Input!$C$166</definedName>
    <definedName name="PY_PRW_LPI_netamt_eoy_fin" localSheetId="13">#REF!</definedName>
    <definedName name="PY_PRW_LPI_netamt_eoy_fin" localSheetId="15">#REF!</definedName>
    <definedName name="PY_PRW_LPI_netamt_eoy_fin" localSheetId="19">[12]Input!$C$184</definedName>
    <definedName name="PY_PRW_LPI_netamt_eoy_fin" localSheetId="20">[12]Input!$C$184</definedName>
    <definedName name="PY_PRW_LPI_netamt_eoy_fin" localSheetId="21">[12]Input!$C$184</definedName>
    <definedName name="PY_PRW_LPI_netamt_eoy_fin">[13]Input!$C$172</definedName>
    <definedName name="PY_prw_lpi_netamt_eoy_reg" localSheetId="13">#REF!</definedName>
    <definedName name="PY_prw_lpi_netamt_eoy_reg" localSheetId="15">#REF!</definedName>
    <definedName name="PY_prw_lpi_netamt_eoy_reg" localSheetId="19">[12]Input!$C$180</definedName>
    <definedName name="PY_prw_lpi_netamt_eoy_reg" localSheetId="20">[12]Input!$C$180</definedName>
    <definedName name="PY_prw_lpi_netamt_eoy_reg" localSheetId="21">[12]Input!$C$180</definedName>
    <definedName name="PY_prw_lpi_netamt_eoy_reg">[13]Input!$C$168</definedName>
    <definedName name="PY_PRW_LPI_PBO_BOY" localSheetId="15">#REF!</definedName>
    <definedName name="PY_PRW_LPI_PBO_BOY" localSheetId="19">#REF!</definedName>
    <definedName name="PY_PRW_LPI_PBO_BOY" localSheetId="20">#REF!</definedName>
    <definedName name="PY_PRW_LPI_PBO_BOY" localSheetId="21">#REF!</definedName>
    <definedName name="PY_PRW_LPI_PBO_BOY">#REF!</definedName>
    <definedName name="PY_PRW_LPI_pbo_eoy" localSheetId="13">#REF!</definedName>
    <definedName name="PY_PRW_LPI_pbo_eoy" localSheetId="15">#REF!</definedName>
    <definedName name="PY_PRW_LPI_pbo_eoy" localSheetId="19">[12]Input!$C$164</definedName>
    <definedName name="PY_PRW_LPI_pbo_eoy" localSheetId="20">[12]Input!$C$164</definedName>
    <definedName name="PY_PRW_LPI_pbo_eoy" localSheetId="21">[12]Input!$C$164</definedName>
    <definedName name="PY_PRW_LPI_pbo_eoy">[13]Input!$C$152</definedName>
    <definedName name="PY_PRW_LPI_PSC_fin" localSheetId="15">#REF!</definedName>
    <definedName name="PY_PRW_LPI_PSC_fin" localSheetId="19">[12]Input!$C$181</definedName>
    <definedName name="PY_PRW_LPI_PSC_fin" localSheetId="20">[12]Input!$C$181</definedName>
    <definedName name="PY_PRW_LPI_PSC_fin" localSheetId="21">[12]Input!$C$181</definedName>
    <definedName name="PY_PRW_LPI_PSC_fin">#REF!</definedName>
    <definedName name="PY_prw_lpi_PSC_reg" localSheetId="15">#REF!</definedName>
    <definedName name="PY_prw_lpi_PSC_reg" localSheetId="19">#REF!</definedName>
    <definedName name="PY_prw_lpi_PSC_reg" localSheetId="20">#REF!</definedName>
    <definedName name="PY_prw_lpi_PSC_reg" localSheetId="21">#REF!</definedName>
    <definedName name="PY_prw_lpi_PSC_reg">#REF!</definedName>
    <definedName name="PY_PRW_ServCo_401Assets" localSheetId="13">#REF!</definedName>
    <definedName name="PY_PRW_ServCo_401Assets" localSheetId="15">#REF!</definedName>
    <definedName name="PY_PRW_ServCo_401Assets" localSheetId="19">[12]Input!$C$141</definedName>
    <definedName name="PY_PRW_ServCo_401Assets" localSheetId="20">[12]Input!$C$141</definedName>
    <definedName name="PY_PRW_ServCo_401Assets" localSheetId="21">[12]Input!$C$141</definedName>
    <definedName name="PY_PRW_ServCo_401Assets">[17]Input!$C$129</definedName>
    <definedName name="PY_PRW_ServCo_Amort" localSheetId="13">#REF!</definedName>
    <definedName name="PY_PRW_ServCo_Amort" localSheetId="15">#REF!</definedName>
    <definedName name="PY_PRW_ServCo_Amort" localSheetId="19">[12]Input!$C$149</definedName>
    <definedName name="PY_PRW_ServCo_Amort" localSheetId="20">[12]Input!$C$149</definedName>
    <definedName name="PY_PRW_ServCo_Amort" localSheetId="21">[12]Input!$C$149</definedName>
    <definedName name="PY_PRW_ServCo_Amort">[17]Input!$C$137</definedName>
    <definedName name="PY_PRW_ServCo_Amort_Fin" localSheetId="13">#REF!</definedName>
    <definedName name="PY_PRW_ServCo_Amort_Fin" localSheetId="15">#REF!</definedName>
    <definedName name="PY_PRW_ServCo_Amort_Fin" localSheetId="19">[12]Input!$C$151</definedName>
    <definedName name="PY_PRW_ServCo_Amort_Fin" localSheetId="20">[12]Input!$C$151</definedName>
    <definedName name="PY_PRW_ServCo_Amort_Fin" localSheetId="21">[12]Input!$C$151</definedName>
    <definedName name="PY_PRW_ServCo_Amort_Fin">[17]Input!$C$139</definedName>
    <definedName name="PY_PRW_Servco_Assets_BOY" localSheetId="15">#REF!</definedName>
    <definedName name="PY_PRW_Servco_Assets_BOY" localSheetId="19">#REF!</definedName>
    <definedName name="PY_PRW_Servco_Assets_BOY" localSheetId="20">#REF!</definedName>
    <definedName name="PY_PRW_Servco_Assets_BOY" localSheetId="21">#REF!</definedName>
    <definedName name="PY_PRW_Servco_Assets_BOY">#REF!</definedName>
    <definedName name="PY_PRW_ServCo_Assets_EOY" localSheetId="13">#REF!</definedName>
    <definedName name="PY_PRW_ServCo_Assets_EOY" localSheetId="15">#REF!</definedName>
    <definedName name="PY_PRW_ServCo_Assets_EOY" localSheetId="19">[12]Input!$C$140</definedName>
    <definedName name="PY_PRW_ServCo_Assets_EOY" localSheetId="20">[12]Input!$C$140</definedName>
    <definedName name="PY_PRW_ServCo_Assets_EOY" localSheetId="21">[12]Input!$C$140</definedName>
    <definedName name="PY_PRW_ServCo_Assets_EOY">[13]Input!$C$128</definedName>
    <definedName name="PY_PRW_ServCo_Base" localSheetId="15">#REF!</definedName>
    <definedName name="PY_PRW_ServCo_Base" localSheetId="19">#REF!</definedName>
    <definedName name="PY_PRW_ServCo_Base" localSheetId="20">#REF!</definedName>
    <definedName name="PY_PRW_ServCo_Base" localSheetId="21">#REF!</definedName>
    <definedName name="PY_PRW_ServCo_Base">#REF!</definedName>
    <definedName name="PY_PRW_ServCo_Base_Fin" localSheetId="15">#REF!</definedName>
    <definedName name="PY_PRW_ServCo_Base_Fin" localSheetId="19">#REF!</definedName>
    <definedName name="PY_PRW_ServCo_Base_Fin" localSheetId="20">#REF!</definedName>
    <definedName name="PY_PRW_ServCo_Base_Fin" localSheetId="21">#REF!</definedName>
    <definedName name="PY_PRW_ServCo_Base_Fin">#REF!</definedName>
    <definedName name="PY_PRW_Servco_netact_fin" localSheetId="13">#REF!</definedName>
    <definedName name="PY_PRW_Servco_netact_fin" localSheetId="15">#REF!</definedName>
    <definedName name="PY_PRW_Servco_netact_fin" localSheetId="19">[12]Input!$C$157</definedName>
    <definedName name="PY_PRW_Servco_netact_fin" localSheetId="20">[12]Input!$C$157</definedName>
    <definedName name="PY_PRW_Servco_netact_fin" localSheetId="21">[12]Input!$C$157</definedName>
    <definedName name="PY_PRW_Servco_netact_fin">[13]Input!$C$145</definedName>
    <definedName name="PY_prw_servco_netact_reg" localSheetId="13">#REF!</definedName>
    <definedName name="PY_prw_servco_netact_reg" localSheetId="15">#REF!</definedName>
    <definedName name="PY_prw_servco_netact_reg" localSheetId="19">[12]Input!$C$153</definedName>
    <definedName name="PY_prw_servco_netact_reg" localSheetId="20">[12]Input!$C$153</definedName>
    <definedName name="PY_prw_servco_netact_reg" localSheetId="21">[12]Input!$C$153</definedName>
    <definedName name="PY_prw_servco_netact_reg">[13]Input!$C$141</definedName>
    <definedName name="PY_PRW_servco_netamt_eoy_fin" localSheetId="13">#REF!</definedName>
    <definedName name="PY_PRW_servco_netamt_eoy_fin" localSheetId="15">#REF!</definedName>
    <definedName name="PY_PRW_servco_netamt_eoy_fin" localSheetId="19">[12]Input!$C$159</definedName>
    <definedName name="PY_PRW_servco_netamt_eoy_fin" localSheetId="20">[12]Input!$C$159</definedName>
    <definedName name="PY_PRW_servco_netamt_eoy_fin" localSheetId="21">[12]Input!$C$159</definedName>
    <definedName name="PY_PRW_servco_netamt_eoy_fin">[13]Input!$C$147</definedName>
    <definedName name="PY_prw_servco_netamt_eoy_reg" localSheetId="13">#REF!</definedName>
    <definedName name="PY_prw_servco_netamt_eoy_reg" localSheetId="15">#REF!</definedName>
    <definedName name="PY_prw_servco_netamt_eoy_reg" localSheetId="19">[12]Input!$C$155</definedName>
    <definedName name="PY_prw_servco_netamt_eoy_reg" localSheetId="20">[12]Input!$C$155</definedName>
    <definedName name="PY_prw_servco_netamt_eoy_reg" localSheetId="21">[12]Input!$C$155</definedName>
    <definedName name="PY_prw_servco_netamt_eoy_reg">[13]Input!$C$143</definedName>
    <definedName name="py_PRW_Servco_pbo_boy" localSheetId="15">#REF!</definedName>
    <definedName name="py_PRW_Servco_pbo_boy" localSheetId="19">#REF!</definedName>
    <definedName name="py_PRW_Servco_pbo_boy" localSheetId="20">#REF!</definedName>
    <definedName name="py_PRW_Servco_pbo_boy" localSheetId="21">#REF!</definedName>
    <definedName name="py_PRW_Servco_pbo_boy">#REF!</definedName>
    <definedName name="py_PRW_servco_pbo_eoy" localSheetId="13">#REF!</definedName>
    <definedName name="py_PRW_servco_pbo_eoy" localSheetId="15">#REF!</definedName>
    <definedName name="py_PRW_servco_pbo_eoy" localSheetId="19">[12]Input!$C$138</definedName>
    <definedName name="py_PRW_servco_pbo_eoy" localSheetId="20">[12]Input!$C$138</definedName>
    <definedName name="py_PRW_servco_pbo_eoy" localSheetId="21">[12]Input!$C$138</definedName>
    <definedName name="py_PRW_servco_pbo_eoy">[13]Input!$C$126</definedName>
    <definedName name="PY_PRW_Servco_PSC_fin" localSheetId="13">#REF!</definedName>
    <definedName name="PY_PRW_Servco_PSC_fin" localSheetId="15">#REF!</definedName>
    <definedName name="PY_PRW_Servco_PSC_fin" localSheetId="19">[12]Input!$C$156</definedName>
    <definedName name="PY_PRW_Servco_PSC_fin" localSheetId="20">[12]Input!$C$156</definedName>
    <definedName name="PY_PRW_Servco_PSC_fin" localSheetId="21">[12]Input!$C$156</definedName>
    <definedName name="PY_PRW_Servco_PSC_fin">[13]Input!$C$144</definedName>
    <definedName name="PY_prw_servco_PSC_reg" localSheetId="13">#REF!</definedName>
    <definedName name="PY_prw_servco_PSC_reg" localSheetId="15">#REF!</definedName>
    <definedName name="PY_prw_servco_PSC_reg" localSheetId="19">[12]Input!$C$152</definedName>
    <definedName name="PY_prw_servco_PSC_reg" localSheetId="20">[12]Input!$C$152</definedName>
    <definedName name="PY_prw_servco_PSC_reg" localSheetId="21">[12]Input!$C$152</definedName>
    <definedName name="PY_prw_servco_PSC_reg">[13]Input!$C$140</definedName>
    <definedName name="PY_PRW_Servco_Reg_amort" localSheetId="13">#REF!</definedName>
    <definedName name="PY_PRW_Servco_Reg_amort" localSheetId="15">#REF!</definedName>
    <definedName name="PY_PRW_Servco_Reg_amort" localSheetId="19">[12]Input!#REF!</definedName>
    <definedName name="PY_PRW_Servco_Reg_amort" localSheetId="20">[12]Input!#REF!</definedName>
    <definedName name="PY_PRW_Servco_Reg_amort" localSheetId="21">[12]Input!#REF!</definedName>
    <definedName name="PY_PRW_Servco_Reg_amort">[13]Input!#REF!</definedName>
    <definedName name="PY_PRW_servco_reg_base" localSheetId="13">#REF!</definedName>
    <definedName name="PY_PRW_servco_reg_base" localSheetId="15">#REF!</definedName>
    <definedName name="PY_PRW_servco_reg_base" localSheetId="19">[12]Input!#REF!</definedName>
    <definedName name="PY_PRW_servco_reg_base" localSheetId="20">[12]Input!#REF!</definedName>
    <definedName name="PY_PRW_servco_reg_base" localSheetId="21">[12]Input!#REF!</definedName>
    <definedName name="PY_PRW_servco_reg_base">[13]Input!#REF!</definedName>
    <definedName name="PY_prw_servco_reg_netact" localSheetId="15">#REF!</definedName>
    <definedName name="PY_prw_servco_reg_netact" localSheetId="19">#REF!</definedName>
    <definedName name="PY_prw_servco_reg_netact" localSheetId="20">#REF!</definedName>
    <definedName name="PY_prw_servco_reg_netact" localSheetId="21">#REF!</definedName>
    <definedName name="PY_prw_servco_reg_netact">#REF!</definedName>
    <definedName name="PY_prw_servco_reg_netamt_eoy" localSheetId="13">#REF!</definedName>
    <definedName name="PY_prw_servco_reg_netamt_eoy" localSheetId="15">#REF!</definedName>
    <definedName name="PY_prw_servco_reg_netamt_eoy" localSheetId="19">[12]Input!#REF!</definedName>
    <definedName name="PY_prw_servco_reg_netamt_eoy" localSheetId="20">[12]Input!#REF!</definedName>
    <definedName name="PY_prw_servco_reg_netamt_eoy" localSheetId="21">[12]Input!#REF!</definedName>
    <definedName name="PY_prw_servco_reg_netamt_eoy">[13]Input!#REF!</definedName>
    <definedName name="PY_PRW_Servco_reg_PSC" localSheetId="15">#REF!</definedName>
    <definedName name="PY_PRW_Servco_reg_PSC" localSheetId="19">#REF!</definedName>
    <definedName name="PY_PRW_Servco_reg_PSC" localSheetId="20">#REF!</definedName>
    <definedName name="PY_PRW_Servco_reg_PSC" localSheetId="21">#REF!</definedName>
    <definedName name="PY_PRW_Servco_reg_PSC">#REF!</definedName>
    <definedName name="PY_PRW_WKE_401Assets" localSheetId="13">#REF!</definedName>
    <definedName name="PY_PRW_WKE_401Assets" localSheetId="15">#REF!</definedName>
    <definedName name="PY_PRW_WKE_401Assets" localSheetId="19">#REF!</definedName>
    <definedName name="PY_PRW_WKE_401Assets" localSheetId="20">#REF!</definedName>
    <definedName name="PY_PRW_WKE_401Assets" localSheetId="21">#REF!</definedName>
    <definedName name="PY_PRW_WKE_401Assets">[13]Input!#REF!</definedName>
    <definedName name="PY_PRW_WKE_amort" localSheetId="13">#REF!</definedName>
    <definedName name="PY_PRW_WKE_amort" localSheetId="15">#REF!</definedName>
    <definedName name="PY_PRW_WKE_amort" localSheetId="19">#REF!</definedName>
    <definedName name="PY_PRW_WKE_amort" localSheetId="20">#REF!</definedName>
    <definedName name="PY_PRW_WKE_amort" localSheetId="21">#REF!</definedName>
    <definedName name="PY_PRW_WKE_amort">[13]Input!#REF!</definedName>
    <definedName name="PY_PRW_WKE_Amort_Fin" localSheetId="13">#REF!</definedName>
    <definedName name="PY_PRW_WKE_Amort_Fin" localSheetId="15">#REF!</definedName>
    <definedName name="PY_PRW_WKE_Amort_Fin" localSheetId="19">#REF!</definedName>
    <definedName name="PY_PRW_WKE_Amort_Fin" localSheetId="20">#REF!</definedName>
    <definedName name="PY_PRW_WKE_Amort_Fin" localSheetId="21">#REF!</definedName>
    <definedName name="PY_PRW_WKE_Amort_Fin">[13]Input!#REF!</definedName>
    <definedName name="PY_PRW_WKE_Assets_boy" localSheetId="13">#REF!</definedName>
    <definedName name="PY_PRW_WKE_Assets_boy" localSheetId="15">#REF!</definedName>
    <definedName name="PY_PRW_WKE_Assets_boy" localSheetId="19">#REF!</definedName>
    <definedName name="PY_PRW_WKE_Assets_boy" localSheetId="20">#REF!</definedName>
    <definedName name="PY_PRW_WKE_Assets_boy" localSheetId="21">#REF!</definedName>
    <definedName name="PY_PRW_WKE_Assets_boy">[13]Input!#REF!</definedName>
    <definedName name="PY_PRW_WKE_assets_eoy" localSheetId="13">#REF!</definedName>
    <definedName name="PY_PRW_WKE_assets_eoy" localSheetId="15">#REF!</definedName>
    <definedName name="PY_PRW_WKE_assets_eoy" localSheetId="19">[12]Input!$C$219</definedName>
    <definedName name="PY_PRW_WKE_assets_eoy" localSheetId="20">[12]Input!$C$219</definedName>
    <definedName name="PY_PRW_WKE_assets_eoy" localSheetId="21">[12]Input!$C$219</definedName>
    <definedName name="PY_PRW_WKE_assets_eoy">[13]Input!#REF!</definedName>
    <definedName name="PY_PRW_WKE_base" localSheetId="13">#REF!</definedName>
    <definedName name="PY_PRW_WKE_base" localSheetId="15">#REF!</definedName>
    <definedName name="PY_PRW_WKE_base" localSheetId="19">#REF!</definedName>
    <definedName name="PY_PRW_WKE_base" localSheetId="20">#REF!</definedName>
    <definedName name="PY_PRW_WKE_base" localSheetId="21">#REF!</definedName>
    <definedName name="PY_PRW_WKE_base">[13]Input!#REF!</definedName>
    <definedName name="PY_PRW_WKE_Base_Fin" localSheetId="13">#REF!</definedName>
    <definedName name="PY_PRW_WKE_Base_Fin" localSheetId="15">#REF!</definedName>
    <definedName name="PY_PRW_WKE_Base_Fin" localSheetId="19">#REF!</definedName>
    <definedName name="PY_PRW_WKE_Base_Fin" localSheetId="20">#REF!</definedName>
    <definedName name="PY_PRW_WKE_Base_Fin" localSheetId="21">#REF!</definedName>
    <definedName name="PY_PRW_WKE_Base_Fin">[13]Input!#REF!</definedName>
    <definedName name="PY_PRW_wke_netact_fin" localSheetId="13">#REF!</definedName>
    <definedName name="PY_PRW_wke_netact_fin" localSheetId="15">#REF!</definedName>
    <definedName name="PY_PRW_wke_netact_fin" localSheetId="19">[12]Input!$C$235</definedName>
    <definedName name="PY_PRW_wke_netact_fin" localSheetId="20">[12]Input!$C$235</definedName>
    <definedName name="PY_PRW_wke_netact_fin" localSheetId="21">[12]Input!$C$235</definedName>
    <definedName name="PY_PRW_wke_netact_fin">[13]Input!#REF!</definedName>
    <definedName name="PY_PRW_WKE_netact_reg" localSheetId="13">#REF!</definedName>
    <definedName name="PY_PRW_WKE_netact_reg" localSheetId="15">#REF!</definedName>
    <definedName name="PY_PRW_WKE_netact_reg" localSheetId="19">[12]Input!$C$231</definedName>
    <definedName name="PY_PRW_WKE_netact_reg" localSheetId="20">[12]Input!$C$231</definedName>
    <definedName name="PY_PRW_WKE_netact_reg" localSheetId="21">[12]Input!$C$231</definedName>
    <definedName name="PY_PRW_WKE_netact_reg">[13]Input!#REF!</definedName>
    <definedName name="PY_PRW_wke_netamt_eoy_fin" localSheetId="13">#REF!</definedName>
    <definedName name="PY_PRW_wke_netamt_eoy_fin" localSheetId="15">#REF!</definedName>
    <definedName name="PY_PRW_wke_netamt_eoy_fin" localSheetId="19">#REF!</definedName>
    <definedName name="PY_PRW_wke_netamt_eoy_fin" localSheetId="20">#REF!</definedName>
    <definedName name="PY_PRW_wke_netamt_eoy_fin" localSheetId="21">#REF!</definedName>
    <definedName name="PY_PRW_wke_netamt_eoy_fin">[13]Input!#REF!</definedName>
    <definedName name="PY_prw_wke_netamt_eoy_reg" localSheetId="13">#REF!</definedName>
    <definedName name="PY_prw_wke_netamt_eoy_reg" localSheetId="15">#REF!</definedName>
    <definedName name="PY_prw_wke_netamt_eoy_reg" localSheetId="19">#REF!</definedName>
    <definedName name="PY_prw_wke_netamt_eoy_reg" localSheetId="20">#REF!</definedName>
    <definedName name="PY_prw_wke_netamt_eoy_reg" localSheetId="21">#REF!</definedName>
    <definedName name="PY_prw_wke_netamt_eoy_reg">[13]Input!#REF!</definedName>
    <definedName name="PY_PRW_WKE_pbo_boy" localSheetId="13">#REF!</definedName>
    <definedName name="PY_PRW_WKE_pbo_boy" localSheetId="15">#REF!</definedName>
    <definedName name="PY_PRW_WKE_pbo_boy" localSheetId="19">#REF!</definedName>
    <definedName name="PY_PRW_WKE_pbo_boy" localSheetId="20">#REF!</definedName>
    <definedName name="PY_PRW_WKE_pbo_boy" localSheetId="21">#REF!</definedName>
    <definedName name="PY_PRW_WKE_pbo_boy">[13]Input!#REF!</definedName>
    <definedName name="PY_PRW_WKE_pbo_eoy" localSheetId="13">#REF!</definedName>
    <definedName name="PY_PRW_WKE_pbo_eoy" localSheetId="15">#REF!</definedName>
    <definedName name="PY_PRW_WKE_pbo_eoy" localSheetId="19">[12]Input!$C$217</definedName>
    <definedName name="PY_PRW_WKE_pbo_eoy" localSheetId="20">[12]Input!$C$217</definedName>
    <definedName name="PY_PRW_WKE_pbo_eoy" localSheetId="21">[12]Input!$C$217</definedName>
    <definedName name="PY_PRW_WKE_pbo_eoy">[13]Input!#REF!</definedName>
    <definedName name="PY_PRW_wke_PSC_fin" localSheetId="13">#REF!</definedName>
    <definedName name="PY_PRW_wke_PSC_fin" localSheetId="15">#REF!</definedName>
    <definedName name="PY_PRW_wke_PSC_fin" localSheetId="19">[12]Input!$C$234</definedName>
    <definedName name="PY_PRW_wke_PSC_fin" localSheetId="20">[12]Input!$C$234</definedName>
    <definedName name="PY_PRW_wke_PSC_fin" localSheetId="21">[12]Input!$C$234</definedName>
    <definedName name="PY_PRW_wke_PSC_fin">[13]Input!#REF!</definedName>
    <definedName name="PY_PRW_wke_PSC_reg" localSheetId="13">#REF!</definedName>
    <definedName name="PY_PRW_wke_PSC_reg" localSheetId="15">#REF!</definedName>
    <definedName name="PY_PRW_wke_PSC_reg" localSheetId="19">#REF!</definedName>
    <definedName name="PY_PRW_wke_PSC_reg" localSheetId="20">#REF!</definedName>
    <definedName name="PY_PRW_wke_PSC_reg" localSheetId="21">#REF!</definedName>
    <definedName name="PY_PRW_wke_PSC_reg">[13]Input!#REF!</definedName>
    <definedName name="PY_PRW_WKEUnion_401Assets" localSheetId="13">#REF!</definedName>
    <definedName name="PY_PRW_WKEUnion_401Assets" localSheetId="15">#REF!</definedName>
    <definedName name="PY_PRW_WKEUnion_401Assets" localSheetId="19">[12]Input!$C$270</definedName>
    <definedName name="PY_PRW_WKEUnion_401Assets" localSheetId="20">[12]Input!$C$270</definedName>
    <definedName name="PY_PRW_WKEUnion_401Assets" localSheetId="21">[12]Input!$C$270</definedName>
    <definedName name="PY_PRW_WKEUnion_401Assets">[17]Input!$C$233</definedName>
    <definedName name="PY_PRW_WKEunion_amort" localSheetId="15">#REF!</definedName>
    <definedName name="PY_PRW_WKEunion_amort" localSheetId="19">#REF!</definedName>
    <definedName name="PY_PRW_WKEunion_amort" localSheetId="20">#REF!</definedName>
    <definedName name="PY_PRW_WKEunion_amort" localSheetId="21">#REF!</definedName>
    <definedName name="PY_PRW_WKEunion_amort">#REF!</definedName>
    <definedName name="PY_PRW_WKEUnion_Amort_Fin" localSheetId="13">#REF!</definedName>
    <definedName name="PY_PRW_WKEUnion_Amort_Fin" localSheetId="15">#REF!</definedName>
    <definedName name="PY_PRW_WKEUnion_Amort_Fin" localSheetId="19">[12]Input!$C$279</definedName>
    <definedName name="PY_PRW_WKEUnion_Amort_Fin" localSheetId="20">[12]Input!$C$279</definedName>
    <definedName name="PY_PRW_WKEUnion_Amort_Fin" localSheetId="21">[12]Input!$C$279</definedName>
    <definedName name="PY_PRW_WKEUnion_Amort_Fin">[17]Input!$C$242</definedName>
    <definedName name="PY_PRW_WKEUnion_assets_boy" localSheetId="15">#REF!</definedName>
    <definedName name="PY_PRW_WKEUnion_assets_boy" localSheetId="19">#REF!</definedName>
    <definedName name="PY_PRW_WKEUnion_assets_boy" localSheetId="20">#REF!</definedName>
    <definedName name="PY_PRW_WKEUnion_assets_boy" localSheetId="21">#REF!</definedName>
    <definedName name="PY_PRW_WKEUnion_assets_boy">#REF!</definedName>
    <definedName name="PY_PRW_WKEUnion_assets_eoy" localSheetId="13">#REF!</definedName>
    <definedName name="PY_PRW_WKEUnion_assets_eoy" localSheetId="15">#REF!</definedName>
    <definedName name="PY_PRW_WKEUnion_assets_eoy" localSheetId="19">[12]Input!$C$269</definedName>
    <definedName name="PY_PRW_WKEUnion_assets_eoy" localSheetId="20">[12]Input!$C$269</definedName>
    <definedName name="PY_PRW_WKEUnion_assets_eoy" localSheetId="21">[12]Input!$C$269</definedName>
    <definedName name="PY_PRW_WKEUnion_assets_eoy">[13]Input!$C$232</definedName>
    <definedName name="PY_PRW_wkeunion_base" localSheetId="15">#REF!</definedName>
    <definedName name="PY_PRW_wkeunion_base" localSheetId="19">#REF!</definedName>
    <definedName name="PY_PRW_wkeunion_base" localSheetId="20">#REF!</definedName>
    <definedName name="PY_PRW_wkeunion_base" localSheetId="21">#REF!</definedName>
    <definedName name="PY_PRW_wkeunion_base">#REF!</definedName>
    <definedName name="PY_PRW_WKEUnion_Base_Fin" localSheetId="15">#REF!</definedName>
    <definedName name="PY_PRW_WKEUnion_Base_Fin" localSheetId="19">#REF!</definedName>
    <definedName name="PY_PRW_WKEUnion_Base_Fin" localSheetId="20">#REF!</definedName>
    <definedName name="PY_PRW_WKEUnion_Base_Fin" localSheetId="21">#REF!</definedName>
    <definedName name="PY_PRW_WKEUnion_Base_Fin">#REF!</definedName>
    <definedName name="PY_PRW_WKEunion_netact_fin" localSheetId="13">#REF!</definedName>
    <definedName name="PY_PRW_WKEunion_netact_fin" localSheetId="15">#REF!</definedName>
    <definedName name="PY_PRW_WKEunion_netact_fin" localSheetId="19">[12]Input!$C$285</definedName>
    <definedName name="PY_PRW_WKEunion_netact_fin" localSheetId="20">[12]Input!$C$285</definedName>
    <definedName name="PY_PRW_WKEunion_netact_fin" localSheetId="21">[12]Input!$C$285</definedName>
    <definedName name="PY_PRW_WKEunion_netact_fin">[13]Input!$C$248</definedName>
    <definedName name="PY_prw_wkeunion_netact_reg" localSheetId="13">#REF!</definedName>
    <definedName name="PY_prw_wkeunion_netact_reg" localSheetId="15">#REF!</definedName>
    <definedName name="PY_prw_wkeunion_netact_reg" localSheetId="19">[12]Input!$C$281</definedName>
    <definedName name="PY_prw_wkeunion_netact_reg" localSheetId="20">[12]Input!$C$281</definedName>
    <definedName name="PY_prw_wkeunion_netact_reg" localSheetId="21">[12]Input!$C$281</definedName>
    <definedName name="PY_prw_wkeunion_netact_reg">[13]Input!$C$244</definedName>
    <definedName name="PY_PRW_wkeunion_netamt_eoy_fin" localSheetId="13">#REF!</definedName>
    <definedName name="PY_PRW_wkeunion_netamt_eoy_fin" localSheetId="15">#REF!</definedName>
    <definedName name="PY_PRW_wkeunion_netamt_eoy_fin" localSheetId="19">[12]Input!$C$287</definedName>
    <definedName name="PY_PRW_wkeunion_netamt_eoy_fin" localSheetId="20">[12]Input!$C$287</definedName>
    <definedName name="PY_PRW_wkeunion_netamt_eoy_fin" localSheetId="21">[12]Input!$C$287</definedName>
    <definedName name="PY_PRW_wkeunion_netamt_eoy_fin">[13]Input!$C$250</definedName>
    <definedName name="PY_prw_wkeunion_netamt_eoy_reg" localSheetId="13">#REF!</definedName>
    <definedName name="PY_prw_wkeunion_netamt_eoy_reg" localSheetId="15">#REF!</definedName>
    <definedName name="PY_prw_wkeunion_netamt_eoy_reg" localSheetId="19">[12]Input!$C$283</definedName>
    <definedName name="PY_prw_wkeunion_netamt_eoy_reg" localSheetId="20">[12]Input!$C$283</definedName>
    <definedName name="PY_prw_wkeunion_netamt_eoy_reg" localSheetId="21">[12]Input!$C$283</definedName>
    <definedName name="PY_prw_wkeunion_netamt_eoy_reg">[13]Input!$C$246</definedName>
    <definedName name="PY_PRW_WKEUnion_pbo_boy" localSheetId="15">#REF!</definedName>
    <definedName name="PY_PRW_WKEUnion_pbo_boy" localSheetId="19">#REF!</definedName>
    <definedName name="PY_PRW_WKEUnion_pbo_boy" localSheetId="20">#REF!</definedName>
    <definedName name="PY_PRW_WKEUnion_pbo_boy" localSheetId="21">#REF!</definedName>
    <definedName name="PY_PRW_WKEUnion_pbo_boy">#REF!</definedName>
    <definedName name="PY_PRW_WKEUnion_pbo_eoy" localSheetId="13">#REF!</definedName>
    <definedName name="PY_PRW_WKEUnion_pbo_eoy" localSheetId="15">#REF!</definedName>
    <definedName name="PY_PRW_WKEUnion_pbo_eoy" localSheetId="19">[12]Input!$C$267</definedName>
    <definedName name="PY_PRW_WKEUnion_pbo_eoy" localSheetId="20">[12]Input!$C$267</definedName>
    <definedName name="PY_PRW_WKEUnion_pbo_eoy" localSheetId="21">[12]Input!$C$267</definedName>
    <definedName name="PY_PRW_WKEUnion_pbo_eoy">[13]Input!$C$230</definedName>
    <definedName name="PY_PRW_wkeunion_PSC_fin" localSheetId="13">#REF!</definedName>
    <definedName name="PY_PRW_wkeunion_PSC_fin" localSheetId="15">#REF!</definedName>
    <definedName name="PY_PRW_wkeunion_PSC_fin" localSheetId="19">[12]Input!$C$284</definedName>
    <definedName name="PY_PRW_wkeunion_PSC_fin" localSheetId="20">[12]Input!$C$284</definedName>
    <definedName name="PY_PRW_wkeunion_PSC_fin" localSheetId="21">[12]Input!$C$284</definedName>
    <definedName name="PY_PRW_wkeunion_PSC_fin">[13]Input!$C$247</definedName>
    <definedName name="py_prw_wkeunion_PSC_reg" localSheetId="15">#REF!</definedName>
    <definedName name="py_prw_wkeunion_PSC_reg" localSheetId="19">#REF!</definedName>
    <definedName name="py_prw_wkeunion_PSC_reg" localSheetId="20">#REF!</definedName>
    <definedName name="py_prw_wkeunion_PSC_reg" localSheetId="21">#REF!</definedName>
    <definedName name="py_prw_wkeunion_PSC_reg">#REF!</definedName>
    <definedName name="PY_Restoration_abo_eoy" localSheetId="13">#REF!</definedName>
    <definedName name="PY_Restoration_abo_eoy" localSheetId="15">#REF!</definedName>
    <definedName name="PY_Restoration_abo_eoy" localSheetId="19">#REF!</definedName>
    <definedName name="PY_Restoration_abo_eoy" localSheetId="20">#REF!</definedName>
    <definedName name="PY_Restoration_abo_eoy" localSheetId="21">#REF!</definedName>
    <definedName name="PY_Restoration_abo_eoy" localSheetId="7">#REF!</definedName>
    <definedName name="PY_Restoration_abo_eoy" localSheetId="8">#REF!</definedName>
    <definedName name="PY_Restoration_abo_eoy" localSheetId="14">#REF!</definedName>
    <definedName name="PY_Restoration_abo_eoy">#REF!</definedName>
    <definedName name="PY_Restoration_netact" localSheetId="13">#REF!</definedName>
    <definedName name="PY_Restoration_netact" localSheetId="15">#REF!</definedName>
    <definedName name="PY_Restoration_netact" localSheetId="19">#REF!</definedName>
    <definedName name="PY_Restoration_netact" localSheetId="20">#REF!</definedName>
    <definedName name="PY_Restoration_netact" localSheetId="21">#REF!</definedName>
    <definedName name="PY_Restoration_netact" localSheetId="7">#REF!</definedName>
    <definedName name="PY_Restoration_netact" localSheetId="8">#REF!</definedName>
    <definedName name="PY_Restoration_netact" localSheetId="14">#REF!</definedName>
    <definedName name="PY_Restoration_netact">#REF!</definedName>
    <definedName name="PY_Restoration_netamt_eoy" localSheetId="13">#REF!</definedName>
    <definedName name="PY_Restoration_netamt_eoy" localSheetId="15">#REF!</definedName>
    <definedName name="PY_Restoration_netamt_eoy" localSheetId="19">#REF!</definedName>
    <definedName name="PY_Restoration_netamt_eoy" localSheetId="20">#REF!</definedName>
    <definedName name="PY_Restoration_netamt_eoy" localSheetId="21">#REF!</definedName>
    <definedName name="PY_Restoration_netamt_eoy" localSheetId="7">#REF!</definedName>
    <definedName name="PY_Restoration_netamt_eoy" localSheetId="8">#REF!</definedName>
    <definedName name="PY_Restoration_netamt_eoy" localSheetId="14">#REF!</definedName>
    <definedName name="PY_Restoration_netamt_eoy">#REF!</definedName>
    <definedName name="PY_Restoration_pbo_boy" localSheetId="13">#REF!</definedName>
    <definedName name="PY_Restoration_pbo_boy" localSheetId="15">#REF!</definedName>
    <definedName name="PY_Restoration_pbo_boy" localSheetId="19">#REF!</definedName>
    <definedName name="PY_Restoration_pbo_boy" localSheetId="20">#REF!</definedName>
    <definedName name="PY_Restoration_pbo_boy" localSheetId="21">#REF!</definedName>
    <definedName name="PY_Restoration_pbo_boy" localSheetId="7">#REF!</definedName>
    <definedName name="PY_Restoration_pbo_boy" localSheetId="8">#REF!</definedName>
    <definedName name="PY_Restoration_pbo_boy" localSheetId="14">#REF!</definedName>
    <definedName name="PY_Restoration_pbo_boy">#REF!</definedName>
    <definedName name="PY_Restoration_pbo_eoy" localSheetId="13">#REF!</definedName>
    <definedName name="PY_Restoration_pbo_eoy" localSheetId="15">#REF!</definedName>
    <definedName name="PY_Restoration_pbo_eoy" localSheetId="19">#REF!</definedName>
    <definedName name="PY_Restoration_pbo_eoy" localSheetId="20">#REF!</definedName>
    <definedName name="PY_Restoration_pbo_eoy" localSheetId="21">#REF!</definedName>
    <definedName name="PY_Restoration_pbo_eoy" localSheetId="7">#REF!</definedName>
    <definedName name="PY_Restoration_pbo_eoy" localSheetId="8">#REF!</definedName>
    <definedName name="PY_Restoration_pbo_eoy" localSheetId="14">#REF!</definedName>
    <definedName name="PY_Restoration_pbo_eoy">#REF!</definedName>
    <definedName name="PY_Restoration_PSC" localSheetId="13">#REF!</definedName>
    <definedName name="PY_Restoration_PSC" localSheetId="15">#REF!</definedName>
    <definedName name="PY_Restoration_PSC" localSheetId="19">#REF!</definedName>
    <definedName name="PY_Restoration_PSC" localSheetId="20">#REF!</definedName>
    <definedName name="PY_Restoration_PSC" localSheetId="21">#REF!</definedName>
    <definedName name="PY_Restoration_PSC" localSheetId="7">#REF!</definedName>
    <definedName name="PY_Restoration_PSC" localSheetId="8">#REF!</definedName>
    <definedName name="PY_Restoration_PSC" localSheetId="14">#REF!</definedName>
    <definedName name="PY_Restoration_PSC">#REF!</definedName>
    <definedName name="PY_ServCo_Assets_EOY" localSheetId="13">[11]Input!$C$124</definedName>
    <definedName name="PY_ServCo_Assets_EOY" localSheetId="19">#REF!</definedName>
    <definedName name="PY_ServCo_Assets_EOY" localSheetId="20">#REF!</definedName>
    <definedName name="PY_ServCo_Assets_EOY" localSheetId="21">#REF!</definedName>
    <definedName name="PY_ServCo_Assets_EOY">[11]Input!$C$124</definedName>
    <definedName name="PY_servco_bp" localSheetId="13">[5]Input!$C$149</definedName>
    <definedName name="PY_servco_bp" localSheetId="19">#REF!</definedName>
    <definedName name="PY_servco_bp" localSheetId="20">#REF!</definedName>
    <definedName name="PY_servco_bp" localSheetId="21">#REF!</definedName>
    <definedName name="PY_servco_bp">[5]Input!$C$149</definedName>
    <definedName name="PY_ServCo_Comp" localSheetId="13">[5]Input!$C$87</definedName>
    <definedName name="PY_ServCo_Comp" localSheetId="19">#REF!</definedName>
    <definedName name="PY_ServCo_Comp" localSheetId="20">#REF!</definedName>
    <definedName name="PY_ServCo_Comp" localSheetId="21">#REF!</definedName>
    <definedName name="PY_ServCo_Comp">[5]Input!$C$87</definedName>
    <definedName name="PY_ServCo_Disrate" localSheetId="13">[5]Input!$C$73</definedName>
    <definedName name="PY_ServCo_Disrate" localSheetId="19">#REF!</definedName>
    <definedName name="PY_ServCo_Disrate" localSheetId="20">#REF!</definedName>
    <definedName name="PY_ServCo_Disrate" localSheetId="21">#REF!</definedName>
    <definedName name="PY_ServCo_Disrate">[5]Input!$C$73</definedName>
    <definedName name="PY_ServCo_EROA" localSheetId="13">[5]Input!$C$80</definedName>
    <definedName name="PY_ServCo_EROA" localSheetId="19">#REF!</definedName>
    <definedName name="PY_ServCo_EROA" localSheetId="20">#REF!</definedName>
    <definedName name="PY_ServCo_EROA" localSheetId="21">#REF!</definedName>
    <definedName name="PY_ServCo_EROA">[5]Input!$C$80</definedName>
    <definedName name="PY_ServCO_EROA_exp" localSheetId="13">[5]Input!$C$23</definedName>
    <definedName name="PY_ServCO_EROA_exp" localSheetId="19">#REF!</definedName>
    <definedName name="PY_ServCO_EROA_exp" localSheetId="20">#REF!</definedName>
    <definedName name="PY_ServCO_EROA_exp" localSheetId="21">#REF!</definedName>
    <definedName name="PY_ServCO_EROA_exp">[5]Input!$C$23</definedName>
    <definedName name="PY_Servco_MRVA" localSheetId="13">[5]Input!$C$147</definedName>
    <definedName name="PY_Servco_MRVA" localSheetId="19">#REF!</definedName>
    <definedName name="PY_Servco_MRVA" localSheetId="20">#REF!</definedName>
    <definedName name="PY_Servco_MRVA" localSheetId="21">#REF!</definedName>
    <definedName name="PY_Servco_MRVA">[5]Input!$C$147</definedName>
    <definedName name="PY_servco_netact" localSheetId="13">[5]Input!$C$156</definedName>
    <definedName name="PY_servco_netact" localSheetId="19">#REF!</definedName>
    <definedName name="PY_servco_netact" localSheetId="20">#REF!</definedName>
    <definedName name="PY_servco_netact" localSheetId="21">#REF!</definedName>
    <definedName name="PY_servco_netact">[5]Input!$C$156</definedName>
    <definedName name="PY_Servco_netamt_eoy" localSheetId="13">[5]Input!$C$157</definedName>
    <definedName name="PY_Servco_netamt_eoy" localSheetId="19">#REF!</definedName>
    <definedName name="PY_Servco_netamt_eoy" localSheetId="20">#REF!</definedName>
    <definedName name="PY_Servco_netamt_eoy" localSheetId="21">#REF!</definedName>
    <definedName name="PY_Servco_netamt_eoy">[5]Input!$C$157</definedName>
    <definedName name="PY_ServCo_PBO_BOY" localSheetId="13">#REF!</definedName>
    <definedName name="PY_ServCo_PBO_BOY" localSheetId="15">#REF!</definedName>
    <definedName name="PY_ServCo_PBO_BOY" localSheetId="19">#REF!</definedName>
    <definedName name="PY_ServCo_PBO_BOY" localSheetId="20">#REF!</definedName>
    <definedName name="PY_ServCo_PBO_BOY" localSheetId="21">#REF!</definedName>
    <definedName name="PY_ServCo_PBO_BOY" localSheetId="7">#REF!</definedName>
    <definedName name="PY_ServCo_PBO_BOY" localSheetId="8">#REF!</definedName>
    <definedName name="PY_ServCo_PBO_BOY" localSheetId="14">#REF!</definedName>
    <definedName name="PY_ServCo_PBO_BOY">#REF!</definedName>
    <definedName name="PY_ServCo_PBO_EOY" localSheetId="13">[5]Input!$C$143</definedName>
    <definedName name="PY_ServCo_PBO_EOY" localSheetId="19">#REF!</definedName>
    <definedName name="PY_ServCo_PBO_EOY" localSheetId="20">#REF!</definedName>
    <definedName name="PY_ServCo_PBO_EOY" localSheetId="21">#REF!</definedName>
    <definedName name="PY_ServCo_PBO_EOY">[5]Input!$C$143</definedName>
    <definedName name="PY_Servco_PSC" localSheetId="13">[5]Input!$C$155</definedName>
    <definedName name="PY_Servco_PSC" localSheetId="19">#REF!</definedName>
    <definedName name="PY_Servco_PSC" localSheetId="20">#REF!</definedName>
    <definedName name="PY_Servco_PSC" localSheetId="21">#REF!</definedName>
    <definedName name="PY_Servco_PSC">[5]Input!$C$155</definedName>
    <definedName name="PY_ServCo_Reg_Amort" localSheetId="13">[5]Input!$C$229</definedName>
    <definedName name="PY_ServCo_Reg_Amort" localSheetId="19">#REF!</definedName>
    <definedName name="PY_ServCo_Reg_Amort" localSheetId="20">#REF!</definedName>
    <definedName name="PY_ServCo_Reg_Amort" localSheetId="21">#REF!</definedName>
    <definedName name="PY_ServCo_Reg_Amort">[5]Input!$C$229</definedName>
    <definedName name="PY_ServCo_Reg_Base" localSheetId="13">[5]Input!$C$228</definedName>
    <definedName name="PY_ServCo_Reg_Base" localSheetId="19">#REF!</definedName>
    <definedName name="PY_ServCo_Reg_Base" localSheetId="20">#REF!</definedName>
    <definedName name="PY_ServCo_Reg_Base" localSheetId="21">#REF!</definedName>
    <definedName name="PY_ServCo_Reg_Base">[5]Input!$C$228</definedName>
    <definedName name="PY_servco_reg_netamt_eoy" localSheetId="13">[5]Input!$C$233</definedName>
    <definedName name="PY_servco_reg_netamt_eoy" localSheetId="19">#REF!</definedName>
    <definedName name="PY_servco_reg_netamt_eoy" localSheetId="20">#REF!</definedName>
    <definedName name="PY_servco_reg_netamt_eoy" localSheetId="21">#REF!</definedName>
    <definedName name="PY_servco_reg_netamt_eoy">[5]Input!$C$233</definedName>
    <definedName name="PY_ServcoReg_netact" localSheetId="13">[5]Input!$C$232</definedName>
    <definedName name="PY_ServcoReg_netact" localSheetId="19">#REF!</definedName>
    <definedName name="PY_ServcoReg_netact" localSheetId="20">#REF!</definedName>
    <definedName name="PY_ServcoReg_netact" localSheetId="21">#REF!</definedName>
    <definedName name="PY_ServcoReg_netact">[5]Input!$C$232</definedName>
    <definedName name="PY_ServCoReg_PBO_BOY" localSheetId="13">#REF!</definedName>
    <definedName name="PY_ServCoReg_PBO_BOY" localSheetId="15">#REF!</definedName>
    <definedName name="PY_ServCoReg_PBO_BOY" localSheetId="19">#REF!</definedName>
    <definedName name="PY_ServCoReg_PBO_BOY" localSheetId="20">#REF!</definedName>
    <definedName name="PY_ServCoReg_PBO_BOY" localSheetId="21">#REF!</definedName>
    <definedName name="PY_ServCoReg_PBO_BOY" localSheetId="7">#REF!</definedName>
    <definedName name="PY_ServCoReg_PBO_BOY" localSheetId="8">#REF!</definedName>
    <definedName name="PY_ServCoReg_PBO_BOY" localSheetId="14">#REF!</definedName>
    <definedName name="PY_ServCoReg_PBO_BOY">#REF!</definedName>
    <definedName name="PY_ServcoReg_PBO_EOY" localSheetId="13">[5]Input!$C$223</definedName>
    <definedName name="PY_ServcoReg_PBO_EOY" localSheetId="19">#REF!</definedName>
    <definedName name="PY_ServcoReg_PBO_EOY" localSheetId="20">#REF!</definedName>
    <definedName name="PY_ServcoReg_PBO_EOY" localSheetId="21">#REF!</definedName>
    <definedName name="PY_ServcoReg_PBO_EOY">[5]Input!$C$223</definedName>
    <definedName name="PY_ServcoReg_PSC" localSheetId="13">[5]Input!$C$231</definedName>
    <definedName name="PY_ServcoReg_PSC" localSheetId="19">#REF!</definedName>
    <definedName name="PY_ServcoReg_PSC" localSheetId="20">#REF!</definedName>
    <definedName name="PY_ServcoReg_PSC" localSheetId="21">#REF!</definedName>
    <definedName name="PY_ServcoReg_PSC">[5]Input!$C$231</definedName>
    <definedName name="PY_servcoREG15_netact" localSheetId="13">#REF!</definedName>
    <definedName name="PY_servcoREG15_netact">[39]Input!$C$159</definedName>
    <definedName name="PY_ServcoRegREG15_netact" localSheetId="13">#REF!</definedName>
    <definedName name="PY_ServcoRegREG15_netact">[39]Input!$C$237</definedName>
    <definedName name="PY_Valdate_BOY" localSheetId="3">#REF!</definedName>
    <definedName name="PY_Valdate_BOY" localSheetId="13">#REF!</definedName>
    <definedName name="PY_Valdate_BOY" localSheetId="15">#REF!</definedName>
    <definedName name="PY_Valdate_BOY" localSheetId="19">#REF!</definedName>
    <definedName name="PY_Valdate_BOY" localSheetId="20">#REF!</definedName>
    <definedName name="PY_Valdate_BOY" localSheetId="21">#REF!</definedName>
    <definedName name="PY_Valdate_BOY" localSheetId="7">#REF!</definedName>
    <definedName name="PY_Valdate_BOY" localSheetId="8">#REF!</definedName>
    <definedName name="PY_Valdate_BOY" localSheetId="14">#REF!</definedName>
    <definedName name="PY_Valdate_BOY">#REF!</definedName>
    <definedName name="PY_Valdate_EOY" localSheetId="3">#REF!</definedName>
    <definedName name="PY_Valdate_EOY" localSheetId="13">#REF!</definedName>
    <definedName name="PY_Valdate_EOY" localSheetId="15">#REF!</definedName>
    <definedName name="PY_Valdate_EOY" localSheetId="19">#REF!</definedName>
    <definedName name="PY_Valdate_EOY" localSheetId="20">#REF!</definedName>
    <definedName name="PY_Valdate_EOY" localSheetId="21">#REF!</definedName>
    <definedName name="PY_Valdate_EOY" localSheetId="7">#REF!</definedName>
    <definedName name="PY_Valdate_EOY" localSheetId="8">#REF!</definedName>
    <definedName name="PY_Valdate_EOY" localSheetId="14">#REF!</definedName>
    <definedName name="PY_Valdate_EOY">#REF!</definedName>
    <definedName name="PY_WKE_Assets_EOY" localSheetId="13">[11]Input!$C$158</definedName>
    <definedName name="PY_WKE_Assets_EOY" localSheetId="19">#REF!</definedName>
    <definedName name="PY_WKE_Assets_EOY" localSheetId="20">#REF!</definedName>
    <definedName name="PY_WKE_Assets_EOY" localSheetId="21">#REF!</definedName>
    <definedName name="PY_WKE_Assets_EOY">[11]Input!$C$158</definedName>
    <definedName name="PY_wke_bp" localSheetId="13">[5]Input!$C$189</definedName>
    <definedName name="PY_wke_bp" localSheetId="19">#REF!</definedName>
    <definedName name="PY_wke_bp" localSheetId="20">#REF!</definedName>
    <definedName name="PY_wke_bp" localSheetId="21">#REF!</definedName>
    <definedName name="PY_wke_bp">[5]Input!$C$189</definedName>
    <definedName name="PY_WKE_Comp" localSheetId="13">[5]Input!$C$89</definedName>
    <definedName name="PY_WKE_Comp" localSheetId="19">#REF!</definedName>
    <definedName name="PY_WKE_Comp" localSheetId="20">#REF!</definedName>
    <definedName name="PY_WKE_Comp" localSheetId="21">#REF!</definedName>
    <definedName name="PY_WKE_Comp">[5]Input!$C$89</definedName>
    <definedName name="PY_WKE_Disrate" localSheetId="13">[5]Input!$C$75</definedName>
    <definedName name="PY_WKE_Disrate" localSheetId="19">#REF!</definedName>
    <definedName name="PY_WKE_Disrate" localSheetId="20">#REF!</definedName>
    <definedName name="PY_WKE_Disrate" localSheetId="21">#REF!</definedName>
    <definedName name="PY_WKE_Disrate">[5]Input!$C$75</definedName>
    <definedName name="PY_WKE_EROA" localSheetId="13">[5]Input!$C$82</definedName>
    <definedName name="PY_WKE_EROA" localSheetId="19">#REF!</definedName>
    <definedName name="PY_WKE_EROA" localSheetId="20">#REF!</definedName>
    <definedName name="PY_WKE_EROA" localSheetId="21">#REF!</definedName>
    <definedName name="PY_WKE_EROA">[5]Input!$C$82</definedName>
    <definedName name="PY_WKE_EROA_exp" localSheetId="13">[5]Input!$C$25</definedName>
    <definedName name="PY_WKE_EROA_exp" localSheetId="19">#REF!</definedName>
    <definedName name="PY_WKE_EROA_exp" localSheetId="20">#REF!</definedName>
    <definedName name="PY_WKE_EROA_exp" localSheetId="21">#REF!</definedName>
    <definedName name="PY_WKE_EROA_exp">[5]Input!$C$25</definedName>
    <definedName name="PY_WKE_MRVA" localSheetId="13">[5]Input!$C$187</definedName>
    <definedName name="PY_WKE_MRVA" localSheetId="19">#REF!</definedName>
    <definedName name="PY_WKE_MRVA" localSheetId="20">#REF!</definedName>
    <definedName name="PY_WKE_MRVA" localSheetId="21">#REF!</definedName>
    <definedName name="PY_WKE_MRVA">[5]Input!$C$187</definedName>
    <definedName name="PY_wke_netact" localSheetId="13">[5]Input!$C$196</definedName>
    <definedName name="PY_wke_netact" localSheetId="19">#REF!</definedName>
    <definedName name="PY_wke_netact" localSheetId="20">#REF!</definedName>
    <definedName name="PY_wke_netact" localSheetId="21">#REF!</definedName>
    <definedName name="PY_wke_netact">[5]Input!$C$196</definedName>
    <definedName name="PY_wke_netamt_eoy" localSheetId="13">[5]Input!$C$197</definedName>
    <definedName name="PY_wke_netamt_eoy" localSheetId="19">#REF!</definedName>
    <definedName name="PY_wke_netamt_eoy" localSheetId="20">#REF!</definedName>
    <definedName name="PY_wke_netamt_eoy" localSheetId="21">#REF!</definedName>
    <definedName name="PY_wke_netamt_eoy">[5]Input!$C$197</definedName>
    <definedName name="PY_WKE_PBO_BOY" localSheetId="13">#REF!</definedName>
    <definedName name="PY_WKE_PBO_BOY" localSheetId="15">#REF!</definedName>
    <definedName name="PY_WKE_PBO_BOY" localSheetId="19">#REF!</definedName>
    <definedName name="PY_WKE_PBO_BOY" localSheetId="20">#REF!</definedName>
    <definedName name="PY_WKE_PBO_BOY" localSheetId="21">#REF!</definedName>
    <definedName name="PY_WKE_PBO_BOY" localSheetId="7">#REF!</definedName>
    <definedName name="PY_WKE_PBO_BOY" localSheetId="8">#REF!</definedName>
    <definedName name="PY_WKE_PBO_BOY" localSheetId="14">#REF!</definedName>
    <definedName name="PY_WKE_PBO_BOY">#REF!</definedName>
    <definedName name="PY_WKE_PBO_EOY" localSheetId="13">[5]Input!$C$183</definedName>
    <definedName name="PY_WKE_PBO_EOY" localSheetId="19">#REF!</definedName>
    <definedName name="PY_WKE_PBO_EOY" localSheetId="20">#REF!</definedName>
    <definedName name="PY_WKE_PBO_EOY" localSheetId="21">#REF!</definedName>
    <definedName name="PY_WKE_PBO_EOY">[5]Input!$C$183</definedName>
    <definedName name="PY_wke_PSC" localSheetId="13">[5]Input!$C$195</definedName>
    <definedName name="PY_wke_PSC" localSheetId="19">#REF!</definedName>
    <definedName name="PY_wke_PSC" localSheetId="20">#REF!</definedName>
    <definedName name="PY_wke_PSC" localSheetId="21">#REF!</definedName>
    <definedName name="PY_wke_PSC">[5]Input!$C$195</definedName>
    <definedName name="PY_WKEUnion_Assets_EOY" localSheetId="13">[11]Input!$C$175</definedName>
    <definedName name="PY_WKEUnion_Assets_EOY" localSheetId="19">#REF!</definedName>
    <definedName name="PY_WKEUnion_Assets_EOY" localSheetId="20">#REF!</definedName>
    <definedName name="PY_WKEUnion_Assets_EOY" localSheetId="21">#REF!</definedName>
    <definedName name="PY_WKEUnion_Assets_EOY">[11]Input!$C$175</definedName>
    <definedName name="PY_wkeunion_bp" localSheetId="13">[5]Input!$C$209</definedName>
    <definedName name="PY_wkeunion_bp" localSheetId="19">#REF!</definedName>
    <definedName name="PY_wkeunion_bp" localSheetId="20">#REF!</definedName>
    <definedName name="PY_wkeunion_bp" localSheetId="21">#REF!</definedName>
    <definedName name="PY_wkeunion_bp">[5]Input!$C$209</definedName>
    <definedName name="PY_WKEUnion_Comp" localSheetId="13">[5]Input!$C$90</definedName>
    <definedName name="PY_WKEUnion_Comp" localSheetId="19">#REF!</definedName>
    <definedName name="PY_WKEUnion_Comp" localSheetId="20">#REF!</definedName>
    <definedName name="PY_WKEUnion_Comp" localSheetId="21">#REF!</definedName>
    <definedName name="PY_WKEUnion_Comp">[5]Input!$C$90</definedName>
    <definedName name="PY_WKEUnion_Disrate" localSheetId="13">[5]Input!$C$76</definedName>
    <definedName name="PY_WKEUnion_Disrate" localSheetId="19">#REF!</definedName>
    <definedName name="PY_WKEUnion_Disrate" localSheetId="20">#REF!</definedName>
    <definedName name="PY_WKEUnion_Disrate" localSheetId="21">#REF!</definedName>
    <definedName name="PY_WKEUnion_Disrate">[5]Input!$C$76</definedName>
    <definedName name="PY_WKEUnion_EROA" localSheetId="13">[5]Input!$C$83</definedName>
    <definedName name="PY_WKEUnion_EROA" localSheetId="19">#REF!</definedName>
    <definedName name="PY_WKEUnion_EROA" localSheetId="20">#REF!</definedName>
    <definedName name="PY_WKEUnion_EROA" localSheetId="21">#REF!</definedName>
    <definedName name="PY_WKEUnion_EROA">[5]Input!$C$83</definedName>
    <definedName name="PY_WKEUnion_EROA_exp" localSheetId="13">[5]Input!$C$26</definedName>
    <definedName name="PY_WKEUnion_EROA_exp" localSheetId="19">#REF!</definedName>
    <definedName name="PY_WKEUnion_EROA_exp" localSheetId="20">#REF!</definedName>
    <definedName name="PY_WKEUnion_EROA_exp" localSheetId="21">#REF!</definedName>
    <definedName name="PY_WKEUnion_EROA_exp">[5]Input!$C$26</definedName>
    <definedName name="PY_WKEUnion_MRVA" localSheetId="13">[5]Input!$C$207</definedName>
    <definedName name="PY_WKEUnion_MRVA" localSheetId="19">#REF!</definedName>
    <definedName name="PY_WKEUnion_MRVA" localSheetId="20">#REF!</definedName>
    <definedName name="PY_WKEUnion_MRVA" localSheetId="21">#REF!</definedName>
    <definedName name="PY_WKEUnion_MRVA">[5]Input!$C$207</definedName>
    <definedName name="PY_wkeunion_netact" localSheetId="13">[5]Input!$C$216</definedName>
    <definedName name="PY_wkeunion_netact" localSheetId="19">#REF!</definedName>
    <definedName name="PY_wkeunion_netact" localSheetId="20">#REF!</definedName>
    <definedName name="PY_wkeunion_netact" localSheetId="21">#REF!</definedName>
    <definedName name="PY_wkeunion_netact">[5]Input!$C$216</definedName>
    <definedName name="PY_wkeunion_netamt_eoy" localSheetId="13">[5]Input!$C$217</definedName>
    <definedName name="PY_wkeunion_netamt_eoy" localSheetId="19">#REF!</definedName>
    <definedName name="PY_wkeunion_netamt_eoy" localSheetId="20">#REF!</definedName>
    <definedName name="PY_wkeunion_netamt_eoy" localSheetId="21">#REF!</definedName>
    <definedName name="PY_wkeunion_netamt_eoy">[5]Input!$C$217</definedName>
    <definedName name="PY_WKEUnion_PBO_BOY" localSheetId="13">#REF!</definedName>
    <definedName name="PY_WKEUnion_PBO_BOY" localSheetId="15">#REF!</definedName>
    <definedName name="PY_WKEUnion_PBO_BOY" localSheetId="19">#REF!</definedName>
    <definedName name="PY_WKEUnion_PBO_BOY" localSheetId="20">#REF!</definedName>
    <definedName name="PY_WKEUnion_PBO_BOY" localSheetId="21">#REF!</definedName>
    <definedName name="PY_WKEUnion_PBO_BOY" localSheetId="7">#REF!</definedName>
    <definedName name="PY_WKEUnion_PBO_BOY" localSheetId="8">#REF!</definedName>
    <definedName name="PY_WKEUnion_PBO_BOY" localSheetId="14">#REF!</definedName>
    <definedName name="PY_WKEUnion_PBO_BOY">#REF!</definedName>
    <definedName name="PY_WKEUnion_PBO_EOY" localSheetId="13">[5]Input!$C$203</definedName>
    <definedName name="PY_WKEUnion_PBO_EOY" localSheetId="19">#REF!</definedName>
    <definedName name="PY_WKEUnion_PBO_EOY" localSheetId="20">#REF!</definedName>
    <definedName name="PY_WKEUnion_PBO_EOY" localSheetId="21">#REF!</definedName>
    <definedName name="PY_WKEUnion_PBO_EOY">[5]Input!$C$203</definedName>
    <definedName name="PY_wkeunion_PSC" localSheetId="13">[5]Input!$C$215</definedName>
    <definedName name="PY_wkeunion_PSC" localSheetId="19">#REF!</definedName>
    <definedName name="PY_wkeunion_PSC" localSheetId="20">#REF!</definedName>
    <definedName name="PY_wkeunion_PSC" localSheetId="21">#REF!</definedName>
    <definedName name="PY_wkeunion_PSC">[5]Input!$C$215</definedName>
    <definedName name="PYFactor" localSheetId="15">#REF!</definedName>
    <definedName name="PYFactor" localSheetId="19">#REF!</definedName>
    <definedName name="PYFactor" localSheetId="20">#REF!</definedName>
    <definedName name="PYFactor" localSheetId="21">#REF!</definedName>
    <definedName name="PYFactor" localSheetId="14">#REF!</definedName>
    <definedName name="PYFactor">#REF!</definedName>
    <definedName name="RANGETABLE" localSheetId="13">#REF!</definedName>
    <definedName name="RANGETABLE" localSheetId="15">#REF!</definedName>
    <definedName name="RANGETABLE" localSheetId="19">#REF!</definedName>
    <definedName name="RANGETABLE" localSheetId="20">#REF!</definedName>
    <definedName name="RANGETABLE" localSheetId="21">#REF!</definedName>
    <definedName name="RANGETABLE" localSheetId="7">#REF!</definedName>
    <definedName name="RANGETABLE" localSheetId="8">#REF!</definedName>
    <definedName name="RANGETABLE" localSheetId="14">#REF!</definedName>
    <definedName name="RANGETABLE">#REF!</definedName>
    <definedName name="ratings1" localSheetId="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BC_ReportList">[30]ListsValues!$C$65:$C$68</definedName>
    <definedName name="RBC_ReportValue">[30]ListsValues!$L$62</definedName>
    <definedName name="RBCDtl_KUE" localSheetId="18">#REF!</definedName>
    <definedName name="RBCDtl_KUE" localSheetId="22">#REF!</definedName>
    <definedName name="RBCDtl_KUE">#REF!</definedName>
    <definedName name="RBCDtl_LGEE" localSheetId="18">#REF!</definedName>
    <definedName name="RBCDtl_LGEE" localSheetId="22">#REF!</definedName>
    <definedName name="RBCDtl_LGEE">#REF!</definedName>
    <definedName name="RBCDtl_LGEG" localSheetId="18">#REF!</definedName>
    <definedName name="RBCDtl_LGEG" localSheetId="22">#REF!</definedName>
    <definedName name="RBCDtl_LGEG">#REF!</definedName>
    <definedName name="ReasonsForChanges">'[45]Version History'!$O$1:$O$5</definedName>
    <definedName name="Reconciliation" localSheetId="3">[28]Main!#REF!</definedName>
    <definedName name="Reconciliation" localSheetId="13">[28]Main!#REF!</definedName>
    <definedName name="Reconciliation" localSheetId="15">[28]Main!#REF!</definedName>
    <definedName name="Reconciliation">[28]Main!#REF!</definedName>
    <definedName name="Recover" localSheetId="15">[46]Macro1!$A$79</definedName>
    <definedName name="Recover" localSheetId="17">[46]Macro1!$A$79</definedName>
    <definedName name="Recover" localSheetId="18">[46]Macro1!$A$79</definedName>
    <definedName name="Recover" localSheetId="22">[46]Macro1!$A$79</definedName>
    <definedName name="Recover">[43]Macro1!$A$79</definedName>
    <definedName name="recoverystartlookup">[47]Input!$AC$12:$AD$16</definedName>
    <definedName name="REPORT" localSheetId="13">[1]Ins!#REF!</definedName>
    <definedName name="REPORT" localSheetId="17">[1]Ins!#REF!</definedName>
    <definedName name="REPORT" localSheetId="18">[1]Ins!#REF!</definedName>
    <definedName name="REPORT" localSheetId="22">[1]Ins!#REF!</definedName>
    <definedName name="REPORT" localSheetId="7">[1]Ins!#REF!</definedName>
    <definedName name="REPORT" localSheetId="8">[1]Ins!#REF!</definedName>
    <definedName name="REPORT">[1]Ins!#REF!</definedName>
    <definedName name="ReportTitle1" localSheetId="13">#REF!</definedName>
    <definedName name="ReportTitle1" localSheetId="15">#REF!</definedName>
    <definedName name="ReportTitle1" localSheetId="17">#REF!</definedName>
    <definedName name="ReportTitle1" localSheetId="18">#REF!</definedName>
    <definedName name="ReportTitle1" localSheetId="19">#REF!</definedName>
    <definedName name="ReportTitle1" localSheetId="20">#REF!</definedName>
    <definedName name="ReportTitle1" localSheetId="21">#REF!</definedName>
    <definedName name="ReportTitle1" localSheetId="22">#REF!</definedName>
    <definedName name="ReportTitle1" localSheetId="7">#REF!</definedName>
    <definedName name="ReportTitle1" localSheetId="8">#REF!</definedName>
    <definedName name="ReportTitle1" localSheetId="14">#REF!</definedName>
    <definedName name="ReportTitle1">#REF!</definedName>
    <definedName name="ReptItemsTableAll" localSheetId="17">[21]Data!$O$135:$BK$210</definedName>
    <definedName name="ReptItemsTableAll" localSheetId="18">[21]Data!$O$135:$BK$210</definedName>
    <definedName name="ReptItemsTableAll" localSheetId="22">[21]Data!$O$135:$BK$210</definedName>
    <definedName name="ReptItemsTableAll">[22]Data!$O$88:$BK$154</definedName>
    <definedName name="RESULTS" localSheetId="13">#REF!</definedName>
    <definedName name="RESULTS" localSheetId="15">#REF!</definedName>
    <definedName name="RESULTS" localSheetId="19">#REF!</definedName>
    <definedName name="RESULTS" localSheetId="20">#REF!</definedName>
    <definedName name="RESULTS" localSheetId="21">#REF!</definedName>
    <definedName name="RESULTS" localSheetId="7">#REF!</definedName>
    <definedName name="RESULTS" localSheetId="8">#REF!</definedName>
    <definedName name="RESULTS" localSheetId="14">#REF!</definedName>
    <definedName name="RESULTS">#REF!</definedName>
    <definedName name="Results_Data" localSheetId="13">#REF!</definedName>
    <definedName name="Results_Data" localSheetId="15">#REF!</definedName>
    <definedName name="Results_Data" localSheetId="19">#REF!</definedName>
    <definedName name="Results_Data" localSheetId="20">#REF!</definedName>
    <definedName name="Results_Data" localSheetId="21">#REF!</definedName>
    <definedName name="Results_Data" localSheetId="7">#REF!</definedName>
    <definedName name="Results_Data" localSheetId="8">#REF!</definedName>
    <definedName name="Results_Data" localSheetId="14">#REF!</definedName>
    <definedName name="Results_Data">#REF!</definedName>
    <definedName name="RevCas1AllInp">[6]Input!$H$115,[6]Input!$H$117,[6]Input!$H$123,[6]Input!$L$115,[6]Input!$L$117,[6]Input!$L$119,[6]Input!$L$121,[6]Input!$R$115,[6]Input!$R$117,[6]Input!$R$119,[6]Input!$R$121</definedName>
    <definedName name="RevCas1AmortAmt1">[47]Input!$K$119</definedName>
    <definedName name="RevCas1AmortAmt2">[47]Input!$K$121</definedName>
    <definedName name="RevCas1AmortAmt3">[47]Input!$K$123</definedName>
    <definedName name="RevCas1AmortAmt3G1">[6]Input!$L$121</definedName>
    <definedName name="RevCas1AmortPer1">[47]Input!$Q$119</definedName>
    <definedName name="RevCas1AmortPer1G1">[6]Input!$R$121</definedName>
    <definedName name="RevCas1AmortPer2">[47]Input!$Q$121</definedName>
    <definedName name="RevCas1AmortPer3">[47]Input!$Q$123</definedName>
    <definedName name="RevCas1AmortStart">[6]Input!$H$123</definedName>
    <definedName name="RevCas1Bal">[47]Input!$G$119</definedName>
    <definedName name="RevCas1BillPerEnd">[47]Input!$Q$117</definedName>
    <definedName name="RevCas1BillPerEndG1">[6]Input!$R$115</definedName>
    <definedName name="RevCas1CaseNum">[47]Input!$G$117</definedName>
    <definedName name="RevCas1CaseNumG1">[6]Input!$H$115</definedName>
    <definedName name="RevCas1DateOfOrder">[47]Input!$K$117</definedName>
    <definedName name="RevCas1DateOfOrderG1">[6]Input!$L$115</definedName>
    <definedName name="RevCas2AllInp">[6]Input!$H$129,[6]Input!$H$131,[6]Input!$H$137,[6]Input!$L$129,[6]Input!$L$131,[6]Input!$L$133,[6]Input!$L$135,[6]Input!$R$129,[6]Input!$R$131,[6]Input!$R$133,[6]Input!$R$135</definedName>
    <definedName name="RevCas2AmortAmt1">[47]Input!$K$133</definedName>
    <definedName name="RevCas2AmortAmt3">[47]Input!$K$137</definedName>
    <definedName name="RevCas2AmortPer1">[47]Input!$Q$133</definedName>
    <definedName name="RevCas2AmortPer2">[6]Input!$R$106</definedName>
    <definedName name="RevCas2AmortPer3">[47]Input!$Q$137</definedName>
    <definedName name="RevCas2AmortStart">[6]Input!$H$137</definedName>
    <definedName name="RevCas2Bal">[47]Input!$G$133</definedName>
    <definedName name="RevCas2BillPerEnd">[6]Input!$R$129</definedName>
    <definedName name="RevCas2CaseNum">[6]Input!$H$129</definedName>
    <definedName name="RevCas2DateOfOrder">[6]Input!$L$129</definedName>
    <definedName name="RevCas3AllInp">[6]Input!$H$143,[6]Input!$H$145,[6]Input!$H$151,[6]Input!$L$143,[6]Input!$L$145,[6]Input!$L$147,[6]Input!$L$149,[6]Input!$R$143,[6]Input!$R$145,[6]Input!$R$147,[6]Input!$R$149</definedName>
    <definedName name="RevCas3AmortAmt1">[6]Input!$L$107</definedName>
    <definedName name="RevCas3AmortAmt2">[6]Input!$L$109</definedName>
    <definedName name="RevCas3AmortAmt3">[6]Input!$L$111</definedName>
    <definedName name="RevCas3AmortPer1">[6]Input!$R$107</definedName>
    <definedName name="RevCas3AmortPer2">[6]Input!$R$109</definedName>
    <definedName name="RevCas3AmortPer3">[6]Input!$R$111</definedName>
    <definedName name="RevCas3AmortStart">[6]Input!$H$151</definedName>
    <definedName name="RevCas3Bal">[6]Input!$H$107</definedName>
    <definedName name="RevCas3BillPerEnd">[6]Input!$R$143</definedName>
    <definedName name="RevCas3CaseNum">[6]Input!$H$143</definedName>
    <definedName name="RevCas3DateOfOrder">[6]Input!$L$143</definedName>
    <definedName name="RevCas4AllInp">[6]Input!$H$157,[6]Input!$H$159,[6]Input!$H$165,[6]Input!$L$157,[6]Input!$L$159,[6]Input!$L$161,[6]Input!$L$163,[6]Input!$R$157,[6]Input!$R$159,[6]Input!$R$161,[6]Input!$R$163</definedName>
    <definedName name="RevCas4AmortAmt1">[47]Input!$K$161</definedName>
    <definedName name="RevCas4AmortAmt2">[6]Input!$L$123</definedName>
    <definedName name="RevCas4AmortAmt3">[6]Input!$L$125</definedName>
    <definedName name="RevCas4AmortPer1">[47]Input!$Q$161</definedName>
    <definedName name="RevCas4AmortPer2">[6]Input!$R$123</definedName>
    <definedName name="RevCas4AmortPer3">[6]Input!$R$125</definedName>
    <definedName name="RevCas4AmortStart">[6]Input!$H$165</definedName>
    <definedName name="RevCas4Bal">[6]Input!$H$121</definedName>
    <definedName name="RevCas4BillPerEnd">[6]Input!$R$157</definedName>
    <definedName name="RevCas4CaseNum">[6]Input!$H$157</definedName>
    <definedName name="RevCas4DateOfOrder">[6]Input!$L$157</definedName>
    <definedName name="RevCas5AllInp">[6]Input!$H$171,[6]Input!$H$173,[6]Input!$H$179,[6]Input!$L$171,[6]Input!$L$173,[6]Input!$L$175,[6]Input!$L$177,[6]Input!$R$171,[6]Input!$R$173,[6]Input!$R$175,[6]Input!$R$177</definedName>
    <definedName name="RevCas5AmortAmt1">[6]Input!$L$135</definedName>
    <definedName name="RevCas5AmortAmt2">[6]Input!$L$137</definedName>
    <definedName name="RevCas5AmortAmt3">[6]Input!$L$139</definedName>
    <definedName name="RevCas5AmortPer1">[6]Input!$R$135</definedName>
    <definedName name="RevCas5AmortPer2">[47]Input!$Q$177</definedName>
    <definedName name="RevCas5AmortPer3">[6]Input!$R$139</definedName>
    <definedName name="RevCas5AmortStart">[6]Input!$H$179</definedName>
    <definedName name="RevCas5Bal">[47]Input!$G$175</definedName>
    <definedName name="RevCas5BillPerEnd">[6]Input!$R$171</definedName>
    <definedName name="RevCas5CaseNum">[6]Input!$H$171</definedName>
    <definedName name="RevCas5DateOfOrder">[6]Input!$L$171</definedName>
    <definedName name="Reviewed_By" localSheetId="13">#REF!</definedName>
    <definedName name="Reviewed_By" localSheetId="15">#REF!</definedName>
    <definedName name="Reviewed_By" localSheetId="19">#REF!</definedName>
    <definedName name="Reviewed_By" localSheetId="20">#REF!</definedName>
    <definedName name="Reviewed_By" localSheetId="21">#REF!</definedName>
    <definedName name="Reviewed_By" localSheetId="7">#REF!</definedName>
    <definedName name="Reviewed_By" localSheetId="8">#REF!</definedName>
    <definedName name="Reviewed_By" localSheetId="14">#REF!</definedName>
    <definedName name="Reviewed_By">#REF!</definedName>
    <definedName name="RMRate" localSheetId="13">#REF!</definedName>
    <definedName name="RMRate" localSheetId="15">#REF!</definedName>
    <definedName name="RMRate" localSheetId="19">#REF!</definedName>
    <definedName name="RMRate" localSheetId="20">#REF!</definedName>
    <definedName name="RMRate" localSheetId="21">#REF!</definedName>
    <definedName name="RMRate" localSheetId="14">#REF!</definedName>
    <definedName name="RMRate">#REF!</definedName>
    <definedName name="RowDetails1" localSheetId="13">#REF!</definedName>
    <definedName name="RowDetails1" localSheetId="15">#REF!</definedName>
    <definedName name="RowDetails1" localSheetId="17">#REF!</definedName>
    <definedName name="RowDetails1" localSheetId="18">#REF!</definedName>
    <definedName name="RowDetails1" localSheetId="19">#REF!</definedName>
    <definedName name="RowDetails1" localSheetId="20">#REF!</definedName>
    <definedName name="RowDetails1" localSheetId="21">#REF!</definedName>
    <definedName name="RowDetails1" localSheetId="22">#REF!</definedName>
    <definedName name="RowDetails1" localSheetId="7">#REF!</definedName>
    <definedName name="RowDetails1" localSheetId="8">#REF!</definedName>
    <definedName name="RowDetails1" localSheetId="14">#REF!</definedName>
    <definedName name="RowDetails1">#REF!</definedName>
    <definedName name="RptgMonth">[30]ListsValues!$F$3</definedName>
    <definedName name="RptgMonthList">[30]ListsValues!$C$14:$C$26</definedName>
    <definedName name="RptgMonthLYr">[30]ListsValues!$F$7</definedName>
    <definedName name="SAPBEXhrIndnt" hidden="1">"Wide"</definedName>
    <definedName name="SAPsysID" hidden="1">"708C5W7SBKP804JT78WJ0JNKI"</definedName>
    <definedName name="SAPwbID" hidden="1">"ARS"</definedName>
    <definedName name="sdaf" localSheetId="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ervCo_TotalDis" localSheetId="13">[5]Input!$B$58</definedName>
    <definedName name="ServCo_TotalDis" localSheetId="19">#REF!</definedName>
    <definedName name="ServCo_TotalDis" localSheetId="20">#REF!</definedName>
    <definedName name="ServCo_TotalDis" localSheetId="21">#REF!</definedName>
    <definedName name="ServCo_TotalDis">[5]Input!$B$58</definedName>
    <definedName name="SERVCO2">'[38]2010 Emple Summary_pivot'!$N$5:$AA$12</definedName>
    <definedName name="Sheet_Descriptions" localSheetId="13">#REF!</definedName>
    <definedName name="Sheet_Descriptions" localSheetId="15">#REF!</definedName>
    <definedName name="Sheet_Descriptions" localSheetId="19">#REF!</definedName>
    <definedName name="Sheet_Descriptions" localSheetId="20">#REF!</definedName>
    <definedName name="Sheet_Descriptions" localSheetId="21">#REF!</definedName>
    <definedName name="Sheet_Descriptions" localSheetId="7">#REF!</definedName>
    <definedName name="Sheet_Descriptions" localSheetId="8">#REF!</definedName>
    <definedName name="Sheet_Descriptions" localSheetId="14">#REF!</definedName>
    <definedName name="Sheet_Descriptions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2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artBalance">[22]Startup!$N$8</definedName>
    <definedName name="StartBalanceG1">[21]Startup!$N$10</definedName>
    <definedName name="StartBalanceG2">[6]Startup!$N$12</definedName>
    <definedName name="StartBillMonth" localSheetId="17">[21]Startup!$N$5</definedName>
    <definedName name="StartBillMonth" localSheetId="18">[21]Startup!$N$5</definedName>
    <definedName name="StartBillMonth" localSheetId="22">[21]Startup!$N$5</definedName>
    <definedName name="StartBillMonth">[22]Startup!$N$5</definedName>
    <definedName name="SUPPORT" localSheetId="13">#REF!</definedName>
    <definedName name="SUPPORT" localSheetId="15">#REF!</definedName>
    <definedName name="SUPPORT" localSheetId="19">#REF!</definedName>
    <definedName name="SUPPORT" localSheetId="20">#REF!</definedName>
    <definedName name="SUPPORT" localSheetId="21">#REF!</definedName>
    <definedName name="SUPPORT" localSheetId="14">#REF!</definedName>
    <definedName name="SUPPORT">#REF!</definedName>
    <definedName name="SUPPORTQ" localSheetId="13">[31]SupportN!#REF!</definedName>
    <definedName name="SUPPORTQ" localSheetId="15">[31]SupportN!#REF!</definedName>
    <definedName name="SUPPORTQ" localSheetId="19">[31]SupportN!#REF!</definedName>
    <definedName name="SUPPORTQ" localSheetId="20">[31]SupportN!#REF!</definedName>
    <definedName name="SUPPORTQ" localSheetId="21">[31]SupportN!#REF!</definedName>
    <definedName name="SUPPORTQ">[31]SupportN!#REF!</definedName>
    <definedName name="SVCOFinGLTable" localSheetId="13">#REF!</definedName>
    <definedName name="SVCOFinGLTable" localSheetId="19">#REF!</definedName>
    <definedName name="SVCOFinGLTable" localSheetId="20">#REF!</definedName>
    <definedName name="SVCOFinGLTable" localSheetId="21">#REF!</definedName>
    <definedName name="SVCOFinGLTable">'[39]GainLoss Amort Schedule'!$A$62:$AM$78</definedName>
    <definedName name="SVCORegGLTable" localSheetId="13">#REF!</definedName>
    <definedName name="SVCORegGLTable" localSheetId="19">#REF!</definedName>
    <definedName name="SVCORegGLTable" localSheetId="20">#REF!</definedName>
    <definedName name="SVCORegGLTable" localSheetId="21">#REF!</definedName>
    <definedName name="SVCORegGLTable">'[48]GainLoss Amort Schedule'!$A$108:$AI$124</definedName>
    <definedName name="TableName">"Dummy"</definedName>
    <definedName name="TaxRate">[34]Inputs!$D$8:$H$8</definedName>
    <definedName name="test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a" localSheetId="13">[1]Ins!#REF!</definedName>
    <definedName name="Testa" localSheetId="15">[1]Ins!#REF!</definedName>
    <definedName name="Testa" localSheetId="17">[1]Ins!#REF!</definedName>
    <definedName name="Testa" localSheetId="18">[1]Ins!#REF!</definedName>
    <definedName name="Testa" localSheetId="19">[1]Ins!#REF!</definedName>
    <definedName name="Testa" localSheetId="20">[1]Ins!#REF!</definedName>
    <definedName name="Testa" localSheetId="21">[1]Ins!#REF!</definedName>
    <definedName name="Testa" localSheetId="22">[1]Ins!#REF!</definedName>
    <definedName name="Testa" localSheetId="7">[1]Ins!#REF!</definedName>
    <definedName name="Testa" localSheetId="8">[1]Ins!#REF!</definedName>
    <definedName name="Testa" localSheetId="14">[1]Ins!#REF!</definedName>
    <definedName name="Testa">[1]Ins!#REF!</definedName>
    <definedName name="ticklkup">'[47]Tickmarks Input'!$B$3:$G$71</definedName>
    <definedName name="TotalPayments" localSheetId="13">#REF!</definedName>
    <definedName name="TotalPayments" localSheetId="15">#REF!</definedName>
    <definedName name="TotalPayments" localSheetId="19">#REF!</definedName>
    <definedName name="TotalPayments" localSheetId="20">#REF!</definedName>
    <definedName name="TotalPayments" localSheetId="21">#REF!</definedName>
    <definedName name="TotalPayments" localSheetId="14">#REF!</definedName>
    <definedName name="TotalPayments">#REF!</definedName>
    <definedName name="TP_Footer_User" hidden="1">"JENKINT"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GLTable" localSheetId="13">#REF!</definedName>
    <definedName name="UnionGLTable" localSheetId="19">#REF!</definedName>
    <definedName name="UnionGLTable" localSheetId="20">#REF!</definedName>
    <definedName name="UnionGLTable" localSheetId="21">#REF!</definedName>
    <definedName name="UnionGLTable">'[48]GainLoss Amort Schedule'!$A$11:$AI$27</definedName>
    <definedName name="vaffas" localSheetId="0" hidden="1">{#N/A,#N/A,FALSE,"New-RegularBevel";#N/A,#N/A,FALSE,"Optiva-Optiva2";#N/A,#N/A,FALSE,"Cathlon-Monoblok";#N/A,#N/A,FALSE,"Stylets"}</definedName>
    <definedName name="vaffas" localSheetId="1" hidden="1">{#N/A,#N/A,FALSE,"New-RegularBevel";#N/A,#N/A,FALSE,"Optiva-Optiva2";#N/A,#N/A,FALSE,"Cathlon-Monoblok";#N/A,#N/A,FALSE,"Stylets"}</definedName>
    <definedName name="vaffas" localSheetId="2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alDate" localSheetId="13">#REF!</definedName>
    <definedName name="ValDate" localSheetId="15">#REF!</definedName>
    <definedName name="ValDate" localSheetId="19">#REF!</definedName>
    <definedName name="ValDate" localSheetId="20">#REF!</definedName>
    <definedName name="ValDate" localSheetId="21">#REF!</definedName>
    <definedName name="ValDate" localSheetId="14">#REF!</definedName>
    <definedName name="ValDate">#REF!</definedName>
    <definedName name="VALLEY" localSheetId="13">[1]Ins!#REF!</definedName>
    <definedName name="VALLEY" localSheetId="17">[1]Ins!#REF!</definedName>
    <definedName name="VALLEY" localSheetId="18">[1]Ins!#REF!</definedName>
    <definedName name="VALLEY" localSheetId="19">[1]Ins!#REF!</definedName>
    <definedName name="VALLEY" localSheetId="20">[1]Ins!#REF!</definedName>
    <definedName name="VALLEY" localSheetId="21">[1]Ins!#REF!</definedName>
    <definedName name="VALLEY" localSheetId="22">[1]Ins!#REF!</definedName>
    <definedName name="VALLEY" localSheetId="7">[1]Ins!#REF!</definedName>
    <definedName name="VALLEY" localSheetId="8">[1]Ins!#REF!</definedName>
    <definedName name="VALLEY">[1]Ins!#REF!</definedName>
    <definedName name="vital5">'[29]Customize Your Invoice'!$E$15</definedName>
    <definedName name="vvvv" localSheetId="0" hidden="1">{#N/A,#N/A,FALSE,"New-RegularBevel";#N/A,#N/A,FALSE,"Optiva-Optiva2";#N/A,#N/A,FALSE,"Cathlon-Monoblok";#N/A,#N/A,FALSE,"Stylets"}</definedName>
    <definedName name="vvvv" localSheetId="1" hidden="1">{#N/A,#N/A,FALSE,"New-RegularBevel";#N/A,#N/A,FALSE,"Optiva-Optiva2";#N/A,#N/A,FALSE,"Cathlon-Monoblok";#N/A,#N/A,FALSE,"Stylets"}</definedName>
    <definedName name="vvvv" localSheetId="2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0" hidden="1">{#N/A,#N/A,FALSE,"Costi per Gruppo ";#N/A,#N/A,FALSE,"New-RegularBevel";#N/A,#N/A,FALSE,"Optiva-Optiva2";#N/A,#N/A,FALSE,"Cathlon-Monoblok";#N/A,#N/A,FALSE,"Stylets";#N/A,#N/A,FALSE,"Totali"}</definedName>
    <definedName name="vvvvv" localSheetId="1" hidden="1">{#N/A,#N/A,FALSE,"Costi per Gruppo ";#N/A,#N/A,FALSE,"New-RegularBevel";#N/A,#N/A,FALSE,"Optiva-Optiva2";#N/A,#N/A,FALSE,"Cathlon-Monoblok";#N/A,#N/A,FALSE,"Stylets";#N/A,#N/A,FALSE,"Totali"}</definedName>
    <definedName name="vvvvv" localSheetId="2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KE_TotalDis" localSheetId="13">[5]Input!$B$60</definedName>
    <definedName name="WKE_TotalDis" localSheetId="19">#REF!</definedName>
    <definedName name="WKE_TotalDis" localSheetId="20">#REF!</definedName>
    <definedName name="WKE_TotalDis" localSheetId="21">#REF!</definedName>
    <definedName name="WKE_TotalDis">[5]Input!$B$60</definedName>
    <definedName name="WKEUnion_TotalDis" localSheetId="13">[5]Input!$B$61</definedName>
    <definedName name="WKEUnion_TotalDis" localSheetId="19">#REF!</definedName>
    <definedName name="WKEUnion_TotalDis" localSheetId="20">#REF!</definedName>
    <definedName name="WKEUnion_TotalDis" localSheetId="21">#REF!</definedName>
    <definedName name="WKEUnion_TotalDis">[5]Input!$B$61</definedName>
    <definedName name="WORKERS" localSheetId="13">[1]Ins!#REF!</definedName>
    <definedName name="WORKERS" localSheetId="15">[1]Ins!#REF!</definedName>
    <definedName name="WORKERS" localSheetId="17">[1]Ins!#REF!</definedName>
    <definedName name="WORKERS" localSheetId="18">[1]Ins!#REF!</definedName>
    <definedName name="WORKERS" localSheetId="19">[1]Ins!#REF!</definedName>
    <definedName name="WORKERS" localSheetId="20">[1]Ins!#REF!</definedName>
    <definedName name="WORKERS" localSheetId="21">[1]Ins!#REF!</definedName>
    <definedName name="WORKERS" localSheetId="22">[1]Ins!#REF!</definedName>
    <definedName name="WORKERS" localSheetId="7">[1]Ins!#REF!</definedName>
    <definedName name="WORKERS" localSheetId="8">[1]Ins!#REF!</definedName>
    <definedName name="WORKERS" localSheetId="14">[1]Ins!#REF!</definedName>
    <definedName name="WORKERS">[1]Ins!#REF!</definedName>
    <definedName name="wrn.AcqState." localSheetId="0" hidden="1">{#N/A,#N/A,TRUE,"Acq-Ass";#N/A,#N/A,TRUE,"Acq-IS";#N/A,#N/A,TRUE,"Acq-BS";#N/A,#N/A,TRUE,"Acq-CF"}</definedName>
    <definedName name="wrn.AcqState." localSheetId="1" hidden="1">{#N/A,#N/A,TRUE,"Acq-Ass";#N/A,#N/A,TRUE,"Acq-IS";#N/A,#N/A,TRUE,"Acq-BS";#N/A,#N/A,TRUE,"Acq-CF"}</definedName>
    <definedName name="wrn.AcqState." localSheetId="2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0" hidden="1">{#N/A,#N/A,TRUE,"Acq-Ass";#N/A,#N/A,TRUE,"Acq-IS";#N/A,#N/A,TRUE,"Acq-BS";#N/A,#N/A,TRUE,"Acq-CF"}</definedName>
    <definedName name="wrn.AcqState._2" localSheetId="1" hidden="1">{#N/A,#N/A,TRUE,"Acq-Ass";#N/A,#N/A,TRUE,"Acq-IS";#N/A,#N/A,TRUE,"Acq-BS";#N/A,#N/A,TRUE,"Acq-CF"}</definedName>
    <definedName name="wrn.AcqState._2" localSheetId="2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0" hidden="1">{#N/A,#N/A,TRUE,"Acq-Ass";#N/A,#N/A,TRUE,"Acq-IS";#N/A,#N/A,TRUE,"Acq-BS";#N/A,#N/A,TRUE,"Acq-CF"}</definedName>
    <definedName name="wrn.AcqState._22" localSheetId="1" hidden="1">{#N/A,#N/A,TRUE,"Acq-Ass";#N/A,#N/A,TRUE,"Acq-IS";#N/A,#N/A,TRUE,"Acq-BS";#N/A,#N/A,TRUE,"Acq-CF"}</definedName>
    <definedName name="wrn.AcqState._22" localSheetId="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0" hidden="1">{#N/A,#N/A,TRUE,"Acq-Ass";#N/A,#N/A,TRUE,"Acq-IS";#N/A,#N/A,TRUE,"Acq-BS";#N/A,#N/A,TRUE,"Acq-CF"}</definedName>
    <definedName name="wrn.AcqState.2" localSheetId="1" hidden="1">{#N/A,#N/A,TRUE,"Acq-Ass";#N/A,#N/A,TRUE,"Acq-IS";#N/A,#N/A,TRUE,"Acq-BS";#N/A,#N/A,TRUE,"Acq-CF"}</definedName>
    <definedName name="wrn.AcqState.2" localSheetId="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localSheetId="1" hidden="1">{#N/A,#N/A,FALSE,"Acq-Val";#N/A,#N/A,FALSE,"Acq-Mult Val"}</definedName>
    <definedName name="wrn.AcqVal." localSheetId="2" hidden="1">{#N/A,#N/A,FALSE,"Acq-Val";#N/A,#N/A,FALSE,"Acq-Mult Val"}</definedName>
    <definedName name="wrn.AcqVal." hidden="1">{#N/A,#N/A,FALSE,"Acq-Val";#N/A,#N/A,FALSE,"Acq-Mult Val"}</definedName>
    <definedName name="wrn.AcqVal._2" localSheetId="0" hidden="1">{#N/A,#N/A,FALSE,"Acq-Val";#N/A,#N/A,FALSE,"Acq-Mult Val"}</definedName>
    <definedName name="wrn.AcqVal._2" localSheetId="1" hidden="1">{#N/A,#N/A,FALSE,"Acq-Val";#N/A,#N/A,FALSE,"Acq-Mult Val"}</definedName>
    <definedName name="wrn.AcqVal._2" localSheetId="2" hidden="1">{#N/A,#N/A,FALSE,"Acq-Val";#N/A,#N/A,FALSE,"Acq-Mult Val"}</definedName>
    <definedName name="wrn.AcqVal._2" hidden="1">{#N/A,#N/A,FALSE,"Acq-Val";#N/A,#N/A,FALSE,"Acq-Mult Val"}</definedName>
    <definedName name="wrn.AcqVal._22" localSheetId="0" hidden="1">{#N/A,#N/A,FALSE,"Acq-Val";#N/A,#N/A,FALSE,"Acq-Mult Val"}</definedName>
    <definedName name="wrn.AcqVal._22" localSheetId="1" hidden="1">{#N/A,#N/A,FALSE,"Acq-Val";#N/A,#N/A,FALSE,"Acq-Mult Val"}</definedName>
    <definedName name="wrn.AcqVal._22" localSheetId="2" hidden="1">{#N/A,#N/A,FALSE,"Acq-Val";#N/A,#N/A,FALSE,"Acq-Mult Val"}</definedName>
    <definedName name="wrn.AcqVal._22" hidden="1">{#N/A,#N/A,FALSE,"Acq-Val";#N/A,#N/A,FALSE,"Acq-Mult Val"}</definedName>
    <definedName name="wrn.AcqVal.2" localSheetId="0" hidden="1">{#N/A,#N/A,FALSE,"Acq-Val";#N/A,#N/A,FALSE,"Acq-Mult Val"}</definedName>
    <definedName name="wrn.AcqVal.2" localSheetId="1" hidden="1">{#N/A,#N/A,FALSE,"Acq-Val";#N/A,#N/A,FALSE,"Acq-Mult Val"}</definedName>
    <definedName name="wrn.AcqVal.2" localSheetId="2" hidden="1">{#N/A,#N/A,FALSE,"Acq-Val";#N/A,#N/A,FALSE,"Acq-Mult Val"}</definedName>
    <definedName name="wrn.AcqVal.2" hidden="1">{#N/A,#N/A,FALSE,"Acq-Val";#N/A,#N/A,FALSE,"Acq-Mult Val"}</definedName>
    <definedName name="wrn.all." localSheetId="0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1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2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0" hidden="1">{#N/A,#N/A,TRUE,"Assumptions";#N/A,#N/A,TRUE,"Op Projection";#N/A,#N/A,TRUE,"Capital";#N/A,#N/A,TRUE,"Income";#N/A,#N/A,TRUE,"Balance";#N/A,#N/A,TRUE,"Sources&amp;Uses"}</definedName>
    <definedName name="wrn.All._.Financials." localSheetId="1" hidden="1">{#N/A,#N/A,TRUE,"Assumptions";#N/A,#N/A,TRUE,"Op Projection";#N/A,#N/A,TRUE,"Capital";#N/A,#N/A,TRUE,"Income";#N/A,#N/A,TRUE,"Balance";#N/A,#N/A,TRUE,"Sources&amp;Uses"}</definedName>
    <definedName name="wrn.All._.Financials." localSheetId="2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0" hidden="1">{#N/A,#N/A,FALSE,"Bal sht";"Qtrly Bal Sht",#N/A,FALSE,"Bal sht - QTR"}</definedName>
    <definedName name="wrn.Balance._.Sheets." localSheetId="1" hidden="1">{#N/A,#N/A,FALSE,"Bal sht";"Qtrly Bal Sht",#N/A,FALSE,"Bal sht - QTR"}</definedName>
    <definedName name="wrn.Balance._.Sheets." localSheetId="2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0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2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0" hidden="1">{"BS",#N/A,FALSE;"RE",#N/A,FALSE;"IS",#N/A,FALSE;"CASH",#N/A,FALSE}</definedName>
    <definedName name="wrn.CANWEST._.GLOBAL." localSheetId="1" hidden="1">{"BS",#N/A,FALSE;"RE",#N/A,FALSE;"IS",#N/A,FALSE;"CASH",#N/A,FALSE}</definedName>
    <definedName name="wrn.CANWEST._.GLOBAL." localSheetId="2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localSheetId="1" hidden="1">{#N/A,#N/A,FALSE,"Combo-Ass ";#N/A,#N/A,FALSE,"Combo-IS";#N/A,#N/A,FALSE,"Combo-BS";#N/A,#N/A,FALSE,"Combo-CF"}</definedName>
    <definedName name="wrn.ComboState." localSheetId="2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0" hidden="1">{#N/A,#N/A,FALSE,"Combo-Ass ";#N/A,#N/A,FALSE,"Combo-IS";#N/A,#N/A,FALSE,"Combo-BS";#N/A,#N/A,FALSE,"Combo-CF"}</definedName>
    <definedName name="wrn.ComboState._2" localSheetId="1" hidden="1">{#N/A,#N/A,FALSE,"Combo-Ass ";#N/A,#N/A,FALSE,"Combo-IS";#N/A,#N/A,FALSE,"Combo-BS";#N/A,#N/A,FALSE,"Combo-CF"}</definedName>
    <definedName name="wrn.ComboState._2" localSheetId="2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0" hidden="1">{#N/A,#N/A,FALSE,"Combo-Ass ";#N/A,#N/A,FALSE,"Combo-IS";#N/A,#N/A,FALSE,"Combo-BS";#N/A,#N/A,FALSE,"Combo-CF"}</definedName>
    <definedName name="wrn.ComboState._22" localSheetId="1" hidden="1">{#N/A,#N/A,FALSE,"Combo-Ass ";#N/A,#N/A,FALSE,"Combo-IS";#N/A,#N/A,FALSE,"Combo-BS";#N/A,#N/A,FALSE,"Combo-CF"}</definedName>
    <definedName name="wrn.ComboState._22" localSheetId="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0" hidden="1">{#N/A,#N/A,FALSE,"Combo-Ass ";#N/A,#N/A,FALSE,"Combo-IS";#N/A,#N/A,FALSE,"Combo-BS";#N/A,#N/A,FALSE,"Combo-CF"}</definedName>
    <definedName name="wrn.ComboState.2" localSheetId="1" hidden="1">{#N/A,#N/A,FALSE,"Combo-Ass ";#N/A,#N/A,FALSE,"Combo-IS";#N/A,#N/A,FALSE,"Combo-BS";#N/A,#N/A,FALSE,"Combo-CF"}</definedName>
    <definedName name="wrn.ComboState.2" localSheetId="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0" hidden="1">{#N/A,#N/A,FALSE,"Brad_DCFM";#N/A,#N/A,FALSE,"Nick_DCFM";#N/A,#N/A,FALSE,"Mobile_DCFM"}</definedName>
    <definedName name="wrn.DCF." localSheetId="1" hidden="1">{#N/A,#N/A,FALSE,"Brad_DCFM";#N/A,#N/A,FALSE,"Nick_DCFM";#N/A,#N/A,FALSE,"Mobile_DCFM"}</definedName>
    <definedName name="wrn.DCF." localSheetId="2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0" hidden="1">{"Facility Detail",#N/A,FALSE,"P&amp;L Detail"}</definedName>
    <definedName name="wrn.Detail._.Income._.Statement." localSheetId="1" hidden="1">{"Facility Detail",#N/A,FALSE,"P&amp;L Detail"}</definedName>
    <definedName name="wrn.Detail._.Income._.Statement." localSheetId="2" hidden="1">{"Facility Detail",#N/A,FALSE,"P&amp;L Detail"}</definedName>
    <definedName name="wrn.Detail._.Income._.Statement." hidden="1">{"Facility Detail",#N/A,FALSE,"P&amp;L Detail"}</definedName>
    <definedName name="wrn.Everything." localSheetId="0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1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2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0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1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2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0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0" hidden="1">{#N/A,#N/A,FALSE,"ICP Europa";#N/A,#N/A,FALSE,"ICP Francia";#N/A,#N/A,FALSE,"ICP Oriente";#N/A,#N/A,FALSE,"ICP Giappone";#N/A,#N/A,FALSE,"ICP Korea";#N/A,#N/A,FALSE,"ICP Riepilogo"}</definedName>
    <definedName name="wrn.ICP." localSheetId="1" hidden="1">{#N/A,#N/A,FALSE,"ICP Europa";#N/A,#N/A,FALSE,"ICP Francia";#N/A,#N/A,FALSE,"ICP Oriente";#N/A,#N/A,FALSE,"ICP Giappone";#N/A,#N/A,FALSE,"ICP Korea";#N/A,#N/A,FALSE,"ICP Riepilogo"}</definedName>
    <definedName name="wrn.ICP." localSheetId="2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0" hidden="1">{"Income Statement",#N/A,FALSE,"P&amp;L - $";"Quarterly Income Statement",#N/A,FALSE,"P&amp;L Detail"}</definedName>
    <definedName name="wrn.Income._.Statements." localSheetId="1" hidden="1">{"Income Statement",#N/A,FALSE,"P&amp;L - $";"Quarterly Income Statement",#N/A,FALSE,"P&amp;L Detail"}</definedName>
    <definedName name="wrn.Income._.Statements." localSheetId="2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0" hidden="1">{"LUX_ASSET",#N/A,FALSE,"CII-Q494.XLS";"LUX_LIAB",#N/A,FALSE,"CII-Q494.XLS";"LUX_INC",#N/A,FALSE,"CII-Q494.XLS";"LUXje",#N/A,FALSE,"CII-Q494.XLS"}</definedName>
    <definedName name="wrn.LUXCOS." localSheetId="1" hidden="1">{"LUX_ASSET",#N/A,FALSE,"CII-Q494.XLS";"LUX_LIAB",#N/A,FALSE,"CII-Q494.XLS";"LUX_INC",#N/A,FALSE,"CII-Q494.XLS";"LUXje",#N/A,FALSE,"CII-Q494.XLS"}</definedName>
    <definedName name="wrn.LUXCOS." localSheetId="2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0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2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0" hidden="1">{"Phase in summary",#N/A,FALSE,"P&amp;L Phased"}</definedName>
    <definedName name="wrn.Phase._.in." localSheetId="1" hidden="1">{"Phase in summary",#N/A,FALSE,"P&amp;L Phased"}</definedName>
    <definedName name="wrn.Phase._.in." localSheetId="2" hidden="1">{"Phase in summary",#N/A,FALSE,"P&amp;L Phased"}</definedName>
    <definedName name="wrn.Phase._.in." hidden="1">{"Phase in summary",#N/A,FALSE,"P&amp;L Phased"}</definedName>
    <definedName name="wrn.PL._.Detail." localSheetId="0" hidden="1">{#N/A,#N/A,FALSE,"P&amp;L Detail";#N/A,#N/A,FALSE,"P&amp;L Detail";#N/A,#N/A,FALSE,"P&amp;L Detail"}</definedName>
    <definedName name="wrn.PL._.Detail." localSheetId="1" hidden="1">{#N/A,#N/A,FALSE,"P&amp;L Detail";#N/A,#N/A,FALSE,"P&amp;L Detail";#N/A,#N/A,FALSE,"P&amp;L Detail"}</definedName>
    <definedName name="wrn.PL._.Detail." localSheetId="2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0" hidden="1">{#N/A,#N/A,FALSE,"Op-BS";#N/A,#N/A,FALSE,"Assum";#N/A,#N/A,FALSE,"IS";#N/A,#N/A,FALSE,"Syn+Elim";#N/A,#N/A,FALSE,"BSCF";#N/A,#N/A,FALSE,"Blue_IS";#N/A,#N/A,FALSE,"Blue_BSCF";#N/A,#N/A,FALSE,"Ratings"}</definedName>
    <definedName name="wrn.printac." localSheetId="1" hidden="1">{#N/A,#N/A,FALSE,"Op-BS";#N/A,#N/A,FALSE,"Assum";#N/A,#N/A,FALSE,"IS";#N/A,#N/A,FALSE,"Syn+Elim";#N/A,#N/A,FALSE,"BSCF";#N/A,#N/A,FALSE,"Blue_IS";#N/A,#N/A,FALSE,"Blue_BSCF";#N/A,#N/A,FALSE,"Ratings"}</definedName>
    <definedName name="wrn.printac." localSheetId="2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0" hidden="1">{#N/A,#N/A,FALSE,"Produzione 1";#N/A,#N/A,FALSE,"Rettifica 1";#N/A,#N/A,FALSE,"Produzione 2";#N/A,#N/A,FALSE,"Rettifica 2";#N/A,#N/A,FALSE,"Produzione 3"}</definedName>
    <definedName name="wrn.Produzione." localSheetId="1" hidden="1">{#N/A,#N/A,FALSE,"Produzione 1";#N/A,#N/A,FALSE,"Rettifica 1";#N/A,#N/A,FALSE,"Produzione 2";#N/A,#N/A,FALSE,"Rettifica 2";#N/A,#N/A,FALSE,"Produzione 3"}</definedName>
    <definedName name="wrn.Produzione." localSheetId="2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0" hidden="1">{"Quarterly Income Statement",#N/A,FALSE,"P&amp;L Detail"}</definedName>
    <definedName name="wrn.Quarterly._.Income._.Statement." localSheetId="1" hidden="1">{"Quarterly Income Statement",#N/A,FALSE,"P&amp;L Detail"}</definedName>
    <definedName name="wrn.Quarterly._.Income._.Statement." localSheetId="2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0" hidden="1">{#N/A,#N/A,FALSE,"Cost Comparison";#N/A,#N/A,FALSE,"ICP Comparison "}</definedName>
    <definedName name="wrn.Report." localSheetId="1" hidden="1">{#N/A,#N/A,FALSE,"Cost Comparison";#N/A,#N/A,FALSE,"ICP Comparison "}</definedName>
    <definedName name="wrn.Report." localSheetId="2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0" hidden="1">{#N/A,#N/A,TRUE,"Pivots-Employee";#N/A,"Scenerio2",TRUE,"Assumptions Summary"}</definedName>
    <definedName name="wrn.Report._.2." localSheetId="1" hidden="1">{#N/A,#N/A,TRUE,"Pivots-Employee";#N/A,"Scenerio2",TRUE,"Assumptions Summary"}</definedName>
    <definedName name="wrn.Report._.2." localSheetId="2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0" hidden="1">{#N/A,#N/A,TRUE,"Pivots-Employee";#N/A,"Scenario1",TRUE,"Assumptions Summary"}</definedName>
    <definedName name="wrn.Report1." localSheetId="1" hidden="1">{#N/A,#N/A,TRUE,"Pivots-Employee";#N/A,"Scenario1",TRUE,"Assumptions Summary"}</definedName>
    <definedName name="wrn.Report1." localSheetId="2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0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0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0" hidden="1">{"review",#N/A,FALSE,"FACTSHT"}</definedName>
    <definedName name="wrn.review." localSheetId="1" hidden="1">{"review",#N/A,FALSE,"FACTSHT"}</definedName>
    <definedName name="wrn.review." localSheetId="2" hidden="1">{"review",#N/A,FALSE,"FACTSHT"}</definedName>
    <definedName name="wrn.review." hidden="1">{"review",#N/A,FALSE,"FACTSHT"}</definedName>
    <definedName name="wrn.review1." localSheetId="0" hidden="1">{"review",#N/A,FALSE,"FACTSHT"}</definedName>
    <definedName name="wrn.review1." localSheetId="1" hidden="1">{"review",#N/A,FALSE,"FACTSHT"}</definedName>
    <definedName name="wrn.review1." localSheetId="2" hidden="1">{"review",#N/A,FALSE,"FACTSHT"}</definedName>
    <definedName name="wrn.review1." hidden="1">{"review",#N/A,FALSE,"FACTSHT"}</definedName>
    <definedName name="wrn.SBEI." localSheetId="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0" hidden="1">{"Std Poor",#N/A,FALSE,"S&amp;P";"Sum Stats",#N/A,FALSE,"Stats"}</definedName>
    <definedName name="wrn.Statistics." localSheetId="1" hidden="1">{"Std Poor",#N/A,FALSE,"S&amp;P";"Sum Stats",#N/A,FALSE,"Stats"}</definedName>
    <definedName name="wrn.Statistics." localSheetId="2" hidden="1">{"Std Poor",#N/A,FALSE,"S&amp;P";"Sum Stats",#N/A,FALSE,"Stats"}</definedName>
    <definedName name="wrn.Statistics." hidden="1">{"Std Poor",#N/A,FALSE,"S&amp;P";"Sum Stats",#N/A,FALSE,"Stats"}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localSheetId="1" hidden="1">{#N/A,#N/A,FALSE,"Tar-Ass";#N/A,#N/A,FALSE,"Tar-IS";#N/A,#N/A,FALSE,"Tar-BS";#N/A,#N/A,FALSE,"Tar-Adg BS";#N/A,#N/A,FALSE,"Tar-CF"}</definedName>
    <definedName name="wrn.TargetState." localSheetId="2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0" hidden="1">{#N/A,#N/A,FALSE,"Tar-Ass";#N/A,#N/A,FALSE,"Tar-IS";#N/A,#N/A,FALSE,"Tar-BS";#N/A,#N/A,FALSE,"Tar-Adg BS";#N/A,#N/A,FALSE,"Tar-CF"}</definedName>
    <definedName name="wrn.TargetState._2" localSheetId="1" hidden="1">{#N/A,#N/A,FALSE,"Tar-Ass";#N/A,#N/A,FALSE,"Tar-IS";#N/A,#N/A,FALSE,"Tar-BS";#N/A,#N/A,FALSE,"Tar-Adg BS";#N/A,#N/A,FALSE,"Tar-CF"}</definedName>
    <definedName name="wrn.TargetState._2" localSheetId="2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0" hidden="1">{#N/A,#N/A,FALSE,"Tar-Ass";#N/A,#N/A,FALSE,"Tar-IS";#N/A,#N/A,FALSE,"Tar-BS";#N/A,#N/A,FALSE,"Tar-Adg BS";#N/A,#N/A,FALSE,"Tar-CF"}</definedName>
    <definedName name="wrn.TargetState._22" localSheetId="1" hidden="1">{#N/A,#N/A,FALSE,"Tar-Ass";#N/A,#N/A,FALSE,"Tar-IS";#N/A,#N/A,FALSE,"Tar-BS";#N/A,#N/A,FALSE,"Tar-Adg BS";#N/A,#N/A,FALSE,"Tar-CF"}</definedName>
    <definedName name="wrn.TargetState._22" localSheetId="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0" hidden="1">{#N/A,#N/A,FALSE,"Tar-Ass";#N/A,#N/A,FALSE,"Tar-IS";#N/A,#N/A,FALSE,"Tar-BS";#N/A,#N/A,FALSE,"Tar-Adg BS";#N/A,#N/A,FALSE,"Tar-CF"}</definedName>
    <definedName name="wrn.TargetState.2" localSheetId="1" hidden="1">{#N/A,#N/A,FALSE,"Tar-Ass";#N/A,#N/A,FALSE,"Tar-IS";#N/A,#N/A,FALSE,"Tar-BS";#N/A,#N/A,FALSE,"Tar-Adg BS";#N/A,#N/A,FALSE,"Tar-CF"}</definedName>
    <definedName name="wrn.TargetState.2" localSheetId="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0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0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0" hidden="1">{#N/A,#N/A,TRUE,"Val - sum";#N/A,#N/A,TRUE,"Val - Sum1";#N/A,#N/A,TRUE,"Val - sum2";#N/A,#N/A,TRUE,"Val - Sum3";#N/A,#N/A,TRUE,"Tar-DCF";#N/A,#N/A,TRUE,"Tar-Val LBO";#N/A,#N/A,TRUE,"Tar-Mult Val"}</definedName>
    <definedName name="wrn.TargetVal.2" localSheetId="1" hidden="1">{#N/A,#N/A,TRUE,"Val - sum";#N/A,#N/A,TRUE,"Val - Sum1";#N/A,#N/A,TRUE,"Val - sum2";#N/A,#N/A,TRUE,"Val - Sum3";#N/A,#N/A,TRUE,"Tar-DCF";#N/A,#N/A,TRUE,"Tar-Val LBO";#N/A,#N/A,TRUE,"Tar-Mult Val"}</definedName>
    <definedName name="wrn.TargetVal.2" localSheetId="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0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1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2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localSheetId="1" hidden="1">{"Wkp ComEquity",#N/A,FALSE,"Cap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localSheetId="1" hidden="1">{"Wkp JDITC",#N/A,FALSE,"Cap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localSheetId="1" hidden="1">{"Wkp LTerm Debt",#N/A,FALSE,"Cap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localSheetId="1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localSheetId="1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localSheetId="1" hidden="1">{"Wkp LTerm Debt Int",#N/A,FALSE,"Cap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localSheetId="1" hidden="1">{"Wkp PreStock",#N/A,FALSE,"Cap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localSheetId="1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localSheetId="1" hidden="1">{"Wkp PreStock Amort",#N/A,FALSE,"Cap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localSheetId="1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localSheetId="1" hidden="1">{"Wkp STerm Debt",#N/A,FALSE,"Cap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localSheetId="1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  <definedName name="x" localSheetId="4" hidden="1">[1]Ins!#REF!</definedName>
    <definedName name="x" localSheetId="9" hidden="1">[1]Ins!#REF!</definedName>
    <definedName name="x" localSheetId="13" hidden="1">[1]Ins!#REF!</definedName>
    <definedName name="x" localSheetId="17" hidden="1">[1]Ins!#REF!</definedName>
    <definedName name="x" localSheetId="18" hidden="1">[1]Ins!#REF!</definedName>
    <definedName name="x" localSheetId="22" hidden="1">[1]Ins!#REF!</definedName>
    <definedName name="x" localSheetId="7" hidden="1">[1]Ins!#REF!</definedName>
    <definedName name="x" localSheetId="8" hidden="1">[1]Ins!#REF!</definedName>
    <definedName name="x" localSheetId="10" hidden="1">[1]Ins!#REF!</definedName>
    <definedName name="x" localSheetId="11" hidden="1">[1]Ins!#REF!</definedName>
    <definedName name="x" hidden="1">[1]Ins!#REF!</definedName>
    <definedName name="Xbrl_Tag_159b8957_ae03_42ec_9e89_9f8ad3bf9d11" localSheetId="4" hidden="1">[49]Leadsheet!#REF!</definedName>
    <definedName name="Xbrl_Tag_159b8957_ae03_42ec_9e89_9f8ad3bf9d11" localSheetId="13" hidden="1">[49]Leadsheet!#REF!</definedName>
    <definedName name="Xbrl_Tag_159b8957_ae03_42ec_9e89_9f8ad3bf9d11" localSheetId="17" hidden="1">[49]Leadsheet!#REF!</definedName>
    <definedName name="Xbrl_Tag_159b8957_ae03_42ec_9e89_9f8ad3bf9d11" localSheetId="18" hidden="1">[49]Leadsheet!#REF!</definedName>
    <definedName name="Xbrl_Tag_159b8957_ae03_42ec_9e89_9f8ad3bf9d11" localSheetId="22" hidden="1">[49]Leadsheet!#REF!</definedName>
    <definedName name="Xbrl_Tag_159b8957_ae03_42ec_9e89_9f8ad3bf9d11" localSheetId="7" hidden="1">[49]Leadsheet!#REF!</definedName>
    <definedName name="Xbrl_Tag_159b8957_ae03_42ec_9e89_9f8ad3bf9d11" localSheetId="8" hidden="1">[49]Leadsheet!#REF!</definedName>
    <definedName name="Xbrl_Tag_159b8957_ae03_42ec_9e89_9f8ad3bf9d11" localSheetId="11" hidden="1">[49]Leadsheet!#REF!</definedName>
    <definedName name="Xbrl_Tag_159b8957_ae03_42ec_9e89_9f8ad3bf9d11" hidden="1">[49]Leadsheet!#REF!</definedName>
    <definedName name="Xbrl_Tag_2c0bf940_89af_4553_823d_c70b8655e2a4" localSheetId="4" hidden="1">[49]Leadsheet!#REF!</definedName>
    <definedName name="Xbrl_Tag_2c0bf940_89af_4553_823d_c70b8655e2a4" localSheetId="13" hidden="1">[49]Leadsheet!#REF!</definedName>
    <definedName name="Xbrl_Tag_2c0bf940_89af_4553_823d_c70b8655e2a4" localSheetId="17" hidden="1">[49]Leadsheet!#REF!</definedName>
    <definedName name="Xbrl_Tag_2c0bf940_89af_4553_823d_c70b8655e2a4" localSheetId="18" hidden="1">[49]Leadsheet!#REF!</definedName>
    <definedName name="Xbrl_Tag_2c0bf940_89af_4553_823d_c70b8655e2a4" localSheetId="22" hidden="1">[49]Leadsheet!#REF!</definedName>
    <definedName name="Xbrl_Tag_2c0bf940_89af_4553_823d_c70b8655e2a4" localSheetId="7" hidden="1">[49]Leadsheet!#REF!</definedName>
    <definedName name="Xbrl_Tag_2c0bf940_89af_4553_823d_c70b8655e2a4" localSheetId="8" hidden="1">[49]Leadsheet!#REF!</definedName>
    <definedName name="Xbrl_Tag_2c0bf940_89af_4553_823d_c70b8655e2a4" localSheetId="11" hidden="1">[49]Leadsheet!#REF!</definedName>
    <definedName name="Xbrl_Tag_2c0bf940_89af_4553_823d_c70b8655e2a4" hidden="1">[49]Leadsheet!#REF!</definedName>
    <definedName name="Xbrl_Tag_2ec604a8_12e6_47bd_810b_dfd3eb163f8c" localSheetId="4" hidden="1">[49]Leadsheet!#REF!</definedName>
    <definedName name="Xbrl_Tag_2ec604a8_12e6_47bd_810b_dfd3eb163f8c" localSheetId="13" hidden="1">[49]Leadsheet!#REF!</definedName>
    <definedName name="Xbrl_Tag_2ec604a8_12e6_47bd_810b_dfd3eb163f8c" localSheetId="17" hidden="1">[49]Leadsheet!#REF!</definedName>
    <definedName name="Xbrl_Tag_2ec604a8_12e6_47bd_810b_dfd3eb163f8c" localSheetId="18" hidden="1">[49]Leadsheet!#REF!</definedName>
    <definedName name="Xbrl_Tag_2ec604a8_12e6_47bd_810b_dfd3eb163f8c" localSheetId="22" hidden="1">[49]Leadsheet!#REF!</definedName>
    <definedName name="Xbrl_Tag_2ec604a8_12e6_47bd_810b_dfd3eb163f8c" localSheetId="7" hidden="1">[49]Leadsheet!#REF!</definedName>
    <definedName name="Xbrl_Tag_2ec604a8_12e6_47bd_810b_dfd3eb163f8c" localSheetId="8" hidden="1">[49]Leadsheet!#REF!</definedName>
    <definedName name="Xbrl_Tag_2ec604a8_12e6_47bd_810b_dfd3eb163f8c" localSheetId="11" hidden="1">[49]Leadsheet!#REF!</definedName>
    <definedName name="Xbrl_Tag_2ec604a8_12e6_47bd_810b_dfd3eb163f8c" hidden="1">[49]Leadsheet!#REF!</definedName>
    <definedName name="Xbrl_Tag_75d2d898_abdd_4ea3_af98_204b7b366af1" localSheetId="4" hidden="1">[49]Leadsheet!#REF!</definedName>
    <definedName name="Xbrl_Tag_75d2d898_abdd_4ea3_af98_204b7b366af1" localSheetId="13" hidden="1">[49]Leadsheet!#REF!</definedName>
    <definedName name="Xbrl_Tag_75d2d898_abdd_4ea3_af98_204b7b366af1" localSheetId="17" hidden="1">[49]Leadsheet!#REF!</definedName>
    <definedName name="Xbrl_Tag_75d2d898_abdd_4ea3_af98_204b7b366af1" localSheetId="18" hidden="1">[49]Leadsheet!#REF!</definedName>
    <definedName name="Xbrl_Tag_75d2d898_abdd_4ea3_af98_204b7b366af1" localSheetId="22" hidden="1">[49]Leadsheet!#REF!</definedName>
    <definedName name="Xbrl_Tag_75d2d898_abdd_4ea3_af98_204b7b366af1" localSheetId="7" hidden="1">[49]Leadsheet!#REF!</definedName>
    <definedName name="Xbrl_Tag_75d2d898_abdd_4ea3_af98_204b7b366af1" localSheetId="8" hidden="1">[49]Leadsheet!#REF!</definedName>
    <definedName name="Xbrl_Tag_75d2d898_abdd_4ea3_af98_204b7b366af1" localSheetId="11" hidden="1">[49]Leadsheet!#REF!</definedName>
    <definedName name="Xbrl_Tag_75d2d898_abdd_4ea3_af98_204b7b366af1" hidden="1">[49]Leadsheet!#REF!</definedName>
    <definedName name="Xbrl_Tag_adaa8e9c_940a_4384_b1cf_05e20ec68a9f" localSheetId="4" hidden="1">[49]Leadsheet!#REF!</definedName>
    <definedName name="Xbrl_Tag_adaa8e9c_940a_4384_b1cf_05e20ec68a9f" localSheetId="13" hidden="1">[49]Leadsheet!#REF!</definedName>
    <definedName name="Xbrl_Tag_adaa8e9c_940a_4384_b1cf_05e20ec68a9f" localSheetId="17" hidden="1">[49]Leadsheet!#REF!</definedName>
    <definedName name="Xbrl_Tag_adaa8e9c_940a_4384_b1cf_05e20ec68a9f" localSheetId="18" hidden="1">[49]Leadsheet!#REF!</definedName>
    <definedName name="Xbrl_Tag_adaa8e9c_940a_4384_b1cf_05e20ec68a9f" localSheetId="22" hidden="1">[49]Leadsheet!#REF!</definedName>
    <definedName name="Xbrl_Tag_adaa8e9c_940a_4384_b1cf_05e20ec68a9f" localSheetId="7" hidden="1">[49]Leadsheet!#REF!</definedName>
    <definedName name="Xbrl_Tag_adaa8e9c_940a_4384_b1cf_05e20ec68a9f" localSheetId="8" hidden="1">[49]Leadsheet!#REF!</definedName>
    <definedName name="Xbrl_Tag_adaa8e9c_940a_4384_b1cf_05e20ec68a9f" localSheetId="11" hidden="1">[49]Leadsheet!#REF!</definedName>
    <definedName name="Xbrl_Tag_adaa8e9c_940a_4384_b1cf_05e20ec68a9f" hidden="1">[49]Leadsheet!#REF!</definedName>
    <definedName name="xxxx" localSheetId="0" hidden="1">{#N/A,#N/A,FALSE,"New-RegularBevel";#N/A,#N/A,FALSE,"Optiva-Optiva2";#N/A,#N/A,FALSE,"Cathlon-Monoblok";#N/A,#N/A,FALSE,"Stylets"}</definedName>
    <definedName name="xxxx" localSheetId="1" hidden="1">{#N/A,#N/A,FALSE,"New-RegularBevel";#N/A,#N/A,FALSE,"Optiva-Optiva2";#N/A,#N/A,FALSE,"Cathlon-Monoblok";#N/A,#N/A,FALSE,"Stylets"}</definedName>
    <definedName name="xxxx" localSheetId="2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0" hidden="1">{#N/A,#N/A,FALSE,"Costi per Gruppo ";#N/A,#N/A,FALSE,"New-RegularBevel";#N/A,#N/A,FALSE,"Optiva-Optiva2";#N/A,#N/A,FALSE,"Cathlon-Monoblok";#N/A,#N/A,FALSE,"Stylets";#N/A,#N/A,FALSE,"Totali"}</definedName>
    <definedName name="xxxxxxxxxxx" localSheetId="1" hidden="1">{#N/A,#N/A,FALSE,"Costi per Gruppo ";#N/A,#N/A,FALSE,"New-RegularBevel";#N/A,#N/A,FALSE,"Optiva-Optiva2";#N/A,#N/A,FALSE,"Cathlon-Monoblok";#N/A,#N/A,FALSE,"Stylets";#N/A,#N/A,FALSE,"Totali"}</definedName>
    <definedName name="xxxxxxxxxxx" localSheetId="2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y" localSheetId="4" hidden="1">[1]Ins!#REF!</definedName>
    <definedName name="y" localSheetId="9" hidden="1">[1]Ins!#REF!</definedName>
    <definedName name="y" localSheetId="13" hidden="1">[1]Ins!#REF!</definedName>
    <definedName name="y" localSheetId="17" hidden="1">[1]Ins!#REF!</definedName>
    <definedName name="y" localSheetId="18" hidden="1">[1]Ins!#REF!</definedName>
    <definedName name="y" localSheetId="22" hidden="1">[1]Ins!#REF!</definedName>
    <definedName name="y" localSheetId="7" hidden="1">[1]Ins!#REF!</definedName>
    <definedName name="y" localSheetId="8" hidden="1">[1]Ins!#REF!</definedName>
    <definedName name="y" localSheetId="11" hidden="1">[1]Ins!#REF!</definedName>
    <definedName name="y" hidden="1">[1]Ins!#REF!</definedName>
    <definedName name="YES_NO" localSheetId="13">#REF!</definedName>
    <definedName name="YES_NO" localSheetId="15">#REF!</definedName>
    <definedName name="YES_NO" localSheetId="19">#REF!</definedName>
    <definedName name="YES_NO" localSheetId="20">#REF!</definedName>
    <definedName name="YES_NO" localSheetId="21">#REF!</definedName>
    <definedName name="YES_NO" localSheetId="14">#REF!</definedName>
    <definedName name="YES_NO">#REF!</definedName>
    <definedName name="Yes_or_No">[20]Yes_or_No!$B$3:$B$4</definedName>
  </definedNames>
  <calcPr calcId="191029"/>
  <pivotCaches>
    <pivotCache cacheId="41" r:id="rId73"/>
    <pivotCache cacheId="42" r:id="rId74"/>
    <pivotCache cacheId="43" r:id="rId7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33" l="1"/>
  <c r="O15" i="33"/>
  <c r="L15" i="33"/>
  <c r="I15" i="33"/>
  <c r="F15" i="33"/>
  <c r="C15" i="33"/>
  <c r="E21" i="33"/>
  <c r="B22" i="33"/>
  <c r="B21" i="33"/>
  <c r="B20" i="33"/>
  <c r="D39" i="32"/>
  <c r="C39" i="32" l="1"/>
  <c r="L34" i="32"/>
  <c r="I34" i="32"/>
  <c r="B39" i="32"/>
  <c r="B40" i="32" s="1"/>
  <c r="F34" i="32"/>
  <c r="B24" i="32"/>
  <c r="B23" i="32"/>
  <c r="B22" i="32"/>
  <c r="B21" i="32"/>
  <c r="B20" i="32"/>
  <c r="B19" i="32"/>
  <c r="L12" i="32"/>
  <c r="C7" i="32"/>
  <c r="F13" i="32"/>
  <c r="D7" i="31"/>
  <c r="E7" i="31"/>
  <c r="F7" i="31"/>
  <c r="G7" i="31"/>
  <c r="G8" i="31" s="1"/>
  <c r="H7" i="31"/>
  <c r="I7" i="31"/>
  <c r="J7" i="31"/>
  <c r="K7" i="31"/>
  <c r="K8" i="31" s="1"/>
  <c r="L7" i="31"/>
  <c r="M7" i="31"/>
  <c r="M8" i="31" s="1"/>
  <c r="N7" i="31"/>
  <c r="O7" i="31"/>
  <c r="P7" i="31"/>
  <c r="Q7" i="31"/>
  <c r="Q8" i="31" s="1"/>
  <c r="R7" i="31"/>
  <c r="S7" i="31"/>
  <c r="S8" i="31" s="1"/>
  <c r="T7" i="31"/>
  <c r="U7" i="31"/>
  <c r="V7" i="31"/>
  <c r="W7" i="31"/>
  <c r="X7" i="31"/>
  <c r="C7" i="31"/>
  <c r="B7" i="31"/>
  <c r="B18" i="31"/>
  <c r="B20" i="31"/>
  <c r="D38" i="33"/>
  <c r="D40" i="33" s="1"/>
  <c r="D42" i="33" s="1"/>
  <c r="C38" i="33"/>
  <c r="C40" i="33" s="1"/>
  <c r="C42" i="33" s="1"/>
  <c r="B38" i="33"/>
  <c r="B40" i="33" s="1"/>
  <c r="B42" i="33" s="1"/>
  <c r="D31" i="33"/>
  <c r="D32" i="33" s="1"/>
  <c r="S13" i="33" s="1"/>
  <c r="C31" i="33"/>
  <c r="C32" i="33" s="1"/>
  <c r="B31" i="33"/>
  <c r="B32" i="33" s="1"/>
  <c r="E23" i="33"/>
  <c r="B23" i="33"/>
  <c r="H23" i="33" s="1"/>
  <c r="X15" i="33"/>
  <c r="U15" i="33"/>
  <c r="X9" i="33"/>
  <c r="W9" i="33"/>
  <c r="V9" i="33"/>
  <c r="U9" i="33"/>
  <c r="T9" i="33"/>
  <c r="S9" i="33"/>
  <c r="T10" i="33" s="1"/>
  <c r="R9" i="33"/>
  <c r="Q9" i="33"/>
  <c r="P9" i="33"/>
  <c r="O9" i="33"/>
  <c r="P10" i="33" s="1"/>
  <c r="N9" i="33"/>
  <c r="M9" i="33"/>
  <c r="N10" i="33" s="1"/>
  <c r="L9" i="33"/>
  <c r="K9" i="33"/>
  <c r="J9" i="33"/>
  <c r="I9" i="33"/>
  <c r="J10" i="33" s="1"/>
  <c r="H9" i="33"/>
  <c r="G9" i="33"/>
  <c r="H10" i="33" s="1"/>
  <c r="F9" i="33"/>
  <c r="E9" i="33"/>
  <c r="D9" i="33"/>
  <c r="C9" i="33"/>
  <c r="D10" i="33" s="1"/>
  <c r="B9" i="33"/>
  <c r="Z8" i="33"/>
  <c r="Z7" i="33"/>
  <c r="Z6" i="33"/>
  <c r="Z5" i="33"/>
  <c r="Z4" i="33"/>
  <c r="D40" i="32"/>
  <c r="U12" i="32" s="1"/>
  <c r="C40" i="32"/>
  <c r="R12" i="32" s="1"/>
  <c r="C35" i="32"/>
  <c r="C36" i="32" s="1"/>
  <c r="B26" i="32" s="1"/>
  <c r="B35" i="32"/>
  <c r="B36" i="32" s="1"/>
  <c r="B25" i="32" s="1"/>
  <c r="L32" i="32"/>
  <c r="I32" i="32"/>
  <c r="F32" i="32"/>
  <c r="L31" i="32"/>
  <c r="I31" i="32"/>
  <c r="F31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B7" i="32"/>
  <c r="Z6" i="32"/>
  <c r="Z5" i="32"/>
  <c r="Z4" i="32"/>
  <c r="D27" i="31"/>
  <c r="D28" i="31" s="1"/>
  <c r="S12" i="31" s="1"/>
  <c r="C27" i="31"/>
  <c r="C28" i="31" s="1"/>
  <c r="G12" i="31" s="1"/>
  <c r="B27" i="31"/>
  <c r="B28" i="31" s="1"/>
  <c r="W8" i="31"/>
  <c r="T8" i="31"/>
  <c r="N8" i="31"/>
  <c r="H8" i="31"/>
  <c r="E8" i="31"/>
  <c r="D8" i="31"/>
  <c r="C8" i="31"/>
  <c r="Z6" i="31"/>
  <c r="Z5" i="31"/>
  <c r="H13" i="33" l="1"/>
  <c r="G13" i="33"/>
  <c r="G16" i="33" s="1"/>
  <c r="S16" i="33"/>
  <c r="T13" i="33"/>
  <c r="B43" i="33"/>
  <c r="B44" i="33" s="1"/>
  <c r="C43" i="33"/>
  <c r="C44" i="33" s="1"/>
  <c r="K10" i="33"/>
  <c r="W10" i="33"/>
  <c r="D43" i="33"/>
  <c r="D44" i="33" s="1"/>
  <c r="F10" i="33"/>
  <c r="L10" i="33"/>
  <c r="X10" i="33"/>
  <c r="V10" i="33"/>
  <c r="Q10" i="33"/>
  <c r="R10" i="33"/>
  <c r="U10" i="33"/>
  <c r="C10" i="33"/>
  <c r="I10" i="33"/>
  <c r="O10" i="33"/>
  <c r="L35" i="32"/>
  <c r="L36" i="32" s="1"/>
  <c r="S11" i="32" s="1"/>
  <c r="L8" i="32"/>
  <c r="X8" i="32"/>
  <c r="B27" i="32"/>
  <c r="C8" i="32"/>
  <c r="I8" i="32"/>
  <c r="O8" i="32"/>
  <c r="U8" i="32"/>
  <c r="F12" i="32"/>
  <c r="C12" i="32"/>
  <c r="I12" i="32"/>
  <c r="J8" i="32"/>
  <c r="P8" i="32"/>
  <c r="D8" i="32"/>
  <c r="V8" i="32"/>
  <c r="H8" i="32"/>
  <c r="N8" i="32"/>
  <c r="T8" i="32"/>
  <c r="H12" i="31"/>
  <c r="G14" i="31"/>
  <c r="T12" i="31"/>
  <c r="S14" i="31"/>
  <c r="V8" i="31"/>
  <c r="P8" i="31"/>
  <c r="J8" i="31"/>
  <c r="C12" i="31"/>
  <c r="D12" i="31" s="1"/>
  <c r="E12" i="31" s="1"/>
  <c r="F12" i="31" s="1"/>
  <c r="F14" i="31" s="1"/>
  <c r="X8" i="31"/>
  <c r="R8" i="31"/>
  <c r="L8" i="31"/>
  <c r="F8" i="31"/>
  <c r="X12" i="32"/>
  <c r="O12" i="32"/>
  <c r="F35" i="32"/>
  <c r="F36" i="32" s="1"/>
  <c r="C11" i="32" s="1"/>
  <c r="E8" i="32"/>
  <c r="Q8" i="32"/>
  <c r="I35" i="32"/>
  <c r="I36" i="32" s="1"/>
  <c r="G11" i="32" s="1"/>
  <c r="G14" i="32" s="1"/>
  <c r="G8" i="32"/>
  <c r="M8" i="32"/>
  <c r="S8" i="32"/>
  <c r="O8" i="31"/>
  <c r="U8" i="31"/>
  <c r="I8" i="31"/>
  <c r="I13" i="33"/>
  <c r="H16" i="33"/>
  <c r="T11" i="32"/>
  <c r="S14" i="32"/>
  <c r="M10" i="33"/>
  <c r="G10" i="33"/>
  <c r="S10" i="33"/>
  <c r="K8" i="32"/>
  <c r="Z9" i="33"/>
  <c r="F8" i="32"/>
  <c r="R8" i="32"/>
  <c r="W8" i="32"/>
  <c r="C13" i="33"/>
  <c r="Z7" i="32"/>
  <c r="C14" i="31"/>
  <c r="D14" i="31"/>
  <c r="E10" i="33"/>
  <c r="E14" i="19"/>
  <c r="C14" i="19"/>
  <c r="D5" i="30"/>
  <c r="D6" i="30"/>
  <c r="D7" i="30"/>
  <c r="D8" i="30"/>
  <c r="O14" i="33" l="1"/>
  <c r="R14" i="33"/>
  <c r="I14" i="33"/>
  <c r="L14" i="33"/>
  <c r="F14" i="33"/>
  <c r="C14" i="33"/>
  <c r="C16" i="33" s="1"/>
  <c r="X14" i="33"/>
  <c r="U14" i="33"/>
  <c r="D13" i="33"/>
  <c r="U13" i="33"/>
  <c r="V13" i="33" s="1"/>
  <c r="T16" i="33"/>
  <c r="C14" i="32"/>
  <c r="D11" i="32"/>
  <c r="E14" i="31"/>
  <c r="H11" i="32"/>
  <c r="H14" i="32" s="1"/>
  <c r="V16" i="33"/>
  <c r="W13" i="33"/>
  <c r="U11" i="32"/>
  <c r="T14" i="32"/>
  <c r="U12" i="31"/>
  <c r="T14" i="31"/>
  <c r="I16" i="33"/>
  <c r="J13" i="33"/>
  <c r="I11" i="32"/>
  <c r="I12" i="31"/>
  <c r="H14" i="31"/>
  <c r="D14" i="32"/>
  <c r="E11" i="32"/>
  <c r="D9" i="30"/>
  <c r="C14" i="30" s="1"/>
  <c r="E13" i="33" l="1"/>
  <c r="D16" i="33"/>
  <c r="U16" i="33"/>
  <c r="J12" i="31"/>
  <c r="I14" i="31"/>
  <c r="V12" i="31"/>
  <c r="U14" i="31"/>
  <c r="J11" i="32"/>
  <c r="I14" i="32"/>
  <c r="V11" i="32"/>
  <c r="U14" i="32"/>
  <c r="F11" i="32"/>
  <c r="F14" i="32" s="1"/>
  <c r="E14" i="32"/>
  <c r="J16" i="33"/>
  <c r="K13" i="33"/>
  <c r="W16" i="33"/>
  <c r="X13" i="33"/>
  <c r="X16" i="33" s="1"/>
  <c r="G14" i="30"/>
  <c r="G20" i="30" s="1"/>
  <c r="F14" i="30"/>
  <c r="C15" i="30"/>
  <c r="F13" i="33" l="1"/>
  <c r="F16" i="33" s="1"/>
  <c r="E16" i="33"/>
  <c r="W12" i="31"/>
  <c r="X12" i="31" s="1"/>
  <c r="V14" i="31"/>
  <c r="K16" i="33"/>
  <c r="L13" i="33"/>
  <c r="K11" i="32"/>
  <c r="J14" i="32"/>
  <c r="W11" i="32"/>
  <c r="V14" i="32"/>
  <c r="K12" i="31"/>
  <c r="J14" i="31"/>
  <c r="F15" i="30"/>
  <c r="C16" i="30"/>
  <c r="G15" i="30"/>
  <c r="G21" i="30" s="1"/>
  <c r="F20" i="30"/>
  <c r="K14" i="31" l="1"/>
  <c r="L12" i="31"/>
  <c r="L16" i="33"/>
  <c r="M13" i="33"/>
  <c r="L11" i="32"/>
  <c r="K14" i="32"/>
  <c r="X11" i="32"/>
  <c r="X14" i="32" s="1"/>
  <c r="W14" i="32"/>
  <c r="W14" i="31"/>
  <c r="X14" i="31"/>
  <c r="F16" i="30"/>
  <c r="G16" i="30"/>
  <c r="G22" i="30" s="1"/>
  <c r="F21" i="30"/>
  <c r="L14" i="32" l="1"/>
  <c r="M11" i="32"/>
  <c r="N13" i="33"/>
  <c r="M16" i="33"/>
  <c r="L14" i="31"/>
  <c r="M12" i="31"/>
  <c r="F22" i="30"/>
  <c r="M14" i="31" l="1"/>
  <c r="N12" i="31"/>
  <c r="N16" i="33"/>
  <c r="O13" i="33"/>
  <c r="M14" i="32"/>
  <c r="N11" i="32"/>
  <c r="E4" i="29"/>
  <c r="F8" i="29"/>
  <c r="N14" i="32" l="1"/>
  <c r="O11" i="32"/>
  <c r="O16" i="33"/>
  <c r="P13" i="33"/>
  <c r="O12" i="31"/>
  <c r="N14" i="31"/>
  <c r="C8" i="29"/>
  <c r="C33" i="29" s="1"/>
  <c r="E8" i="29"/>
  <c r="E33" i="29" s="1"/>
  <c r="B8" i="29"/>
  <c r="B33" i="29" s="1"/>
  <c r="F33" i="29"/>
  <c r="F22" i="29"/>
  <c r="F25" i="29" s="1"/>
  <c r="F27" i="29" s="1"/>
  <c r="F34" i="29" s="1"/>
  <c r="P12" i="31" l="1"/>
  <c r="O14" i="31"/>
  <c r="P16" i="33"/>
  <c r="Q13" i="33"/>
  <c r="P11" i="32"/>
  <c r="O14" i="32"/>
  <c r="E22" i="29"/>
  <c r="E25" i="29" s="1"/>
  <c r="E27" i="29" s="1"/>
  <c r="B22" i="29"/>
  <c r="B25" i="29" s="1"/>
  <c r="B27" i="29" s="1"/>
  <c r="C22" i="29"/>
  <c r="C25" i="29" s="1"/>
  <c r="C27" i="29" s="1"/>
  <c r="C34" i="29" s="1"/>
  <c r="C35" i="29" s="1"/>
  <c r="F35" i="29"/>
  <c r="B34" i="29"/>
  <c r="B35" i="29" s="1"/>
  <c r="Q16" i="33" l="1"/>
  <c r="R13" i="33"/>
  <c r="R16" i="33" s="1"/>
  <c r="Q11" i="32"/>
  <c r="P14" i="32"/>
  <c r="Q12" i="31"/>
  <c r="R12" i="31" s="1"/>
  <c r="P14" i="31"/>
  <c r="E34" i="29"/>
  <c r="E35" i="29" s="1"/>
  <c r="Q14" i="31" l="1"/>
  <c r="R14" i="31"/>
  <c r="R11" i="32"/>
  <c r="R14" i="32" s="1"/>
  <c r="Q14" i="32"/>
  <c r="E8" i="28"/>
  <c r="E33" i="28" s="1"/>
  <c r="F8" i="28"/>
  <c r="C8" i="28"/>
  <c r="B8" i="28"/>
  <c r="E4" i="28"/>
  <c r="B22" i="28" l="1"/>
  <c r="B25" i="28" s="1"/>
  <c r="B27" i="28" s="1"/>
  <c r="B33" i="28"/>
  <c r="C33" i="28"/>
  <c r="F33" i="28"/>
  <c r="F22" i="28"/>
  <c r="F25" i="28" s="1"/>
  <c r="F27" i="28" s="1"/>
  <c r="F34" i="28" s="1"/>
  <c r="E22" i="28"/>
  <c r="E25" i="28" s="1"/>
  <c r="E27" i="28" s="1"/>
  <c r="C22" i="28"/>
  <c r="C25" i="28" s="1"/>
  <c r="C27" i="28" s="1"/>
  <c r="C34" i="28" s="1"/>
  <c r="E34" i="28" l="1"/>
  <c r="F35" i="28"/>
  <c r="C35" i="28"/>
  <c r="B34" i="28"/>
  <c r="B35" i="28" l="1"/>
  <c r="E35" i="28"/>
  <c r="C7" i="27" l="1"/>
  <c r="B7" i="27"/>
  <c r="B21" i="27" l="1"/>
  <c r="B24" i="27" s="1"/>
  <c r="B26" i="27" s="1"/>
  <c r="B32" i="27"/>
  <c r="C32" i="27"/>
  <c r="C21" i="27"/>
  <c r="C24" i="27" s="1"/>
  <c r="C26" i="27" s="1"/>
  <c r="C33" i="27" s="1"/>
  <c r="B33" i="27" l="1"/>
  <c r="B34" i="27"/>
  <c r="C34" i="27"/>
  <c r="I6" i="25" l="1"/>
  <c r="I7" i="25"/>
  <c r="I8" i="25"/>
  <c r="C9" i="25"/>
  <c r="E9" i="25"/>
  <c r="G9" i="25"/>
  <c r="G18" i="25" s="1"/>
  <c r="I12" i="25"/>
  <c r="I13" i="25"/>
  <c r="C14" i="25"/>
  <c r="E14" i="25"/>
  <c r="G14" i="25"/>
  <c r="E16" i="25"/>
  <c r="I22" i="25"/>
  <c r="I23" i="25"/>
  <c r="I24" i="25"/>
  <c r="C25" i="25"/>
  <c r="E25" i="25"/>
  <c r="G25" i="25"/>
  <c r="I28" i="25"/>
  <c r="I29" i="25"/>
  <c r="C30" i="25"/>
  <c r="E30" i="25"/>
  <c r="G30" i="25"/>
  <c r="E32" i="25"/>
  <c r="E34" i="25" l="1"/>
  <c r="E18" i="25"/>
  <c r="C18" i="25"/>
  <c r="I18" i="25" s="1"/>
  <c r="I25" i="25"/>
  <c r="C34" i="25"/>
  <c r="I14" i="25"/>
  <c r="I30" i="25"/>
  <c r="G34" i="25"/>
  <c r="I9" i="25"/>
  <c r="I34" i="25" l="1"/>
  <c r="L7" i="24"/>
  <c r="L8" i="24"/>
  <c r="C9" i="24"/>
  <c r="D9" i="24"/>
  <c r="E9" i="24"/>
  <c r="F9" i="24"/>
  <c r="G9" i="24"/>
  <c r="H9" i="24"/>
  <c r="I9" i="24"/>
  <c r="J9" i="24"/>
  <c r="L12" i="24"/>
  <c r="L14" i="24" s="1"/>
  <c r="L13" i="24"/>
  <c r="C14" i="24"/>
  <c r="D14" i="24"/>
  <c r="E14" i="24"/>
  <c r="F14" i="24"/>
  <c r="G14" i="24"/>
  <c r="H14" i="24"/>
  <c r="I14" i="24"/>
  <c r="J14" i="24"/>
  <c r="L9" i="24" l="1"/>
  <c r="B42" i="23"/>
  <c r="B41" i="23"/>
  <c r="H5" i="23"/>
  <c r="H6" i="23"/>
  <c r="H12" i="23"/>
  <c r="I13" i="23" s="1"/>
  <c r="H16" i="23"/>
  <c r="I17" i="23" s="1"/>
  <c r="H20" i="23"/>
  <c r="I21" i="23"/>
  <c r="H26" i="23"/>
  <c r="I27" i="23" s="1"/>
  <c r="H34" i="23"/>
  <c r="I35" i="23" s="1"/>
  <c r="H37" i="23"/>
  <c r="I38" i="23"/>
  <c r="H43" i="23" l="1"/>
  <c r="I7" i="23"/>
  <c r="H41" i="23"/>
  <c r="H42" i="23"/>
  <c r="F25" i="22" l="1"/>
  <c r="F24" i="22"/>
  <c r="F23" i="22"/>
  <c r="F22" i="22"/>
  <c r="F26" i="22" s="1"/>
  <c r="H20" i="22"/>
  <c r="G20" i="22"/>
  <c r="E17" i="22"/>
  <c r="D17" i="22"/>
  <c r="C17" i="22"/>
  <c r="F16" i="22"/>
  <c r="F15" i="22"/>
  <c r="F14" i="22"/>
  <c r="F13" i="22"/>
  <c r="H11" i="22"/>
  <c r="G11" i="22"/>
  <c r="F8" i="22"/>
  <c r="E8" i="22"/>
  <c r="D8" i="22"/>
  <c r="C8" i="22"/>
  <c r="F17" i="22" l="1"/>
  <c r="C25" i="22"/>
  <c r="C23" i="22"/>
  <c r="D22" i="22"/>
  <c r="C24" i="22"/>
  <c r="D25" i="22"/>
  <c r="D24" i="22"/>
  <c r="C22" i="22"/>
  <c r="D23" i="22"/>
  <c r="D26" i="22" l="1"/>
  <c r="C26" i="22"/>
  <c r="E22" i="22"/>
  <c r="E23" i="22"/>
  <c r="H23" i="22" s="1"/>
  <c r="E25" i="22"/>
  <c r="E24" i="22"/>
  <c r="H24" i="22" s="1"/>
  <c r="E26" i="22" l="1"/>
  <c r="H22" i="22"/>
  <c r="H25" i="22"/>
  <c r="H26" i="22" l="1"/>
  <c r="C12" i="20" l="1"/>
  <c r="E12" i="20"/>
  <c r="G12" i="20"/>
  <c r="G22" i="20" s="1"/>
  <c r="G32" i="20" s="1"/>
  <c r="G42" i="20" s="1"/>
  <c r="G52" i="20" s="1"/>
  <c r="G54" i="20" s="1"/>
  <c r="E16" i="20"/>
  <c r="E22" i="20" s="1"/>
  <c r="E32" i="20" s="1"/>
  <c r="E42" i="20" s="1"/>
  <c r="E52" i="20" s="1"/>
  <c r="E54" i="20" s="1"/>
  <c r="G17" i="20"/>
  <c r="C22" i="20"/>
  <c r="C32" i="20" s="1"/>
  <c r="C42" i="20" s="1"/>
  <c r="C52" i="20" s="1"/>
  <c r="E36" i="20"/>
  <c r="E46" i="20"/>
  <c r="E7" i="19" l="1"/>
  <c r="E17" i="19" s="1"/>
  <c r="C7" i="19"/>
  <c r="C17" i="19" s="1"/>
  <c r="C25" i="19"/>
  <c r="E25" i="19"/>
  <c r="C32" i="19"/>
  <c r="E32" i="19"/>
  <c r="C33" i="19" l="1"/>
  <c r="E16" i="19"/>
  <c r="C34" i="19"/>
  <c r="E33" i="19"/>
  <c r="C16" i="19"/>
  <c r="E34" i="19"/>
  <c r="F39" i="12"/>
  <c r="E34" i="6"/>
  <c r="F38" i="12"/>
  <c r="B16" i="9"/>
  <c r="C16" i="9" s="1"/>
  <c r="D16" i="9" s="1"/>
  <c r="B17" i="9"/>
  <c r="B18" i="9"/>
  <c r="C18" i="9" s="1"/>
  <c r="E12" i="6"/>
  <c r="C26" i="6"/>
  <c r="C27" i="6"/>
  <c r="E17" i="12" s="1"/>
  <c r="E5" i="7"/>
  <c r="C5" i="13"/>
  <c r="C22" i="13"/>
  <c r="C8" i="13"/>
  <c r="C14" i="13"/>
  <c r="F11" i="12"/>
  <c r="C5" i="10"/>
  <c r="C24" i="10"/>
  <c r="C9" i="10"/>
  <c r="C15" i="10"/>
  <c r="E7" i="7"/>
  <c r="B36" i="7"/>
  <c r="B37" i="7"/>
  <c r="E6" i="7"/>
  <c r="E8" i="7"/>
  <c r="F9" i="12" l="1"/>
  <c r="F40" i="12"/>
  <c r="E11" i="12"/>
  <c r="B20" i="9"/>
  <c r="C20" i="9" s="1"/>
  <c r="D20" i="9" s="1"/>
  <c r="E20" i="9" s="1"/>
  <c r="F20" i="9" s="1"/>
  <c r="E16" i="9"/>
  <c r="F16" i="9"/>
  <c r="C11" i="9"/>
  <c r="I5" i="7"/>
  <c r="E33" i="6"/>
  <c r="E35" i="6" s="1"/>
  <c r="C25" i="6"/>
  <c r="G12" i="6"/>
  <c r="E4" i="9"/>
  <c r="F4" i="9"/>
  <c r="E29" i="9" s="1"/>
  <c r="E16" i="12"/>
  <c r="F43" i="12"/>
  <c r="F12" i="12"/>
  <c r="B21" i="9"/>
  <c r="C21" i="9" s="1"/>
  <c r="D18" i="9"/>
  <c r="E18" i="9" s="1"/>
  <c r="C17" i="9"/>
  <c r="D9" i="9"/>
  <c r="B38" i="7"/>
  <c r="H25" i="6"/>
  <c r="H22" i="6"/>
  <c r="H9" i="12" l="1"/>
  <c r="D4" i="9"/>
  <c r="D29" i="9"/>
  <c r="F16" i="12"/>
  <c r="F31" i="12"/>
  <c r="F17" i="12"/>
  <c r="F28" i="12" s="1"/>
  <c r="F14" i="12"/>
  <c r="F42" i="12"/>
  <c r="F45" i="12" s="1"/>
  <c r="D17" i="9"/>
  <c r="F22" i="9"/>
  <c r="B22" i="9"/>
  <c r="E23" i="9"/>
  <c r="E22" i="9"/>
  <c r="F23" i="9"/>
  <c r="B23" i="9"/>
  <c r="C23" i="9"/>
  <c r="F9" i="9"/>
  <c r="C22" i="9"/>
  <c r="C24" i="9" s="1"/>
  <c r="D23" i="9"/>
  <c r="D22" i="9"/>
  <c r="D21" i="9"/>
  <c r="F18" i="9"/>
  <c r="G8" i="7"/>
  <c r="I8" i="7" s="1"/>
  <c r="C20" i="6" s="1"/>
  <c r="G5" i="7"/>
  <c r="C17" i="6" s="1"/>
  <c r="G7" i="7"/>
  <c r="I7" i="7" s="1"/>
  <c r="C19" i="6" s="1"/>
  <c r="G6" i="7"/>
  <c r="I6" i="7" s="1"/>
  <c r="C18" i="6" s="1"/>
  <c r="H29" i="6"/>
  <c r="F17" i="6" l="1"/>
  <c r="E17" i="6"/>
  <c r="G17" i="6" s="1"/>
  <c r="F27" i="12"/>
  <c r="F29" i="12" s="1"/>
  <c r="F32" i="12" s="1"/>
  <c r="F34" i="12" s="1"/>
  <c r="F18" i="12"/>
  <c r="D31" i="9"/>
  <c r="E31" i="9"/>
  <c r="E21" i="9"/>
  <c r="F21" i="9" s="1"/>
  <c r="D24" i="9"/>
  <c r="B10" i="9"/>
  <c r="B11" i="9" s="1"/>
  <c r="F26" i="9"/>
  <c r="F28" i="9" s="1"/>
  <c r="B24" i="9"/>
  <c r="E17" i="9"/>
  <c r="F18" i="6"/>
  <c r="E18" i="6"/>
  <c r="F27" i="6"/>
  <c r="E27" i="6"/>
  <c r="F25" i="6"/>
  <c r="F26" i="6"/>
  <c r="E25" i="6"/>
  <c r="E26" i="6"/>
  <c r="F19" i="6"/>
  <c r="E19" i="6"/>
  <c r="F20" i="6"/>
  <c r="E20" i="6"/>
  <c r="G20" i="6" l="1"/>
  <c r="F22" i="6"/>
  <c r="G18" i="6"/>
  <c r="G19" i="6"/>
  <c r="F21" i="12"/>
  <c r="C10" i="12"/>
  <c r="C11" i="12" s="1"/>
  <c r="E24" i="9"/>
  <c r="F17" i="9"/>
  <c r="F24" i="9" s="1"/>
  <c r="H26" i="9"/>
  <c r="F29" i="6"/>
  <c r="J20" i="6"/>
  <c r="E22" i="6"/>
  <c r="G26" i="6"/>
  <c r="G25" i="6"/>
  <c r="E29" i="6"/>
  <c r="G27" i="6"/>
  <c r="J27" i="6" s="1"/>
  <c r="J19" i="6" l="1"/>
  <c r="F11" i="6"/>
  <c r="F12" i="6" s="1"/>
  <c r="J18" i="6"/>
  <c r="G31" i="6"/>
  <c r="J26" i="6"/>
  <c r="G29" i="6"/>
  <c r="G22" i="6"/>
  <c r="I22" i="6" l="1"/>
  <c r="J22" i="6" s="1"/>
  <c r="J17" i="6"/>
  <c r="J25" i="6"/>
  <c r="I29" i="6"/>
  <c r="J29" i="6" s="1"/>
  <c r="H12" i="6"/>
</calcChain>
</file>

<file path=xl/sharedStrings.xml><?xml version="1.0" encoding="utf-8"?>
<sst xmlns="http://schemas.openxmlformats.org/spreadsheetml/2006/main" count="849" uniqueCount="388">
  <si>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</si>
  <si>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</si>
  <si>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</si>
  <si>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</si>
  <si>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</si>
  <si>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</si>
  <si>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</si>
  <si>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</si>
  <si>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</si>
  <si>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</si>
  <si>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</si>
  <si>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</si>
  <si>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</si>
  <si>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</si>
  <si>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</si>
  <si>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</si>
  <si>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</si>
  <si>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</si>
  <si>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</si>
  <si>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</si>
  <si>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</si>
  <si>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</si>
  <si>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</si>
  <si>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 xml:space="preserve">     Special Funds</t>
  </si>
  <si>
    <t>Monthly Service Cost, Interest Cost &amp; EROA</t>
  </si>
  <si>
    <t>Service Cost</t>
  </si>
  <si>
    <t>Interest Cost</t>
  </si>
  <si>
    <t>Estimated Return on Assets</t>
  </si>
  <si>
    <t>Annual Total</t>
  </si>
  <si>
    <t>Monthly Total</t>
  </si>
  <si>
    <t>Amortization of Prior Service Cost</t>
  </si>
  <si>
    <t>Amortization of Gains and Losses</t>
  </si>
  <si>
    <t>Estimated impact of 2020 Settlement</t>
  </si>
  <si>
    <t>LKS to KU Regulatory Asset Adjustment (Qtrly)</t>
  </si>
  <si>
    <t xml:space="preserve">     Accumulated Provision for Post Retirement Benefits</t>
  </si>
  <si>
    <t>Funding</t>
  </si>
  <si>
    <t>Quarterly</t>
  </si>
  <si>
    <t>Quarterly funding</t>
  </si>
  <si>
    <t>Less: Employee Contributions</t>
  </si>
  <si>
    <t>% of Benefit Payment Eligible for Reimbursement</t>
  </si>
  <si>
    <t>401(h) Reimbursement Eligible Benefit Payments</t>
  </si>
  <si>
    <t xml:space="preserve">  Net VEBA Contribution</t>
  </si>
  <si>
    <t>p.3</t>
  </si>
  <si>
    <t>Actuary Report</t>
  </si>
  <si>
    <t>p.4</t>
  </si>
  <si>
    <t xml:space="preserve">Funded Status </t>
  </si>
  <si>
    <t>p.11</t>
  </si>
  <si>
    <t>Pension Contribution</t>
  </si>
  <si>
    <t>Components of account balance Aug 2020:</t>
  </si>
  <si>
    <t>Components of Monthly Service Cost, Interest Cost &amp; EROA:</t>
  </si>
  <si>
    <t>13 Month AVG JUN-22</t>
  </si>
  <si>
    <t>Schedule B-5.2</t>
  </si>
  <si>
    <t>Change in forecasted balance from prior month</t>
  </si>
  <si>
    <t>Components of change in balance from prior month:</t>
  </si>
  <si>
    <t>p.7</t>
  </si>
  <si>
    <t>p.2</t>
  </si>
  <si>
    <t>p.2f</t>
  </si>
  <si>
    <t>Components of Amortization:</t>
  </si>
  <si>
    <t>p.3a</t>
  </si>
  <si>
    <t>Amortization</t>
  </si>
  <si>
    <t>VEBA Contribution</t>
  </si>
  <si>
    <t>Payments</t>
  </si>
  <si>
    <t>Funded Status</t>
  </si>
  <si>
    <t>ASC 712</t>
  </si>
  <si>
    <t>p.12</t>
  </si>
  <si>
    <t>p.10</t>
  </si>
  <si>
    <t>p.11b</t>
  </si>
  <si>
    <t>RDS payment</t>
  </si>
  <si>
    <t>p.8</t>
  </si>
  <si>
    <t>p.16</t>
  </si>
  <si>
    <t>Annual Estimated Contribution</t>
  </si>
  <si>
    <t>Quarterly Estimated VEBA Contribution</t>
  </si>
  <si>
    <t>Quarterly Estimated Employee Contributions</t>
  </si>
  <si>
    <t>Estimated Settlement</t>
  </si>
  <si>
    <t>Variance in double corridor and 15-year amortization</t>
  </si>
  <si>
    <t>Monthly Amortization of Prior Service Cost and Gains/Losses</t>
  </si>
  <si>
    <t>Double Corridor Allocation Calculation (CY)</t>
  </si>
  <si>
    <t>Double Corridor Allocation Calculation (PY)</t>
  </si>
  <si>
    <t>p.11c</t>
  </si>
  <si>
    <t>LKS to KU Reg Adjustment Allocation (Annual)</t>
  </si>
  <si>
    <t>=</t>
  </si>
  <si>
    <t>IM</t>
  </si>
  <si>
    <t>i+j</t>
  </si>
  <si>
    <t>b</t>
  </si>
  <si>
    <t>KU</t>
  </si>
  <si>
    <t>LG&amp;E</t>
  </si>
  <si>
    <t>LKS Reclass to KU</t>
  </si>
  <si>
    <t>Reg Gross-up</t>
  </si>
  <si>
    <t>Gross KU Actuarial (Gain/Loss)</t>
  </si>
  <si>
    <t>KU - Muni</t>
  </si>
  <si>
    <t>KU - VA</t>
  </si>
  <si>
    <t>KU - KY</t>
  </si>
  <si>
    <t>Cost of Service Study (%)</t>
  </si>
  <si>
    <t>Actuarial (Gain/Loss)</t>
  </si>
  <si>
    <t>PPL</t>
  </si>
  <si>
    <t>Capital Corp</t>
  </si>
  <si>
    <t>KU (gross)</t>
  </si>
  <si>
    <t>( e + f )</t>
  </si>
  <si>
    <t>(f)</t>
  </si>
  <si>
    <t>(e)</t>
  </si>
  <si>
    <t>( a - b )</t>
  </si>
  <si>
    <t>(b)</t>
  </si>
  <si>
    <t>(a)</t>
  </si>
  <si>
    <t>Amt to be recorded</t>
  </si>
  <si>
    <t>Recorded YTD</t>
  </si>
  <si>
    <t>Annual Amount</t>
  </si>
  <si>
    <t>REG
YTD</t>
  </si>
  <si>
    <t>REG
15 year</t>
  </si>
  <si>
    <t>REG
DC</t>
  </si>
  <si>
    <t>Allocation of LKS Actuarial (Gain/Loss) 15yr v. DC</t>
  </si>
  <si>
    <t>B1</t>
  </si>
  <si>
    <t>A1</t>
  </si>
  <si>
    <t>REG</t>
  </si>
  <si>
    <t>Net Periodic Pension Cost</t>
  </si>
  <si>
    <t>Prior Service Costs</t>
  </si>
  <si>
    <t>Amortization of:</t>
  </si>
  <si>
    <t>Expected Return on Assets</t>
  </si>
  <si>
    <t>FIN 15 year</t>
  </si>
  <si>
    <t>FIN Double Corridor</t>
  </si>
  <si>
    <t>REG 15 year</t>
  </si>
  <si>
    <t>REG Double Corridor</t>
  </si>
  <si>
    <t>LKS</t>
  </si>
  <si>
    <t>Per Towers actuary reports dated 4/30/2020 found on pages 5-5a</t>
  </si>
  <si>
    <t>PPLOIE: TOTAL OTHER INCOME AND EXPENSE</t>
  </si>
  <si>
    <t>0304</t>
  </si>
  <si>
    <t>PPLETO: TOTAL OPERATING EXPENSE</t>
  </si>
  <si>
    <t>0110</t>
  </si>
  <si>
    <t>PPLCTL: TOTAL COST OF SALES</t>
  </si>
  <si>
    <t>PPLBTC: TOTAL CLEARINGS</t>
  </si>
  <si>
    <t>PPLBFC: TOTAL CAPITAL</t>
  </si>
  <si>
    <t>0100</t>
  </si>
  <si>
    <t>PPLBOP: PRELIMINARY SURVEY</t>
  </si>
  <si>
    <t>0020</t>
  </si>
  <si>
    <t>For co. 0020, Customer Accounts Receivable should be excluded from the allocation to PPL due to its clearing through collections.</t>
  </si>
  <si>
    <t>For co. 0020, Total Capital should be excluded from the allocation to PPL since the resulting assets belong to LKE.</t>
  </si>
  <si>
    <t>Grand Total</t>
  </si>
  <si>
    <t>(blank)</t>
  </si>
  <si>
    <t>PPLBOI: INTERCOMPANY ACCOUNTS RECEIVABLE</t>
  </si>
  <si>
    <t>PPLBOC: CUSTOMER ACCOUNTS RECEIVABLE</t>
  </si>
  <si>
    <t>0004</t>
  </si>
  <si>
    <t>/</t>
  </si>
  <si>
    <t>p. 2</t>
  </si>
  <si>
    <t>Sum of amt</t>
  </si>
  <si>
    <t>Row Labels</t>
  </si>
  <si>
    <t>(All)</t>
  </si>
  <si>
    <t>eo co</t>
  </si>
  <si>
    <t>eo company P00020: TOTAL LG&amp;E AND KU SERVICES COMPANY</t>
  </si>
  <si>
    <t>Servco Qrtly Labor Alloc.</t>
  </si>
  <si>
    <t xml:space="preserve">Cost Repository - Summary - Saved Queries </t>
  </si>
  <si>
    <t>Gross up MUNIs^</t>
  </si>
  <si>
    <t>Gross up VA^</t>
  </si>
  <si>
    <t>p.1a</t>
  </si>
  <si>
    <t>=/12*8</t>
  </si>
  <si>
    <t>Gross Up MUNIs</t>
  </si>
  <si>
    <t>Gross Up VA</t>
  </si>
  <si>
    <t>Check</t>
  </si>
  <si>
    <t>KU Gross Up</t>
  </si>
  <si>
    <t>^ Annual difference in Actuarial Gain/Loss allocated to KU - VA &amp; Muni</t>
  </si>
  <si>
    <t>-Pension Expense (Reduces New Reg Asset)</t>
  </si>
  <si>
    <t>NPPC</t>
  </si>
  <si>
    <t>NPPC Q4 15Yr</t>
  </si>
  <si>
    <t>NPPC Q3 15Yr</t>
  </si>
  <si>
    <t>NPPC Q2 15Yr</t>
  </si>
  <si>
    <t>NPPC Q1 15Yr</t>
  </si>
  <si>
    <t>Gross up VA &amp; MUNIs</t>
  </si>
  <si>
    <t>-New Reg. Asset</t>
  </si>
  <si>
    <t>Quarterly Amount</t>
  </si>
  <si>
    <t>Annual Difference</t>
  </si>
  <si>
    <t>Completed Qtrs</t>
  </si>
  <si>
    <t>KU - Ferc/Muni</t>
  </si>
  <si>
    <t>Double Corridor</t>
  </si>
  <si>
    <t>15 year</t>
  </si>
  <si>
    <t xml:space="preserve">KU Labor Split </t>
  </si>
  <si>
    <t>eo company P10040: TOTAL KU COMPANY</t>
  </si>
  <si>
    <t>KU - Qrtly Labor Alloc.</t>
  </si>
  <si>
    <t>LGE</t>
  </si>
  <si>
    <t>- Allocated to KU as New Reg Asset</t>
  </si>
  <si>
    <t>- Less: Gross-up expensed by LGE</t>
  </si>
  <si>
    <t>- Gross amount allocated to KU as New Reg Asset</t>
  </si>
  <si>
    <t xml:space="preserve">Gross up for VA &amp; Muni's (LG&amp;E charging KU) </t>
  </si>
  <si>
    <t>KU % allocated to - Muni's</t>
  </si>
  <si>
    <t>KU % allocated to - VA</t>
  </si>
  <si>
    <t>Allocation YTD</t>
  </si>
  <si>
    <t>- Quarterly amount allocated to KU as New Reg Asset</t>
  </si>
  <si>
    <t>Gross up for VA &amp; Muni's (LG&amp;E charging KU) - 3 mo.</t>
  </si>
  <si>
    <t>Quarterly Adjustment</t>
  </si>
  <si>
    <t>Note:  This is entry is being recorded for LG&amp;E labor that is being charged to KU. This labor is attributable to Trimble Cty 2 &amp; Cane Run 7. This LG&amp;E labor to KU needs to be grossed up for VA &amp; the Muni's - taking them from the 15 Yr that LG&amp;E labor is valued at to Double Corridor.</t>
  </si>
  <si>
    <t>Recorded YTD - TN &amp; Muni's</t>
  </si>
  <si>
    <t>Recorded YTD - VA</t>
  </si>
  <si>
    <t>Gross up for VA, TN &amp; Muni's (LG&amp;E charging KU)</t>
  </si>
  <si>
    <t>KU % allocated to - TN &amp; Muni's</t>
  </si>
  <si>
    <t>KU - Muni/TN</t>
  </si>
  <si>
    <t>Remaining Allocation</t>
  </si>
  <si>
    <t>LG&amp;E labor Allocation to KU per C Shultz</t>
  </si>
  <si>
    <t>eo company P01000: TOTAL LGE UTILITY</t>
  </si>
  <si>
    <t>LGE - Qrtly Labor Alloc.</t>
  </si>
  <si>
    <t>YTD LKS labor allocation as of August 2020</t>
  </si>
  <si>
    <t>YTD KU labor allocation as of August 2020</t>
  </si>
  <si>
    <t>YTD LGE labor allocation as of August 2020</t>
  </si>
  <si>
    <t xml:space="preserve">                                                                                                                                          </t>
  </si>
  <si>
    <t>Total</t>
  </si>
  <si>
    <t>WKE</t>
  </si>
  <si>
    <t>B3</t>
  </si>
  <si>
    <t>p.1b</t>
  </si>
  <si>
    <t>Variance</t>
  </si>
  <si>
    <t>p.5b</t>
  </si>
  <si>
    <t>Reg Asset/ AOCI 6/30/2020</t>
  </si>
  <si>
    <t>Reg Asset/AOCI  12/31/2019</t>
  </si>
  <si>
    <t>Funded Status 6/30/20</t>
  </si>
  <si>
    <t>Funded Status 12/31/2019</t>
  </si>
  <si>
    <t>Post Retirement</t>
  </si>
  <si>
    <t>A3</t>
  </si>
  <si>
    <t>p.5</t>
  </si>
  <si>
    <t>Reg Asset/AOCI 6/30/2020</t>
  </si>
  <si>
    <t>Reg Asset/AOCI 12/31/2019</t>
  </si>
  <si>
    <t>Funded Status 6/30/2020</t>
  </si>
  <si>
    <t>Qualified</t>
  </si>
  <si>
    <t>Purpose:</t>
  </si>
  <si>
    <t>Allocation at 12/31/19</t>
  </si>
  <si>
    <t>2019 PAA Gross-up</t>
  </si>
  <si>
    <t>2019 - Non-KPSC Amortization - KU</t>
  </si>
  <si>
    <t>2019 - Non-KPSC Amortization - LGE</t>
  </si>
  <si>
    <t>2019 KU New Reg. Asset</t>
  </si>
  <si>
    <t>2019 LGE New Reg. Asset/Allocations</t>
  </si>
  <si>
    <t>2019 LKS FIN Allocations</t>
  </si>
  <si>
    <t>2019 LKS Reg Allocations</t>
  </si>
  <si>
    <t>Allocation at 12/31/18</t>
  </si>
  <si>
    <t>2018 PAA Gross-up</t>
  </si>
  <si>
    <t>2018 - Non-KPSC Amortization - KU</t>
  </si>
  <si>
    <t>2018 - Non-KPSC Amortization - LGE</t>
  </si>
  <si>
    <t>2018 KU New Reg. Asset</t>
  </si>
  <si>
    <t>2018 LGE New Reg. Asset/Allocations</t>
  </si>
  <si>
    <t>2018 LKS FIN Allocations</t>
  </si>
  <si>
    <t>2018 LKS Reg Allocations</t>
  </si>
  <si>
    <t>Allocation at 12/31/17</t>
  </si>
  <si>
    <t>2017 PAA Gross-up</t>
  </si>
  <si>
    <t>2017 - Non-KPSC Amortization - KU</t>
  </si>
  <si>
    <t>2017 - Non-KPSC Amortization - LGE</t>
  </si>
  <si>
    <t>2017 KU New Reg. Asset</t>
  </si>
  <si>
    <t>2017 LGE New Reg. Asset/Allocations</t>
  </si>
  <si>
    <t>2017 LKS FIN Allocations</t>
  </si>
  <si>
    <t>2017 LKS Reg Allocations</t>
  </si>
  <si>
    <t>Allocation at 12/31/16</t>
  </si>
  <si>
    <t>2016 PAA Gross-up</t>
  </si>
  <si>
    <t>2016 - Non-KPSC Amortization - KU</t>
  </si>
  <si>
    <t>2016 - Non-KPSC Amortization - LGE</t>
  </si>
  <si>
    <t>2016 KU New Reg. Asset</t>
  </si>
  <si>
    <t>2016 LGE New Reg. Asset/Allocations</t>
  </si>
  <si>
    <t>2016 LKS FIN Allocations</t>
  </si>
  <si>
    <t>2016 LKS Reg Allocations</t>
  </si>
  <si>
    <t>Allocation at 12/31/15</t>
  </si>
  <si>
    <t>2015 PAA Gross-up</t>
  </si>
  <si>
    <t>2015 - Non-KPSC Amortization - KU</t>
  </si>
  <si>
    <t>2015 - Non-KPSC Amortization - LGE</t>
  </si>
  <si>
    <t>2015 KU New Reg. Asset</t>
  </si>
  <si>
    <t>2015 LGE New Reg. Asset/Allocations</t>
  </si>
  <si>
    <t>2015 LKS FIN Allocations</t>
  </si>
  <si>
    <t>2015 LKS Reg Allocations</t>
  </si>
  <si>
    <t>Reg. Asset</t>
  </si>
  <si>
    <t>AOCI</t>
  </si>
  <si>
    <t>Reg Asset/AOCI &amp; PAA Allocation Reconciliation</t>
  </si>
  <si>
    <t>The purpose of this worksheet is to reconcile the regulatory assets and AOCI due to the difference in the 15 yr amortization method and double corridor amortization method.</t>
  </si>
  <si>
    <t>Difference</t>
  </si>
  <si>
    <t>Servco</t>
  </si>
  <si>
    <t>Kentucky Utilities</t>
  </si>
  <si>
    <t>Total Count (including LTDs, dependents, and Surviving spouses)</t>
  </si>
  <si>
    <t>Liability With Retiree Drug Subsidy Offset</t>
  </si>
  <si>
    <t>Retiree Drug Subsidy Offset</t>
  </si>
  <si>
    <t>Liability Prior to Retiree Drug Subsidy Offset</t>
  </si>
  <si>
    <t>Division</t>
  </si>
  <si>
    <t>Discount Rate</t>
  </si>
  <si>
    <t>p.8c</t>
  </si>
  <si>
    <t xml:space="preserve"> </t>
  </si>
  <si>
    <t>p.8a</t>
  </si>
  <si>
    <t>p.8b</t>
  </si>
  <si>
    <t>ASC 712 obligation as of December 10, 2019</t>
  </si>
  <si>
    <t>ASC 712 obligation as of December 31, 2019</t>
  </si>
  <si>
    <t>LKE Other</t>
  </si>
  <si>
    <t>Sum 2 =</t>
  </si>
  <si>
    <t>Sum 1 =</t>
  </si>
  <si>
    <t>Impact on RAL:</t>
  </si>
  <si>
    <t>LKC</t>
  </si>
  <si>
    <t>Entered at LKE Other on pension report</t>
  </si>
  <si>
    <t>Direct O&amp;M</t>
  </si>
  <si>
    <t>Pension Expense</t>
  </si>
  <si>
    <t>146xxx</t>
  </si>
  <si>
    <t>1, 2</t>
  </si>
  <si>
    <t>No Change</t>
  </si>
  <si>
    <t>A group of 146 accounts to PPL</t>
  </si>
  <si>
    <t>Municipals</t>
  </si>
  <si>
    <t>Virginia</t>
  </si>
  <si>
    <t>Entered at KU on reg asset report</t>
  </si>
  <si>
    <t>Regulatory Asset - Pension</t>
  </si>
  <si>
    <t>Entered at LGE on reg asset report</t>
  </si>
  <si>
    <t>Entered at KU on pension report</t>
  </si>
  <si>
    <t>DIRECT O&amp;M</t>
  </si>
  <si>
    <t>Entered at KU/LGE on reg asset report</t>
  </si>
  <si>
    <t>Entered at LGE on pension report</t>
  </si>
  <si>
    <t>Amounts need to be entered to reflect original company (not allocated).</t>
  </si>
  <si>
    <t>CREDIT</t>
  </si>
  <si>
    <t>DEBIT</t>
  </si>
  <si>
    <t>ACCOUNT</t>
  </si>
  <si>
    <t>ACCOUNT #</t>
  </si>
  <si>
    <t>COMPANY</t>
  </si>
  <si>
    <t>Income Statement accounts are adjusted via PP - The entry will be cash in UIPlanner.</t>
  </si>
  <si>
    <t>UI PLANNER JOURNAL ENTRIES</t>
  </si>
  <si>
    <t>Cash Receipts Retired Execs</t>
  </si>
  <si>
    <t>CASH RECEIPTS RETIRED EXECS</t>
  </si>
  <si>
    <t>RELIASTAR LIFE INSURANCE COMPANY</t>
  </si>
  <si>
    <t>KU-0110</t>
  </si>
  <si>
    <t>LGE-0100</t>
  </si>
  <si>
    <t>2020 To Date</t>
  </si>
  <si>
    <t>August</t>
  </si>
  <si>
    <t>July</t>
  </si>
  <si>
    <t>June</t>
  </si>
  <si>
    <t>**May</t>
  </si>
  <si>
    <t>April</t>
  </si>
  <si>
    <t>March</t>
  </si>
  <si>
    <t>February</t>
  </si>
  <si>
    <t>January</t>
  </si>
  <si>
    <t>2020 Funding Detail</t>
  </si>
  <si>
    <t>**Note there was no activity for ReliaStar because the payments were made in June</t>
  </si>
  <si>
    <t>401h Total</t>
  </si>
  <si>
    <t xml:space="preserve">401h Actual Receivable </t>
  </si>
  <si>
    <t>401h Estimated Receivable</t>
  </si>
  <si>
    <t xml:space="preserve">401h </t>
  </si>
  <si>
    <t>Non-Union VEBA Credit Slip</t>
  </si>
  <si>
    <t>Non-Union VEBA Funding</t>
  </si>
  <si>
    <t>Union VEBA Funding</t>
  </si>
  <si>
    <t>Union and Non-Union</t>
  </si>
  <si>
    <t>LGE  total</t>
  </si>
  <si>
    <t>Q2 Funding</t>
  </si>
  <si>
    <t>KU  total</t>
  </si>
  <si>
    <t>Q3</t>
  </si>
  <si>
    <t>Q2</t>
  </si>
  <si>
    <t>Q1</t>
  </si>
  <si>
    <t>2020 VEBA Funding Detail</t>
  </si>
  <si>
    <t>LKS Reg Adjustment Allocation</t>
  </si>
  <si>
    <t>LKS Allocation %</t>
  </si>
  <si>
    <t>Subtotal Before LKS Allocation</t>
  </si>
  <si>
    <t>DC Adjustment</t>
  </si>
  <si>
    <t>Amortization Difference</t>
  </si>
  <si>
    <t>Regulatory Asset Adjustments</t>
  </si>
  <si>
    <t>Total DC Adjustment</t>
  </si>
  <si>
    <t>DC Adj - KU Jurisdictions</t>
  </si>
  <si>
    <t>Jurisdictional % - FERC/VA/TN</t>
  </si>
  <si>
    <t>Total Labor $ Allocated to KU</t>
  </si>
  <si>
    <t>Total Labor % Allocated to KU</t>
  </si>
  <si>
    <t>Adjust for KU Jurisdictions:</t>
  </si>
  <si>
    <t>DC Adj - $ Allocated to LKC</t>
  </si>
  <si>
    <t>Labor % Allocated to LKC</t>
  </si>
  <si>
    <t>Adjust for Labor to PPL:</t>
  </si>
  <si>
    <t>Adjust for Labor to LKC:</t>
  </si>
  <si>
    <t>Double Corridor Adjustments</t>
  </si>
  <si>
    <t>15 Year Amort</t>
  </si>
  <si>
    <t>Per Towers projections dated 04/30/2020</t>
  </si>
  <si>
    <t>Pension Expense "Gross Up" for Jurisdictions/Entities not permitted 15 Year Amortization of Gain/Loss</t>
  </si>
  <si>
    <t>Per Towers projections dated 6/4/2020 and 6/12/2020</t>
  </si>
  <si>
    <r>
      <t>Adjust for Labor to PPL</t>
    </r>
    <r>
      <rPr>
        <b/>
        <u/>
        <vertAlign val="superscript"/>
        <sz val="10"/>
        <color theme="1"/>
        <rFont val="Calibri"/>
        <family val="2"/>
        <scheme val="minor"/>
      </rPr>
      <t>5</t>
    </r>
    <r>
      <rPr>
        <b/>
        <u/>
        <sz val="10"/>
        <color theme="1"/>
        <rFont val="Calibri"/>
        <family val="2"/>
        <scheme val="minor"/>
      </rPr>
      <t>:</t>
    </r>
  </si>
  <si>
    <t>DC Adj - $ Allocated to PPL</t>
  </si>
  <si>
    <t>Total DC Adjustment (Before PAA)</t>
  </si>
  <si>
    <t>Per Towers projections dated 6/4/2020 and 6/12/2020 plus Estimated Settlement Cost email 9/10/2020</t>
  </si>
  <si>
    <t>p. 1a</t>
  </si>
  <si>
    <t>For UI Input</t>
  </si>
  <si>
    <t xml:space="preserve">LG&amp;E </t>
  </si>
  <si>
    <t>Projected Contributions</t>
  </si>
  <si>
    <t>Allocation of Benefit Payments provided by Willis Towers Watson 7/10/2020</t>
  </si>
  <si>
    <t>Average</t>
  </si>
  <si>
    <t>Actual Contributions</t>
  </si>
  <si>
    <t>Forecasted Employee Contributions for VEBA Reimbursements</t>
  </si>
  <si>
    <t xml:space="preserve">Louisville Gas &amp; Electric </t>
  </si>
  <si>
    <t>128.1 - Other spec funds - investments-LG&amp;E Electric</t>
  </si>
  <si>
    <t>128.1 - Other spec funds - investments-LG&amp;E Gas</t>
  </si>
  <si>
    <t xml:space="preserve">     Regulatory Assets</t>
  </si>
  <si>
    <t>182 - Regulatory assets Pension &amp; Postretirement-Electric</t>
  </si>
  <si>
    <t xml:space="preserve">          182 - Regulatory assets Pension &amp; Postretirement-Gas</t>
  </si>
  <si>
    <t>Jan-Aug-2020</t>
  </si>
  <si>
    <t xml:space="preserve">Pension </t>
  </si>
  <si>
    <t>PRW</t>
  </si>
  <si>
    <t xml:space="preserve">Total </t>
  </si>
  <si>
    <t xml:space="preserve">          228.2 - Accumulated prov for pen (O/LT Liab)-Electric</t>
  </si>
  <si>
    <t xml:space="preserve">          228.2 - Accumulated prov for pen (O/LT Liab)-Gas</t>
  </si>
  <si>
    <t xml:space="preserve">          228.6 - Accumulated prov for pen (O/LT Liab FAS 106)-Electric</t>
  </si>
  <si>
    <t xml:space="preserve">          228.6 - Accumulated prov for pen (O/LT Liab FAS 106)-Gas</t>
  </si>
  <si>
    <t>228.6 &amp; 228.2</t>
  </si>
  <si>
    <t>A</t>
  </si>
  <si>
    <t>sum of A</t>
  </si>
  <si>
    <t>Less: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</si>
</sst>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_);[Red]\(0\)"/>
    <numFmt numFmtId="166" formatCode="_(* #,##0_);_(* \(#,##0\);_(* &quot;-&quot;??_);_(@_)"/>
    <numFmt numFmtId="167" formatCode="0.0"/>
    <numFmt numFmtId="168" formatCode="0.000%"/>
    <numFmt numFmtId="169" formatCode="_(* #,##0.000000_);_(* \(#,##0.000000\);_(* &quot;-&quot;??_);_(@_)"/>
    <numFmt numFmtId="170" formatCode="_(&quot;$&quot;* #,##0_);_(&quot;$&quot;* \(#,##0\);_(&quot;$&quot;* &quot;-&quot;??_);_(@_)"/>
  </numFmts>
  <fonts count="62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0"/>
      <name val="Courie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8"/>
      <name val="Times New Roman"/>
      <family val="1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Zurich BT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 Black"/>
      <family val="2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vertAlign val="superscript"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C9EB"/>
        <bgColor indexed="64"/>
      </patternFill>
    </fill>
    <fill>
      <patternFill patternType="solid">
        <fgColor rgb="FFF2FA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Down">
        <bgColor theme="0" tint="-0.14996795556505021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8">
    <xf numFmtId="37" fontId="0" fillId="0" borderId="0"/>
    <xf numFmtId="0" fontId="6" fillId="0" borderId="0"/>
    <xf numFmtId="0" fontId="9" fillId="0" borderId="0"/>
    <xf numFmtId="0" fontId="11" fillId="0" borderId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0" fontId="3" fillId="0" borderId="0"/>
    <xf numFmtId="0" fontId="17" fillId="0" borderId="0"/>
    <xf numFmtId="0" fontId="18" fillId="0" borderId="0"/>
    <xf numFmtId="0" fontId="2" fillId="0" borderId="0"/>
    <xf numFmtId="43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1" fillId="0" borderId="0"/>
    <xf numFmtId="0" fontId="2" fillId="0" borderId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548">
    <xf numFmtId="37" fontId="0" fillId="0" borderId="0" xfId="0"/>
    <xf numFmtId="49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10" fillId="5" borderId="0" xfId="0" applyNumberFormat="1" applyFont="1" applyFill="1" applyAlignment="1">
      <alignment horizontal="right"/>
    </xf>
    <xf numFmtId="164" fontId="8" fillId="7" borderId="0" xfId="0" applyNumberFormat="1" applyFont="1" applyFill="1" applyAlignment="1">
      <alignment horizontal="right"/>
    </xf>
    <xf numFmtId="164" fontId="8" fillId="8" borderId="0" xfId="0" applyNumberFormat="1" applyFont="1" applyFill="1" applyAlignment="1">
      <alignment horizontal="right"/>
    </xf>
    <xf numFmtId="164" fontId="8" fillId="10" borderId="0" xfId="0" applyNumberFormat="1" applyFont="1" applyFill="1" applyAlignment="1">
      <alignment horizontal="right"/>
    </xf>
    <xf numFmtId="166" fontId="0" fillId="0" borderId="0" xfId="5" applyNumberFormat="1" applyFont="1" applyAlignment="1">
      <alignment horizontal="right"/>
    </xf>
    <xf numFmtId="43" fontId="8" fillId="0" borderId="2" xfId="5" applyFont="1" applyBorder="1" applyAlignment="1">
      <alignment horizontal="right"/>
    </xf>
    <xf numFmtId="164" fontId="8" fillId="11" borderId="0" xfId="0" applyNumberFormat="1" applyFont="1" applyFill="1" applyAlignment="1">
      <alignment horizontal="right"/>
    </xf>
    <xf numFmtId="164" fontId="8" fillId="12" borderId="0" xfId="0" applyNumberFormat="1" applyFont="1" applyFill="1" applyAlignment="1">
      <alignment horizontal="right"/>
    </xf>
    <xf numFmtId="164" fontId="8" fillId="13" borderId="0" xfId="0" applyNumberFormat="1" applyFont="1" applyFill="1" applyAlignment="1">
      <alignment horizontal="right"/>
    </xf>
    <xf numFmtId="164" fontId="8" fillId="14" borderId="0" xfId="0" applyNumberFormat="1" applyFont="1" applyFill="1" applyAlignment="1">
      <alignment horizontal="right"/>
    </xf>
    <xf numFmtId="43" fontId="13" fillId="0" borderId="0" xfId="5" applyFont="1" applyAlignment="1">
      <alignment horizontal="left"/>
    </xf>
    <xf numFmtId="164" fontId="8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9" fontId="14" fillId="0" borderId="0" xfId="2" applyNumberFormat="1" applyFont="1" applyAlignment="1">
      <alignment horizontal="right" wrapText="1"/>
    </xf>
    <xf numFmtId="37" fontId="15" fillId="0" borderId="0" xfId="0" applyFont="1"/>
    <xf numFmtId="37" fontId="16" fillId="0" borderId="0" xfId="0" applyFont="1" applyAlignment="1">
      <alignment horizontal="right"/>
    </xf>
    <xf numFmtId="37" fontId="13" fillId="0" borderId="0" xfId="0" applyFont="1" applyAlignment="1">
      <alignment horizontal="right"/>
    </xf>
    <xf numFmtId="37" fontId="13" fillId="0" borderId="0" xfId="0" applyFont="1" applyAlignment="1">
      <alignment horizontal="left"/>
    </xf>
    <xf numFmtId="167" fontId="8" fillId="0" borderId="2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164" fontId="8" fillId="18" borderId="4" xfId="0" applyNumberFormat="1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2" borderId="5" xfId="0" applyNumberFormat="1" applyFont="1" applyFill="1" applyBorder="1" applyAlignment="1">
      <alignment horizontal="right"/>
    </xf>
    <xf numFmtId="166" fontId="13" fillId="0" borderId="0" xfId="5" applyNumberFormat="1" applyFont="1" applyFill="1" applyAlignment="1">
      <alignment horizontal="right"/>
    </xf>
    <xf numFmtId="0" fontId="17" fillId="0" borderId="0" xfId="8"/>
    <xf numFmtId="0" fontId="2" fillId="0" borderId="0" xfId="10"/>
    <xf numFmtId="166" fontId="2" fillId="0" borderId="0" xfId="11" applyNumberFormat="1" applyFont="1"/>
    <xf numFmtId="43" fontId="2" fillId="0" borderId="0" xfId="11" applyFont="1"/>
    <xf numFmtId="0" fontId="2" fillId="0" borderId="0" xfId="12"/>
    <xf numFmtId="10" fontId="2" fillId="0" borderId="0" xfId="14" applyNumberFormat="1" applyFont="1"/>
    <xf numFmtId="0" fontId="21" fillId="0" borderId="0" xfId="8" applyFont="1"/>
    <xf numFmtId="166" fontId="17" fillId="0" borderId="0" xfId="8" applyNumberFormat="1"/>
    <xf numFmtId="0" fontId="22" fillId="0" borderId="0" xfId="8" applyFont="1"/>
    <xf numFmtId="41" fontId="22" fillId="2" borderId="0" xfId="8" applyNumberFormat="1" applyFont="1" applyFill="1"/>
    <xf numFmtId="166" fontId="23" fillId="20" borderId="0" xfId="16" applyNumberFormat="1" applyFont="1" applyFill="1"/>
    <xf numFmtId="0" fontId="24" fillId="0" borderId="0" xfId="17" applyFont="1"/>
    <xf numFmtId="43" fontId="0" fillId="0" borderId="0" xfId="11" applyFont="1"/>
    <xf numFmtId="0" fontId="17" fillId="0" borderId="0" xfId="8" applyAlignment="1">
      <alignment horizontal="left"/>
    </xf>
    <xf numFmtId="0" fontId="17" fillId="0" borderId="0" xfId="8" applyAlignment="1">
      <alignment horizontal="left" indent="1"/>
    </xf>
    <xf numFmtId="0" fontId="25" fillId="0" borderId="0" xfId="19" applyFont="1" applyAlignment="1">
      <alignment horizontal="center"/>
    </xf>
    <xf numFmtId="0" fontId="2" fillId="0" borderId="0" xfId="20"/>
    <xf numFmtId="0" fontId="2" fillId="0" borderId="0" xfId="20" quotePrefix="1"/>
    <xf numFmtId="10" fontId="19" fillId="0" borderId="0" xfId="14" applyNumberFormat="1" applyFont="1"/>
    <xf numFmtId="10" fontId="2" fillId="0" borderId="0" xfId="20" applyNumberFormat="1"/>
    <xf numFmtId="10" fontId="19" fillId="0" borderId="0" xfId="14" applyNumberFormat="1" applyFont="1" applyAlignment="1">
      <alignment horizontal="center"/>
    </xf>
    <xf numFmtId="0" fontId="2" fillId="0" borderId="0" xfId="21"/>
    <xf numFmtId="0" fontId="13" fillId="0" borderId="0" xfId="21" applyFont="1"/>
    <xf numFmtId="0" fontId="7" fillId="0" borderId="2" xfId="21" applyFont="1" applyBorder="1" applyAlignment="1">
      <alignment horizontal="center"/>
    </xf>
    <xf numFmtId="0" fontId="17" fillId="0" borderId="0" xfId="8" applyFont="1"/>
    <xf numFmtId="0" fontId="27" fillId="0" borderId="0" xfId="17" applyFont="1"/>
    <xf numFmtId="0" fontId="28" fillId="0" borderId="9" xfId="9" applyFont="1" applyBorder="1" applyAlignment="1">
      <alignment horizontal="left"/>
    </xf>
    <xf numFmtId="0" fontId="22" fillId="0" borderId="16" xfId="9" applyFont="1" applyBorder="1"/>
    <xf numFmtId="0" fontId="17" fillId="0" borderId="0" xfId="9" applyFont="1"/>
    <xf numFmtId="0" fontId="29" fillId="20" borderId="2" xfId="10" applyFont="1" applyFill="1" applyBorder="1" applyAlignment="1">
      <alignment horizontal="center" wrapText="1"/>
    </xf>
    <xf numFmtId="0" fontId="29" fillId="20" borderId="2" xfId="10" applyFont="1" applyFill="1" applyBorder="1" applyAlignment="1">
      <alignment horizontal="center"/>
    </xf>
    <xf numFmtId="0" fontId="29" fillId="0" borderId="0" xfId="9" applyFont="1"/>
    <xf numFmtId="0" fontId="29" fillId="0" borderId="0" xfId="9" applyFont="1" applyAlignment="1">
      <alignment horizontal="left" indent="1"/>
    </xf>
    <xf numFmtId="166" fontId="11" fillId="20" borderId="0" xfId="16" applyNumberFormat="1" applyFont="1" applyFill="1"/>
    <xf numFmtId="0" fontId="27" fillId="0" borderId="0" xfId="9" quotePrefix="1" applyFont="1"/>
    <xf numFmtId="0" fontId="29" fillId="0" borderId="0" xfId="10" applyFont="1"/>
    <xf numFmtId="0" fontId="29" fillId="0" borderId="0" xfId="9" applyFont="1" applyAlignment="1">
      <alignment horizontal="left"/>
    </xf>
    <xf numFmtId="0" fontId="31" fillId="0" borderId="0" xfId="9" applyFont="1" applyAlignment="1">
      <alignment horizontal="right"/>
    </xf>
    <xf numFmtId="166" fontId="31" fillId="0" borderId="0" xfId="9" applyNumberFormat="1" applyFont="1"/>
    <xf numFmtId="166" fontId="28" fillId="21" borderId="21" xfId="10" applyNumberFormat="1" applyFont="1" applyFill="1" applyBorder="1"/>
    <xf numFmtId="166" fontId="28" fillId="21" borderId="20" xfId="10" applyNumberFormat="1" applyFont="1" applyFill="1" applyBorder="1"/>
    <xf numFmtId="0" fontId="17" fillId="0" borderId="0" xfId="9" applyFont="1" applyAlignment="1">
      <alignment horizontal="left"/>
    </xf>
    <xf numFmtId="166" fontId="11" fillId="20" borderId="4" xfId="16" applyNumberFormat="1" applyFont="1" applyFill="1" applyBorder="1"/>
    <xf numFmtId="0" fontId="29" fillId="0" borderId="17" xfId="10" applyFont="1" applyBorder="1" applyAlignment="1">
      <alignment horizontal="center"/>
    </xf>
    <xf numFmtId="0" fontId="29" fillId="0" borderId="0" xfId="10" applyFont="1" applyAlignment="1">
      <alignment horizontal="center"/>
    </xf>
    <xf numFmtId="0" fontId="29" fillId="0" borderId="0" xfId="10" applyFont="1" applyAlignment="1">
      <alignment horizontal="center" wrapText="1"/>
    </xf>
    <xf numFmtId="0" fontId="29" fillId="0" borderId="17" xfId="10" applyFont="1" applyBorder="1" applyAlignment="1">
      <alignment horizontal="center" wrapText="1"/>
    </xf>
    <xf numFmtId="0" fontId="22" fillId="0" borderId="7" xfId="10" applyFont="1" applyBorder="1" applyAlignment="1">
      <alignment horizontal="center"/>
    </xf>
    <xf numFmtId="166" fontId="22" fillId="0" borderId="7" xfId="10" applyNumberFormat="1" applyFont="1" applyBorder="1" applyAlignment="1">
      <alignment horizontal="center"/>
    </xf>
    <xf numFmtId="0" fontId="22" fillId="0" borderId="4" xfId="10" applyFont="1" applyBorder="1" applyAlignment="1">
      <alignment horizontal="center"/>
    </xf>
    <xf numFmtId="0" fontId="29" fillId="10" borderId="17" xfId="10" applyFont="1" applyFill="1" applyBorder="1" applyAlignment="1">
      <alignment horizontal="center"/>
    </xf>
    <xf numFmtId="10" fontId="29" fillId="20" borderId="17" xfId="10" applyNumberFormat="1" applyFont="1" applyFill="1" applyBorder="1" applyAlignment="1">
      <alignment horizontal="center"/>
    </xf>
    <xf numFmtId="10" fontId="29" fillId="0" borderId="0" xfId="10" applyNumberFormat="1" applyFont="1" applyAlignment="1">
      <alignment horizontal="center"/>
    </xf>
    <xf numFmtId="166" fontId="29" fillId="0" borderId="12" xfId="10" applyNumberFormat="1" applyFont="1" applyBorder="1"/>
    <xf numFmtId="166" fontId="29" fillId="0" borderId="4" xfId="10" applyNumberFormat="1" applyFont="1" applyBorder="1"/>
    <xf numFmtId="41" fontId="29" fillId="0" borderId="13" xfId="15" applyNumberFormat="1" applyFont="1" applyBorder="1" applyAlignment="1">
      <alignment horizontal="center"/>
    </xf>
    <xf numFmtId="166" fontId="29" fillId="19" borderId="19" xfId="15" applyNumberFormat="1" applyFont="1" applyFill="1" applyBorder="1" applyAlignment="1">
      <alignment horizontal="center"/>
    </xf>
    <xf numFmtId="166" fontId="29" fillId="0" borderId="19" xfId="15" applyNumberFormat="1" applyFont="1" applyBorder="1" applyAlignment="1">
      <alignment horizontal="center"/>
    </xf>
    <xf numFmtId="166" fontId="29" fillId="0" borderId="0" xfId="10" applyNumberFormat="1" applyFont="1"/>
    <xf numFmtId="10" fontId="32" fillId="0" borderId="0" xfId="10" quotePrefix="1" applyNumberFormat="1" applyFont="1" applyAlignment="1">
      <alignment horizontal="right"/>
    </xf>
    <xf numFmtId="166" fontId="29" fillId="0" borderId="11" xfId="10" applyNumberFormat="1" applyFont="1" applyBorder="1"/>
    <xf numFmtId="41" fontId="29" fillId="0" borderId="10" xfId="15" applyNumberFormat="1" applyFont="1" applyBorder="1" applyAlignment="1">
      <alignment horizontal="center"/>
    </xf>
    <xf numFmtId="166" fontId="29" fillId="19" borderId="18" xfId="15" applyNumberFormat="1" applyFont="1" applyFill="1" applyBorder="1" applyAlignment="1">
      <alignment horizontal="center"/>
    </xf>
    <xf numFmtId="166" fontId="29" fillId="0" borderId="18" xfId="15" applyNumberFormat="1" applyFont="1" applyBorder="1" applyAlignment="1">
      <alignment horizontal="center"/>
    </xf>
    <xf numFmtId="41" fontId="29" fillId="2" borderId="10" xfId="15" applyNumberFormat="1" applyFont="1" applyFill="1" applyBorder="1" applyAlignment="1">
      <alignment horizontal="center"/>
    </xf>
    <xf numFmtId="166" fontId="29" fillId="0" borderId="9" xfId="10" applyNumberFormat="1" applyFont="1" applyBorder="1"/>
    <xf numFmtId="166" fontId="29" fillId="0" borderId="2" xfId="10" applyNumberFormat="1" applyFont="1" applyBorder="1"/>
    <xf numFmtId="41" fontId="29" fillId="2" borderId="16" xfId="15" applyNumberFormat="1" applyFont="1" applyFill="1" applyBorder="1" applyAlignment="1">
      <alignment horizontal="center"/>
    </xf>
    <xf numFmtId="166" fontId="29" fillId="19" borderId="15" xfId="15" applyNumberFormat="1" applyFont="1" applyFill="1" applyBorder="1" applyAlignment="1">
      <alignment horizontal="center"/>
    </xf>
    <xf numFmtId="166" fontId="29" fillId="0" borderId="15" xfId="15" applyNumberFormat="1" applyFont="1" applyBorder="1" applyAlignment="1">
      <alignment horizontal="center"/>
    </xf>
    <xf numFmtId="166" fontId="29" fillId="21" borderId="0" xfId="10" applyNumberFormat="1" applyFont="1" applyFill="1"/>
    <xf numFmtId="166" fontId="29" fillId="21" borderId="6" xfId="10" applyNumberFormat="1" applyFont="1" applyFill="1" applyBorder="1"/>
    <xf numFmtId="166" fontId="29" fillId="0" borderId="6" xfId="15" applyNumberFormat="1" applyFont="1" applyBorder="1" applyAlignment="1">
      <alignment horizontal="center"/>
    </xf>
    <xf numFmtId="166" fontId="29" fillId="0" borderId="0" xfId="9" applyNumberFormat="1" applyFont="1"/>
    <xf numFmtId="0" fontId="29" fillId="20" borderId="17" xfId="10" applyFont="1" applyFill="1" applyBorder="1" applyAlignment="1">
      <alignment horizontal="right" indent="1"/>
    </xf>
    <xf numFmtId="168" fontId="29" fillId="20" borderId="17" xfId="10" applyNumberFormat="1" applyFont="1" applyFill="1" applyBorder="1" applyAlignment="1">
      <alignment horizontal="center"/>
    </xf>
    <xf numFmtId="166" fontId="32" fillId="0" borderId="0" xfId="10" quotePrefix="1" applyNumberFormat="1" applyFont="1" applyAlignment="1">
      <alignment horizontal="right"/>
    </xf>
    <xf numFmtId="166" fontId="29" fillId="0" borderId="19" xfId="10" applyNumberFormat="1" applyFont="1" applyBorder="1"/>
    <xf numFmtId="166" fontId="29" fillId="0" borderId="13" xfId="10" applyNumberFormat="1" applyFont="1" applyBorder="1"/>
    <xf numFmtId="168" fontId="29" fillId="0" borderId="0" xfId="10" applyNumberFormat="1" applyFont="1" applyAlignment="1">
      <alignment horizontal="center"/>
    </xf>
    <xf numFmtId="166" fontId="29" fillId="2" borderId="0" xfId="10" applyNumberFormat="1" applyFont="1" applyFill="1"/>
    <xf numFmtId="166" fontId="29" fillId="19" borderId="18" xfId="10" applyNumberFormat="1" applyFont="1" applyFill="1" applyBorder="1"/>
    <xf numFmtId="166" fontId="29" fillId="0" borderId="10" xfId="10" applyNumberFormat="1" applyFont="1" applyBorder="1"/>
    <xf numFmtId="166" fontId="29" fillId="0" borderId="18" xfId="10" applyNumberFormat="1" applyFont="1" applyBorder="1"/>
    <xf numFmtId="166" fontId="29" fillId="2" borderId="2" xfId="10" applyNumberFormat="1" applyFont="1" applyFill="1" applyBorder="1"/>
    <xf numFmtId="166" fontId="29" fillId="19" borderId="15" xfId="10" applyNumberFormat="1" applyFont="1" applyFill="1" applyBorder="1"/>
    <xf numFmtId="166" fontId="29" fillId="0" borderId="16" xfId="10" applyNumberFormat="1" applyFont="1" applyBorder="1"/>
    <xf numFmtId="166" fontId="29" fillId="0" borderId="15" xfId="10" applyNumberFormat="1" applyFont="1" applyBorder="1"/>
    <xf numFmtId="0" fontId="29" fillId="0" borderId="0" xfId="10" applyFont="1" applyAlignment="1">
      <alignment horizontal="right"/>
    </xf>
    <xf numFmtId="166" fontId="29" fillId="0" borderId="6" xfId="10" applyNumberFormat="1" applyFont="1" applyBorder="1"/>
    <xf numFmtId="166" fontId="28" fillId="0" borderId="2" xfId="10" applyNumberFormat="1" applyFont="1" applyBorder="1" applyAlignment="1">
      <alignment horizontal="center"/>
    </xf>
    <xf numFmtId="166" fontId="17" fillId="0" borderId="0" xfId="8" applyNumberFormat="1" applyFont="1"/>
    <xf numFmtId="0" fontId="31" fillId="0" borderId="0" xfId="10" applyFont="1"/>
    <xf numFmtId="166" fontId="29" fillId="11" borderId="4" xfId="10" applyNumberFormat="1" applyFont="1" applyFill="1" applyBorder="1"/>
    <xf numFmtId="166" fontId="31" fillId="0" borderId="0" xfId="15" applyNumberFormat="1" applyFont="1" applyBorder="1"/>
    <xf numFmtId="0" fontId="29" fillId="0" borderId="0" xfId="10" applyFont="1" applyAlignment="1">
      <alignment vertical="top" wrapText="1"/>
    </xf>
    <xf numFmtId="43" fontId="29" fillId="0" borderId="0" xfId="10" applyNumberFormat="1" applyFont="1"/>
    <xf numFmtId="10" fontId="29" fillId="0" borderId="0" xfId="14" applyNumberFormat="1" applyFont="1" applyBorder="1"/>
    <xf numFmtId="0" fontId="29" fillId="0" borderId="0" xfId="12" applyFont="1"/>
    <xf numFmtId="0" fontId="31" fillId="0" borderId="0" xfId="10" applyFont="1" applyAlignment="1">
      <alignment horizontal="right"/>
    </xf>
    <xf numFmtId="166" fontId="11" fillId="0" borderId="0" xfId="13" applyNumberFormat="1" applyFont="1"/>
    <xf numFmtId="0" fontId="17" fillId="0" borderId="0" xfId="8" applyFont="1" applyAlignment="1">
      <alignment horizontal="left"/>
    </xf>
    <xf numFmtId="166" fontId="11" fillId="0" borderId="4" xfId="13" applyNumberFormat="1" applyFont="1" applyBorder="1"/>
    <xf numFmtId="166" fontId="11" fillId="0" borderId="4" xfId="13" quotePrefix="1" applyNumberFormat="1" applyFont="1" applyBorder="1"/>
    <xf numFmtId="0" fontId="34" fillId="0" borderId="0" xfId="12" applyFont="1" applyAlignment="1">
      <alignment horizontal="left" indent="1"/>
    </xf>
    <xf numFmtId="0" fontId="17" fillId="0" borderId="0" xfId="8" applyFont="1" applyAlignment="1">
      <alignment horizontal="left" indent="1"/>
    </xf>
    <xf numFmtId="166" fontId="11" fillId="0" borderId="0" xfId="13" applyNumberFormat="1" applyFont="1" applyBorder="1"/>
    <xf numFmtId="166" fontId="11" fillId="0" borderId="0" xfId="13" quotePrefix="1" applyNumberFormat="1" applyFont="1" applyBorder="1"/>
    <xf numFmtId="166" fontId="11" fillId="0" borderId="9" xfId="13" applyNumberFormat="1" applyFont="1" applyBorder="1"/>
    <xf numFmtId="166" fontId="11" fillId="0" borderId="2" xfId="13" quotePrefix="1" applyNumberFormat="1" applyFont="1" applyBorder="1"/>
    <xf numFmtId="166" fontId="11" fillId="0" borderId="2" xfId="13" applyNumberFormat="1" applyFont="1" applyBorder="1"/>
    <xf numFmtId="0" fontId="29" fillId="0" borderId="0" xfId="12" quotePrefix="1" applyFont="1"/>
    <xf numFmtId="43" fontId="11" fillId="0" borderId="0" xfId="11" applyFont="1"/>
    <xf numFmtId="166" fontId="17" fillId="0" borderId="5" xfId="8" applyNumberFormat="1" applyFont="1" applyBorder="1"/>
    <xf numFmtId="0" fontId="28" fillId="0" borderId="2" xfId="10" applyFont="1" applyBorder="1"/>
    <xf numFmtId="0" fontId="29" fillId="20" borderId="15" xfId="10" applyFont="1" applyFill="1" applyBorder="1" applyAlignment="1">
      <alignment horizontal="center"/>
    </xf>
    <xf numFmtId="0" fontId="29" fillId="20" borderId="16" xfId="10" applyFont="1" applyFill="1" applyBorder="1" applyAlignment="1">
      <alignment horizontal="center"/>
    </xf>
    <xf numFmtId="168" fontId="29" fillId="20" borderId="15" xfId="10" applyNumberFormat="1" applyFont="1" applyFill="1" applyBorder="1" applyAlignment="1">
      <alignment horizontal="center"/>
    </xf>
    <xf numFmtId="168" fontId="29" fillId="20" borderId="16" xfId="10" applyNumberFormat="1" applyFont="1" applyFill="1" applyBorder="1" applyAlignment="1">
      <alignment horizontal="center"/>
    </xf>
    <xf numFmtId="169" fontId="17" fillId="11" borderId="2" xfId="8" applyNumberFormat="1" applyFont="1" applyFill="1" applyBorder="1" applyAlignment="1">
      <alignment horizontal="center"/>
    </xf>
    <xf numFmtId="166" fontId="29" fillId="0" borderId="0" xfId="10" applyNumberFormat="1" applyFont="1" applyAlignment="1">
      <alignment horizontal="center"/>
    </xf>
    <xf numFmtId="166" fontId="11" fillId="0" borderId="0" xfId="16" applyNumberFormat="1" applyFont="1" applyFill="1"/>
    <xf numFmtId="0" fontId="29" fillId="0" borderId="0" xfId="10" applyFont="1" applyAlignment="1">
      <alignment horizontal="left" indent="2"/>
    </xf>
    <xf numFmtId="166" fontId="28" fillId="19" borderId="21" xfId="10" applyNumberFormat="1" applyFont="1" applyFill="1" applyBorder="1"/>
    <xf numFmtId="166" fontId="28" fillId="21" borderId="27" xfId="10" applyNumberFormat="1" applyFont="1" applyFill="1" applyBorder="1"/>
    <xf numFmtId="43" fontId="29" fillId="0" borderId="0" xfId="10" quotePrefix="1" applyNumberFormat="1" applyFont="1"/>
    <xf numFmtId="0" fontId="11" fillId="0" borderId="0" xfId="19" applyFont="1"/>
    <xf numFmtId="166" fontId="11" fillId="20" borderId="3" xfId="16" applyNumberFormat="1" applyFont="1" applyFill="1" applyBorder="1"/>
    <xf numFmtId="0" fontId="29" fillId="0" borderId="0" xfId="10" quotePrefix="1" applyFont="1"/>
    <xf numFmtId="166" fontId="31" fillId="0" borderId="0" xfId="10" applyNumberFormat="1" applyFont="1"/>
    <xf numFmtId="0" fontId="23" fillId="0" borderId="0" xfId="10" applyFont="1" applyAlignment="1">
      <alignment horizontal="left"/>
    </xf>
    <xf numFmtId="0" fontId="31" fillId="0" borderId="0" xfId="10" quotePrefix="1" applyFont="1" applyAlignment="1">
      <alignment horizontal="right"/>
    </xf>
    <xf numFmtId="0" fontId="29" fillId="0" borderId="2" xfId="10" applyFont="1" applyBorder="1" applyAlignment="1">
      <alignment horizontal="center"/>
    </xf>
    <xf numFmtId="0" fontId="35" fillId="0" borderId="0" xfId="10" applyFont="1"/>
    <xf numFmtId="166" fontId="28" fillId="21" borderId="26" xfId="10" applyNumberFormat="1" applyFont="1" applyFill="1" applyBorder="1"/>
    <xf numFmtId="166" fontId="28" fillId="21" borderId="25" xfId="10" applyNumberFormat="1" applyFont="1" applyFill="1" applyBorder="1"/>
    <xf numFmtId="166" fontId="28" fillId="3" borderId="24" xfId="10" applyNumberFormat="1" applyFont="1" applyFill="1" applyBorder="1"/>
    <xf numFmtId="166" fontId="28" fillId="21" borderId="23" xfId="10" applyNumberFormat="1" applyFont="1" applyFill="1" applyBorder="1"/>
    <xf numFmtId="166" fontId="28" fillId="21" borderId="1" xfId="10" applyNumberFormat="1" applyFont="1" applyFill="1" applyBorder="1"/>
    <xf numFmtId="166" fontId="28" fillId="3" borderId="22" xfId="10" applyNumberFormat="1" applyFont="1" applyFill="1" applyBorder="1"/>
    <xf numFmtId="166" fontId="11" fillId="5" borderId="6" xfId="16" applyNumberFormat="1" applyFont="1" applyFill="1" applyBorder="1"/>
    <xf numFmtId="166" fontId="11" fillId="0" borderId="0" xfId="16" applyNumberFormat="1" applyFont="1" applyFill="1" applyBorder="1"/>
    <xf numFmtId="166" fontId="29" fillId="3" borderId="0" xfId="10" applyNumberFormat="1" applyFont="1" applyFill="1"/>
    <xf numFmtId="43" fontId="29" fillId="0" borderId="2" xfId="10" applyNumberFormat="1" applyFont="1" applyBorder="1" applyAlignment="1">
      <alignment horizontal="center"/>
    </xf>
    <xf numFmtId="0" fontId="29" fillId="0" borderId="0" xfId="10" quotePrefix="1" applyFont="1" applyAlignment="1">
      <alignment horizontal="right"/>
    </xf>
    <xf numFmtId="43" fontId="29" fillId="4" borderId="3" xfId="11" applyFont="1" applyFill="1" applyBorder="1"/>
    <xf numFmtId="168" fontId="29" fillId="0" borderId="2" xfId="10" applyNumberFormat="1" applyFont="1" applyBorder="1"/>
    <xf numFmtId="169" fontId="17" fillId="9" borderId="2" xfId="8" applyNumberFormat="1" applyFont="1" applyFill="1" applyBorder="1" applyAlignment="1">
      <alignment horizontal="center"/>
    </xf>
    <xf numFmtId="166" fontId="28" fillId="19" borderId="27" xfId="10" applyNumberFormat="1" applyFont="1" applyFill="1" applyBorder="1"/>
    <xf numFmtId="0" fontId="23" fillId="0" borderId="0" xfId="10" applyFont="1" applyAlignment="1">
      <alignment horizontal="right" vertical="top" indent="3"/>
    </xf>
    <xf numFmtId="10" fontId="11" fillId="0" borderId="9" xfId="14" applyNumberFormat="1" applyFont="1" applyBorder="1"/>
    <xf numFmtId="166" fontId="17" fillId="0" borderId="4" xfId="8" applyNumberFormat="1" applyFont="1" applyBorder="1"/>
    <xf numFmtId="166" fontId="29" fillId="11" borderId="2" xfId="10" applyNumberFormat="1" applyFont="1" applyFill="1" applyBorder="1"/>
    <xf numFmtId="166" fontId="17" fillId="0" borderId="29" xfId="8" applyNumberFormat="1" applyFont="1" applyBorder="1"/>
    <xf numFmtId="0" fontId="29" fillId="20" borderId="14" xfId="10" applyFont="1" applyFill="1" applyBorder="1" applyAlignment="1">
      <alignment horizontal="center"/>
    </xf>
    <xf numFmtId="0" fontId="31" fillId="20" borderId="17" xfId="10" applyFont="1" applyFill="1" applyBorder="1" applyAlignment="1">
      <alignment horizontal="right"/>
    </xf>
    <xf numFmtId="166" fontId="17" fillId="0" borderId="11" xfId="8" applyNumberFormat="1" applyFont="1" applyBorder="1"/>
    <xf numFmtId="166" fontId="29" fillId="0" borderId="4" xfId="8" applyNumberFormat="1" applyFont="1" applyBorder="1"/>
    <xf numFmtId="43" fontId="29" fillId="0" borderId="0" xfId="21" quotePrefix="1" applyNumberFormat="1" applyFont="1"/>
    <xf numFmtId="166" fontId="29" fillId="19" borderId="0" xfId="21" applyNumberFormat="1" applyFont="1" applyFill="1"/>
    <xf numFmtId="166" fontId="29" fillId="0" borderId="3" xfId="8" applyNumberFormat="1" applyFont="1" applyBorder="1"/>
    <xf numFmtId="0" fontId="29" fillId="0" borderId="28" xfId="18" applyFont="1" applyBorder="1" applyAlignment="1">
      <alignment wrapText="1"/>
    </xf>
    <xf numFmtId="0" fontId="28" fillId="0" borderId="2" xfId="10" applyFont="1" applyBorder="1" applyAlignment="1">
      <alignment horizontal="center"/>
    </xf>
    <xf numFmtId="0" fontId="29" fillId="20" borderId="8" xfId="10" applyFont="1" applyFill="1" applyBorder="1" applyAlignment="1">
      <alignment horizontal="right"/>
    </xf>
    <xf numFmtId="166" fontId="36" fillId="0" borderId="0" xfId="10" applyNumberFormat="1" applyFont="1" applyAlignment="1">
      <alignment horizontal="center"/>
    </xf>
    <xf numFmtId="166" fontId="29" fillId="0" borderId="0" xfId="10" quotePrefix="1" applyNumberFormat="1" applyFont="1" applyAlignment="1">
      <alignment horizontal="center"/>
    </xf>
    <xf numFmtId="0" fontId="31" fillId="0" borderId="0" xfId="10" applyFont="1" applyAlignment="1">
      <alignment horizontal="center"/>
    </xf>
    <xf numFmtId="37" fontId="0" fillId="0" borderId="0" xfId="0" pivotButton="1"/>
    <xf numFmtId="0" fontId="2" fillId="0" borderId="0" xfId="23"/>
    <xf numFmtId="0" fontId="20" fillId="0" borderId="0" xfId="23" applyFont="1"/>
    <xf numFmtId="166" fontId="11" fillId="23" borderId="2" xfId="27" applyNumberFormat="1" applyFont="1" applyFill="1" applyBorder="1"/>
    <xf numFmtId="166" fontId="11" fillId="23" borderId="0" xfId="27" applyNumberFormat="1" applyFont="1" applyFill="1" applyBorder="1"/>
    <xf numFmtId="0" fontId="41" fillId="23" borderId="0" xfId="23" applyFont="1" applyFill="1" applyAlignment="1">
      <alignment vertical="center"/>
    </xf>
    <xf numFmtId="0" fontId="28" fillId="23" borderId="0" xfId="23" applyFont="1" applyFill="1"/>
    <xf numFmtId="0" fontId="29" fillId="23" borderId="0" xfId="23" applyFont="1" applyFill="1"/>
    <xf numFmtId="0" fontId="29" fillId="0" borderId="0" xfId="23" applyFont="1"/>
    <xf numFmtId="0" fontId="42" fillId="23" borderId="0" xfId="23" applyFont="1" applyFill="1"/>
    <xf numFmtId="0" fontId="28" fillId="23" borderId="2" xfId="23" applyFont="1" applyFill="1" applyBorder="1" applyAlignment="1">
      <alignment horizontal="center"/>
    </xf>
    <xf numFmtId="0" fontId="11" fillId="23" borderId="0" xfId="23" applyFont="1" applyFill="1" applyAlignment="1">
      <alignment horizontal="right"/>
    </xf>
    <xf numFmtId="0" fontId="22" fillId="23" borderId="0" xfId="23" applyFont="1" applyFill="1" applyAlignment="1">
      <alignment horizontal="center"/>
    </xf>
    <xf numFmtId="166" fontId="11" fillId="23" borderId="0" xfId="26" applyNumberFormat="1" applyFont="1" applyFill="1" applyBorder="1"/>
    <xf numFmtId="166" fontId="11" fillId="23" borderId="0" xfId="26" applyNumberFormat="1" applyFont="1" applyFill="1"/>
    <xf numFmtId="0" fontId="29" fillId="23" borderId="0" xfId="23" applyFont="1" applyFill="1" applyAlignment="1">
      <alignment horizontal="right"/>
    </xf>
    <xf numFmtId="0" fontId="34" fillId="23" borderId="0" xfId="23" applyFont="1" applyFill="1" applyAlignment="1">
      <alignment horizontal="center"/>
    </xf>
    <xf numFmtId="0" fontId="34" fillId="23" borderId="0" xfId="23" applyFont="1" applyFill="1" applyAlignment="1">
      <alignment horizontal="center" vertical="top"/>
    </xf>
    <xf numFmtId="166" fontId="11" fillId="23" borderId="2" xfId="26" applyNumberFormat="1" applyFont="1" applyFill="1" applyBorder="1"/>
    <xf numFmtId="0" fontId="22" fillId="23" borderId="17" xfId="23" applyFont="1" applyFill="1" applyBorder="1" applyAlignment="1">
      <alignment horizontal="center"/>
    </xf>
    <xf numFmtId="166" fontId="11" fillId="23" borderId="3" xfId="26" applyNumberFormat="1" applyFont="1" applyFill="1" applyBorder="1"/>
    <xf numFmtId="43" fontId="29" fillId="0" borderId="0" xfId="28" applyFont="1"/>
    <xf numFmtId="166" fontId="29" fillId="0" borderId="0" xfId="23" applyNumberFormat="1" applyFont="1"/>
    <xf numFmtId="0" fontId="17" fillId="23" borderId="0" xfId="23" applyFont="1" applyFill="1" applyAlignment="1">
      <alignment horizontal="right"/>
    </xf>
    <xf numFmtId="0" fontId="33" fillId="23" borderId="0" xfId="23" applyFont="1" applyFill="1" applyAlignment="1">
      <alignment horizontal="right"/>
    </xf>
    <xf numFmtId="166" fontId="29" fillId="23" borderId="0" xfId="23" applyNumberFormat="1" applyFont="1" applyFill="1"/>
    <xf numFmtId="9" fontId="11" fillId="23" borderId="0" xfId="24" applyFont="1" applyFill="1"/>
    <xf numFmtId="9" fontId="11" fillId="23" borderId="0" xfId="24" applyFont="1" applyFill="1" applyBorder="1"/>
    <xf numFmtId="0" fontId="17" fillId="23" borderId="0" xfId="23" applyFont="1" applyFill="1"/>
    <xf numFmtId="166" fontId="17" fillId="23" borderId="0" xfId="23" applyNumberFormat="1" applyFont="1" applyFill="1"/>
    <xf numFmtId="0" fontId="17" fillId="0" borderId="0" xfId="23" applyFont="1"/>
    <xf numFmtId="0" fontId="17" fillId="23" borderId="0" xfId="23" applyFont="1" applyFill="1" applyAlignment="1">
      <alignment horizontal="center"/>
    </xf>
    <xf numFmtId="0" fontId="22" fillId="23" borderId="0" xfId="23" quotePrefix="1" applyFont="1" applyFill="1" applyAlignment="1">
      <alignment horizontal="center"/>
    </xf>
    <xf numFmtId="0" fontId="22" fillId="23" borderId="17" xfId="23" quotePrefix="1" applyFont="1" applyFill="1" applyBorder="1" applyAlignment="1">
      <alignment horizontal="center"/>
    </xf>
    <xf numFmtId="166" fontId="29" fillId="23" borderId="0" xfId="25" applyNumberFormat="1" applyFont="1" applyFill="1"/>
    <xf numFmtId="166" fontId="11" fillId="23" borderId="0" xfId="25" applyNumberFormat="1" applyFont="1" applyFill="1"/>
    <xf numFmtId="166" fontId="11" fillId="23" borderId="0" xfId="24" applyNumberFormat="1" applyFont="1" applyFill="1"/>
    <xf numFmtId="166" fontId="11" fillId="23" borderId="3" xfId="24" applyNumberFormat="1" applyFont="1" applyFill="1" applyBorder="1"/>
    <xf numFmtId="166" fontId="11" fillId="23" borderId="0" xfId="24" applyNumberFormat="1" applyFont="1" applyFill="1" applyBorder="1"/>
    <xf numFmtId="166" fontId="17" fillId="23" borderId="0" xfId="23" applyNumberFormat="1" applyFont="1" applyFill="1" applyAlignment="1">
      <alignment horizontal="center" vertical="center"/>
    </xf>
    <xf numFmtId="0" fontId="34" fillId="23" borderId="0" xfId="23" applyFont="1" applyFill="1" applyAlignment="1">
      <alignment horizontal="center" vertical="center"/>
    </xf>
    <xf numFmtId="166" fontId="0" fillId="0" borderId="0" xfId="11" applyNumberFormat="1" applyFont="1" applyBorder="1"/>
    <xf numFmtId="0" fontId="44" fillId="0" borderId="0" xfId="29" applyFont="1" applyAlignment="1">
      <alignment horizontal="right"/>
    </xf>
    <xf numFmtId="166" fontId="21" fillId="0" borderId="0" xfId="11" applyNumberFormat="1" applyFont="1"/>
    <xf numFmtId="0" fontId="21" fillId="0" borderId="0" xfId="8" applyFont="1" applyAlignment="1">
      <alignment horizontal="left" indent="2"/>
    </xf>
    <xf numFmtId="0" fontId="22" fillId="0" borderId="0" xfId="8" applyFont="1" applyAlignment="1">
      <alignment horizontal="right"/>
    </xf>
    <xf numFmtId="166" fontId="11" fillId="0" borderId="0" xfId="11" applyNumberFormat="1" applyFont="1"/>
    <xf numFmtId="166" fontId="11" fillId="0" borderId="0" xfId="11" applyNumberFormat="1" applyFont="1" applyAlignment="1">
      <alignment horizontal="center"/>
    </xf>
    <xf numFmtId="0" fontId="17" fillId="0" borderId="0" xfId="8" applyFont="1" applyAlignment="1">
      <alignment horizontal="center"/>
    </xf>
    <xf numFmtId="166" fontId="11" fillId="0" borderId="2" xfId="11" applyNumberFormat="1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17" fillId="0" borderId="0" xfId="8" applyFont="1" applyAlignment="1">
      <alignment horizontal="right"/>
    </xf>
    <xf numFmtId="166" fontId="11" fillId="0" borderId="2" xfId="11" applyNumberFormat="1" applyFont="1" applyBorder="1"/>
    <xf numFmtId="166" fontId="11" fillId="0" borderId="0" xfId="11" applyNumberFormat="1" applyFont="1" applyBorder="1"/>
    <xf numFmtId="166" fontId="11" fillId="0" borderId="0" xfId="11" applyNumberFormat="1" applyFont="1" applyFill="1"/>
    <xf numFmtId="166" fontId="11" fillId="0" borderId="2" xfId="11" applyNumberFormat="1" applyFont="1" applyFill="1" applyBorder="1"/>
    <xf numFmtId="166" fontId="11" fillId="19" borderId="4" xfId="11" applyNumberFormat="1" applyFont="1" applyFill="1" applyBorder="1"/>
    <xf numFmtId="49" fontId="11" fillId="0" borderId="0" xfId="11" applyNumberFormat="1" applyFont="1" applyAlignment="1">
      <alignment vertical="top"/>
    </xf>
    <xf numFmtId="0" fontId="2" fillId="0" borderId="0" xfId="30"/>
    <xf numFmtId="0" fontId="19" fillId="23" borderId="0" xfId="8" applyFont="1" applyFill="1"/>
    <xf numFmtId="10" fontId="19" fillId="23" borderId="0" xfId="8" applyNumberFormat="1" applyFont="1" applyFill="1"/>
    <xf numFmtId="0" fontId="7" fillId="23" borderId="0" xfId="8" applyFont="1" applyFill="1"/>
    <xf numFmtId="0" fontId="19" fillId="0" borderId="0" xfId="30" applyFont="1" applyAlignment="1">
      <alignment horizontal="center"/>
    </xf>
    <xf numFmtId="0" fontId="8" fillId="0" borderId="15" xfId="30" applyFont="1" applyBorder="1"/>
    <xf numFmtId="166" fontId="46" fillId="0" borderId="9" xfId="33" applyNumberFormat="1" applyFont="1" applyBorder="1"/>
    <xf numFmtId="166" fontId="46" fillId="0" borderId="15" xfId="33" applyNumberFormat="1" applyFont="1" applyBorder="1"/>
    <xf numFmtId="0" fontId="8" fillId="0" borderId="18" xfId="30" applyFont="1" applyBorder="1"/>
    <xf numFmtId="166" fontId="46" fillId="0" borderId="11" xfId="33" applyNumberFormat="1" applyFont="1" applyBorder="1"/>
    <xf numFmtId="166" fontId="46" fillId="0" borderId="18" xfId="33" applyNumberFormat="1" applyFont="1" applyBorder="1"/>
    <xf numFmtId="0" fontId="8" fillId="0" borderId="19" xfId="30" applyFont="1" applyBorder="1"/>
    <xf numFmtId="170" fontId="46" fillId="0" borderId="12" xfId="32" applyNumberFormat="1" applyFont="1" applyBorder="1"/>
    <xf numFmtId="170" fontId="46" fillId="0" borderId="19" xfId="32" applyNumberFormat="1" applyFont="1" applyBorder="1"/>
    <xf numFmtId="0" fontId="19" fillId="0" borderId="0" xfId="30" applyFont="1"/>
    <xf numFmtId="10" fontId="19" fillId="0" borderId="0" xfId="30" applyNumberFormat="1" applyFont="1"/>
    <xf numFmtId="0" fontId="7" fillId="0" borderId="0" xfId="30" applyFont="1"/>
    <xf numFmtId="0" fontId="46" fillId="0" borderId="15" xfId="30" applyFont="1" applyBorder="1"/>
    <xf numFmtId="0" fontId="46" fillId="0" borderId="18" xfId="30" applyFont="1" applyBorder="1"/>
    <xf numFmtId="0" fontId="46" fillId="0" borderId="19" xfId="30" applyFont="1" applyBorder="1"/>
    <xf numFmtId="0" fontId="2" fillId="0" borderId="0" xfId="30" applyFont="1"/>
    <xf numFmtId="0" fontId="2" fillId="0" borderId="17" xfId="30" applyFont="1" applyBorder="1" applyAlignment="1">
      <alignment horizontal="center"/>
    </xf>
    <xf numFmtId="0" fontId="2" fillId="0" borderId="17" xfId="30" applyFont="1" applyBorder="1" applyAlignment="1">
      <alignment horizontal="center" wrapText="1"/>
    </xf>
    <xf numFmtId="0" fontId="2" fillId="0" borderId="19" xfId="30" applyFont="1" applyBorder="1"/>
    <xf numFmtId="170" fontId="2" fillId="0" borderId="0" xfId="30" applyNumberFormat="1" applyFont="1"/>
    <xf numFmtId="0" fontId="2" fillId="0" borderId="18" xfId="30" applyFont="1" applyBorder="1"/>
    <xf numFmtId="0" fontId="2" fillId="0" borderId="15" xfId="30" applyFont="1" applyBorder="1"/>
    <xf numFmtId="0" fontId="2" fillId="0" borderId="17" xfId="30" applyFont="1" applyBorder="1"/>
    <xf numFmtId="170" fontId="47" fillId="0" borderId="17" xfId="32" applyNumberFormat="1" applyFont="1" applyBorder="1"/>
    <xf numFmtId="0" fontId="2" fillId="0" borderId="19" xfId="30" applyFont="1" applyBorder="1" applyAlignment="1">
      <alignment horizontal="center" wrapText="1"/>
    </xf>
    <xf numFmtId="0" fontId="2" fillId="23" borderId="0" xfId="30" applyFont="1" applyFill="1"/>
    <xf numFmtId="0" fontId="20" fillId="23" borderId="17" xfId="8" applyFont="1" applyFill="1" applyBorder="1" applyAlignment="1">
      <alignment horizontal="center"/>
    </xf>
    <xf numFmtId="0" fontId="20" fillId="23" borderId="17" xfId="8" applyFont="1" applyFill="1" applyBorder="1" applyAlignment="1">
      <alignment horizontal="center" wrapText="1"/>
    </xf>
    <xf numFmtId="0" fontId="20" fillId="23" borderId="19" xfId="8" applyFont="1" applyFill="1" applyBorder="1" applyAlignment="1">
      <alignment horizontal="center" wrapText="1"/>
    </xf>
    <xf numFmtId="0" fontId="20" fillId="23" borderId="19" xfId="8" applyFont="1" applyFill="1" applyBorder="1"/>
    <xf numFmtId="166" fontId="47" fillId="23" borderId="19" xfId="11" applyNumberFormat="1" applyFont="1" applyFill="1" applyBorder="1"/>
    <xf numFmtId="166" fontId="47" fillId="23" borderId="0" xfId="11" applyNumberFormat="1" applyFont="1" applyFill="1"/>
    <xf numFmtId="170" fontId="47" fillId="23" borderId="12" xfId="31" applyNumberFormat="1" applyFont="1" applyFill="1" applyBorder="1"/>
    <xf numFmtId="170" fontId="20" fillId="23" borderId="0" xfId="8" applyNumberFormat="1" applyFont="1" applyFill="1"/>
    <xf numFmtId="0" fontId="20" fillId="23" borderId="18" xfId="8" applyFont="1" applyFill="1" applyBorder="1"/>
    <xf numFmtId="166" fontId="47" fillId="23" borderId="18" xfId="11" applyNumberFormat="1" applyFont="1" applyFill="1" applyBorder="1"/>
    <xf numFmtId="166" fontId="47" fillId="23" borderId="11" xfId="11" applyNumberFormat="1" applyFont="1" applyFill="1" applyBorder="1"/>
    <xf numFmtId="0" fontId="20" fillId="23" borderId="15" xfId="8" applyFont="1" applyFill="1" applyBorder="1"/>
    <xf numFmtId="166" fontId="47" fillId="23" borderId="15" xfId="11" applyNumberFormat="1" applyFont="1" applyFill="1" applyBorder="1"/>
    <xf numFmtId="166" fontId="47" fillId="23" borderId="9" xfId="11" applyNumberFormat="1" applyFont="1" applyFill="1" applyBorder="1"/>
    <xf numFmtId="0" fontId="20" fillId="23" borderId="17" xfId="8" applyFont="1" applyFill="1" applyBorder="1"/>
    <xf numFmtId="170" fontId="47" fillId="23" borderId="17" xfId="31" applyNumberFormat="1" applyFont="1" applyFill="1" applyBorder="1"/>
    <xf numFmtId="166" fontId="47" fillId="0" borderId="0" xfId="11" applyNumberFormat="1" applyFont="1"/>
    <xf numFmtId="0" fontId="20" fillId="0" borderId="0" xfId="8" applyFont="1"/>
    <xf numFmtId="166" fontId="20" fillId="0" borderId="0" xfId="8" applyNumberFormat="1" applyFont="1"/>
    <xf numFmtId="10" fontId="19" fillId="9" borderId="0" xfId="8" applyNumberFormat="1" applyFont="1" applyFill="1"/>
    <xf numFmtId="0" fontId="48" fillId="0" borderId="0" xfId="21" applyFont="1"/>
    <xf numFmtId="0" fontId="13" fillId="0" borderId="0" xfId="21" applyFont="1" applyAlignment="1">
      <alignment horizontal="left"/>
    </xf>
    <xf numFmtId="0" fontId="7" fillId="0" borderId="0" xfId="21" applyFont="1" applyAlignment="1">
      <alignment horizontal="left"/>
    </xf>
    <xf numFmtId="0" fontId="7" fillId="0" borderId="0" xfId="21" applyFont="1"/>
    <xf numFmtId="0" fontId="2" fillId="0" borderId="0" xfId="21" applyFont="1"/>
    <xf numFmtId="166" fontId="47" fillId="0" borderId="0" xfId="16" applyNumberFormat="1" applyFont="1"/>
    <xf numFmtId="0" fontId="2" fillId="0" borderId="0" xfId="21" applyFont="1" applyAlignment="1">
      <alignment horizontal="left"/>
    </xf>
    <xf numFmtId="0" fontId="2" fillId="6" borderId="0" xfId="21" applyFont="1" applyFill="1"/>
    <xf numFmtId="166" fontId="47" fillId="6" borderId="0" xfId="16" applyNumberFormat="1" applyFont="1" applyFill="1"/>
    <xf numFmtId="166" fontId="2" fillId="0" borderId="0" xfId="21" applyNumberFormat="1" applyFont="1"/>
    <xf numFmtId="0" fontId="47" fillId="6" borderId="0" xfId="21" applyFont="1" applyFill="1"/>
    <xf numFmtId="0" fontId="2" fillId="4" borderId="0" xfId="21" applyFont="1" applyFill="1"/>
    <xf numFmtId="166" fontId="47" fillId="4" borderId="0" xfId="16" applyNumberFormat="1" applyFont="1" applyFill="1"/>
    <xf numFmtId="0" fontId="47" fillId="4" borderId="0" xfId="21" applyFont="1" applyFill="1"/>
    <xf numFmtId="0" fontId="2" fillId="24" borderId="0" xfId="21" applyFont="1" applyFill="1"/>
    <xf numFmtId="0" fontId="47" fillId="24" borderId="0" xfId="21" applyFont="1" applyFill="1"/>
    <xf numFmtId="166" fontId="47" fillId="24" borderId="0" xfId="16" applyNumberFormat="1" applyFont="1" applyFill="1"/>
    <xf numFmtId="0" fontId="2" fillId="24" borderId="0" xfId="21" applyFont="1" applyFill="1" applyAlignment="1">
      <alignment horizontal="right"/>
    </xf>
    <xf numFmtId="0" fontId="2" fillId="0" borderId="0" xfId="21" applyFont="1" applyAlignment="1">
      <alignment horizontal="left" vertical="center"/>
    </xf>
    <xf numFmtId="0" fontId="2" fillId="0" borderId="0" xfId="21" applyFont="1" applyAlignment="1">
      <alignment horizontal="center" vertical="center"/>
    </xf>
    <xf numFmtId="166" fontId="2" fillId="0" borderId="0" xfId="21" applyNumberFormat="1" applyFont="1" applyAlignment="1">
      <alignment horizontal="center" vertical="center"/>
    </xf>
    <xf numFmtId="0" fontId="2" fillId="3" borderId="0" xfId="21" applyFont="1" applyFill="1"/>
    <xf numFmtId="166" fontId="47" fillId="3" borderId="0" xfId="16" applyNumberFormat="1" applyFont="1" applyFill="1"/>
    <xf numFmtId="4" fontId="11" fillId="0" borderId="0" xfId="19" applyNumberFormat="1"/>
    <xf numFmtId="43" fontId="8" fillId="0" borderId="3" xfId="27" applyFont="1" applyBorder="1"/>
    <xf numFmtId="43" fontId="13" fillId="0" borderId="3" xfId="27" applyFont="1" applyBorder="1"/>
    <xf numFmtId="4" fontId="49" fillId="0" borderId="0" xfId="19" applyNumberFormat="1" applyFont="1"/>
    <xf numFmtId="43" fontId="13" fillId="0" borderId="0" xfId="27" applyFont="1"/>
    <xf numFmtId="43" fontId="50" fillId="0" borderId="0" xfId="27" applyFont="1" applyAlignment="1">
      <alignment horizontal="center"/>
    </xf>
    <xf numFmtId="4" fontId="50" fillId="0" borderId="0" xfId="19" applyNumberFormat="1" applyFont="1" applyAlignment="1">
      <alignment horizontal="center"/>
    </xf>
    <xf numFmtId="0" fontId="51" fillId="0" borderId="0" xfId="19" applyFont="1"/>
    <xf numFmtId="0" fontId="52" fillId="0" borderId="0" xfId="19" applyFont="1"/>
    <xf numFmtId="4" fontId="47" fillId="0" borderId="0" xfId="19" applyNumberFormat="1" applyFont="1"/>
    <xf numFmtId="43" fontId="47" fillId="0" borderId="0" xfId="27" applyFont="1"/>
    <xf numFmtId="4" fontId="47" fillId="0" borderId="0" xfId="19" quotePrefix="1" applyNumberFormat="1" applyFont="1"/>
    <xf numFmtId="4" fontId="53" fillId="0" borderId="0" xfId="19" applyNumberFormat="1" applyFont="1" applyAlignment="1">
      <alignment horizontal="center"/>
    </xf>
    <xf numFmtId="4" fontId="54" fillId="0" borderId="0" xfId="19" applyNumberFormat="1" applyFont="1"/>
    <xf numFmtId="43" fontId="53" fillId="0" borderId="0" xfId="27" applyFont="1" applyAlignment="1">
      <alignment horizontal="center"/>
    </xf>
    <xf numFmtId="4" fontId="38" fillId="0" borderId="0" xfId="19" applyNumberFormat="1" applyFont="1"/>
    <xf numFmtId="49" fontId="40" fillId="0" borderId="0" xfId="21" applyNumberFormat="1" applyFont="1"/>
    <xf numFmtId="43" fontId="2" fillId="0" borderId="0" xfId="21" applyNumberFormat="1" applyFont="1"/>
    <xf numFmtId="43" fontId="47" fillId="0" borderId="3" xfId="27" applyFont="1" applyBorder="1"/>
    <xf numFmtId="43" fontId="38" fillId="0" borderId="0" xfId="27" applyFont="1"/>
    <xf numFmtId="0" fontId="47" fillId="0" borderId="0" xfId="19" applyFont="1"/>
    <xf numFmtId="4" fontId="47" fillId="0" borderId="0" xfId="19" applyNumberFormat="1" applyFont="1" applyAlignment="1">
      <alignment vertical="top"/>
    </xf>
    <xf numFmtId="4" fontId="55" fillId="0" borderId="0" xfId="19" applyNumberFormat="1" applyFont="1"/>
    <xf numFmtId="4" fontId="47" fillId="0" borderId="0" xfId="19" applyNumberFormat="1" applyFont="1" applyAlignment="1">
      <alignment vertical="top" wrapText="1"/>
    </xf>
    <xf numFmtId="4" fontId="47" fillId="0" borderId="0" xfId="19" applyNumberFormat="1" applyFont="1" applyAlignment="1"/>
    <xf numFmtId="43" fontId="8" fillId="0" borderId="0" xfId="27" applyFont="1"/>
    <xf numFmtId="4" fontId="56" fillId="0" borderId="0" xfId="19" applyNumberFormat="1" applyFont="1"/>
    <xf numFmtId="43" fontId="11" fillId="0" borderId="0" xfId="16" applyFont="1"/>
    <xf numFmtId="43" fontId="8" fillId="0" borderId="4" xfId="27" applyFont="1" applyBorder="1"/>
    <xf numFmtId="43" fontId="46" fillId="0" borderId="0" xfId="27" applyFont="1" applyFill="1" applyBorder="1"/>
    <xf numFmtId="4" fontId="11" fillId="0" borderId="22" xfId="19" applyNumberFormat="1" applyBorder="1"/>
    <xf numFmtId="43" fontId="8" fillId="0" borderId="1" xfId="27" applyFont="1" applyBorder="1"/>
    <xf numFmtId="43" fontId="46" fillId="0" borderId="1" xfId="27" applyFont="1" applyFill="1" applyBorder="1"/>
    <xf numFmtId="4" fontId="11" fillId="0" borderId="1" xfId="19" applyNumberFormat="1" applyBorder="1"/>
    <xf numFmtId="0" fontId="49" fillId="0" borderId="23" xfId="19" applyFont="1" applyBorder="1" applyAlignment="1">
      <alignment horizontal="right"/>
    </xf>
    <xf numFmtId="43" fontId="11" fillId="0" borderId="1" xfId="27" applyFont="1" applyBorder="1"/>
    <xf numFmtId="43" fontId="45" fillId="0" borderId="1" xfId="27" applyFont="1" applyBorder="1" applyAlignment="1">
      <alignment horizontal="center"/>
    </xf>
    <xf numFmtId="49" fontId="43" fillId="0" borderId="23" xfId="21" applyNumberFormat="1" applyFont="1" applyBorder="1" applyAlignment="1">
      <alignment horizontal="right"/>
    </xf>
    <xf numFmtId="4" fontId="57" fillId="0" borderId="30" xfId="19" applyNumberFormat="1" applyFont="1" applyBorder="1"/>
    <xf numFmtId="43" fontId="8" fillId="0" borderId="0" xfId="27" applyFont="1" applyBorder="1"/>
    <xf numFmtId="43" fontId="8" fillId="0" borderId="7" xfId="27" applyFont="1" applyBorder="1"/>
    <xf numFmtId="0" fontId="49" fillId="0" borderId="28" xfId="19" applyFont="1" applyBorder="1" applyAlignment="1">
      <alignment horizontal="right"/>
    </xf>
    <xf numFmtId="49" fontId="43" fillId="0" borderId="30" xfId="21" applyNumberFormat="1" applyFont="1" applyBorder="1" applyAlignment="1">
      <alignment horizontal="left"/>
    </xf>
    <xf numFmtId="43" fontId="11" fillId="0" borderId="0" xfId="16" applyFont="1" applyBorder="1"/>
    <xf numFmtId="49" fontId="43" fillId="0" borderId="28" xfId="21" applyNumberFormat="1" applyFont="1" applyBorder="1" applyAlignment="1">
      <alignment horizontal="right"/>
    </xf>
    <xf numFmtId="4" fontId="21" fillId="0" borderId="30" xfId="19" applyNumberFormat="1" applyFont="1" applyBorder="1"/>
    <xf numFmtId="4" fontId="49" fillId="0" borderId="31" xfId="19" applyNumberFormat="1" applyFont="1" applyBorder="1"/>
    <xf numFmtId="43" fontId="46" fillId="0" borderId="0" xfId="27" applyFont="1" applyFill="1" applyBorder="1" applyAlignment="1">
      <alignment horizontal="center"/>
    </xf>
    <xf numFmtId="43" fontId="45" fillId="0" borderId="4" xfId="27" applyFont="1" applyBorder="1" applyAlignment="1">
      <alignment horizontal="center"/>
    </xf>
    <xf numFmtId="0" fontId="11" fillId="0" borderId="28" xfId="19" applyBorder="1" applyAlignment="1">
      <alignment horizontal="right"/>
    </xf>
    <xf numFmtId="43" fontId="11" fillId="0" borderId="0" xfId="27" applyFont="1" applyBorder="1"/>
    <xf numFmtId="43" fontId="8" fillId="0" borderId="0" xfId="27" applyFont="1" applyFill="1" applyBorder="1"/>
    <xf numFmtId="4" fontId="11" fillId="0" borderId="30" xfId="19" applyNumberFormat="1" applyBorder="1"/>
    <xf numFmtId="4" fontId="11" fillId="0" borderId="24" xfId="19" applyNumberFormat="1" applyBorder="1"/>
    <xf numFmtId="43" fontId="8" fillId="0" borderId="25" xfId="27" applyFont="1" applyBorder="1"/>
    <xf numFmtId="43" fontId="46" fillId="0" borderId="25" xfId="27" applyFont="1" applyFill="1" applyBorder="1"/>
    <xf numFmtId="4" fontId="11" fillId="0" borderId="25" xfId="19" applyNumberFormat="1" applyBorder="1"/>
    <xf numFmtId="0" fontId="49" fillId="0" borderId="0" xfId="19" applyFont="1" applyAlignment="1">
      <alignment horizontal="right"/>
    </xf>
    <xf numFmtId="43" fontId="45" fillId="0" borderId="5" xfId="27" applyFont="1" applyBorder="1" applyAlignment="1">
      <alignment horizontal="center"/>
    </xf>
    <xf numFmtId="4" fontId="57" fillId="0" borderId="0" xfId="19" applyNumberFormat="1" applyFont="1"/>
    <xf numFmtId="43" fontId="8" fillId="25" borderId="0" xfId="27" applyFont="1" applyFill="1" applyBorder="1"/>
    <xf numFmtId="43" fontId="8" fillId="19" borderId="4" xfId="27" applyFont="1" applyFill="1" applyBorder="1"/>
    <xf numFmtId="43" fontId="8" fillId="19" borderId="0" xfId="27" applyFont="1" applyFill="1" applyBorder="1"/>
    <xf numFmtId="4" fontId="49" fillId="25" borderId="26" xfId="19" applyNumberFormat="1" applyFont="1" applyFill="1" applyBorder="1" applyAlignment="1">
      <alignment horizontal="right"/>
    </xf>
    <xf numFmtId="4" fontId="58" fillId="0" borderId="0" xfId="19" applyNumberFormat="1" applyFont="1" applyAlignment="1">
      <alignment horizontal="center"/>
    </xf>
    <xf numFmtId="4" fontId="49" fillId="0" borderId="0" xfId="19" applyNumberFormat="1" applyFont="1" applyAlignment="1">
      <alignment horizontal="center"/>
    </xf>
    <xf numFmtId="0" fontId="37" fillId="0" borderId="0" xfId="8" applyFont="1" applyAlignment="1">
      <alignment vertical="top" wrapText="1"/>
    </xf>
    <xf numFmtId="166" fontId="20" fillId="0" borderId="0" xfId="11" applyNumberFormat="1" applyFont="1" applyFill="1" applyBorder="1"/>
    <xf numFmtId="0" fontId="20" fillId="0" borderId="0" xfId="8" applyFont="1" applyAlignment="1">
      <alignment horizontal="right" indent="1"/>
    </xf>
    <xf numFmtId="168" fontId="20" fillId="0" borderId="0" xfId="8" applyNumberFormat="1" applyFont="1"/>
    <xf numFmtId="43" fontId="20" fillId="0" borderId="0" xfId="8" applyNumberFormat="1" applyFont="1"/>
    <xf numFmtId="43" fontId="20" fillId="0" borderId="0" xfId="11" applyFont="1" applyFill="1" applyBorder="1"/>
    <xf numFmtId="166" fontId="37" fillId="0" borderId="0" xfId="8" applyNumberFormat="1" applyFont="1"/>
    <xf numFmtId="0" fontId="37" fillId="0" borderId="0" xfId="8" applyFont="1" applyAlignment="1">
      <alignment horizontal="right" indent="1"/>
    </xf>
    <xf numFmtId="166" fontId="37" fillId="0" borderId="0" xfId="11" applyNumberFormat="1" applyFont="1" applyFill="1" applyBorder="1"/>
    <xf numFmtId="0" fontId="37" fillId="0" borderId="0" xfId="8" applyFont="1" applyAlignment="1">
      <alignment horizontal="center"/>
    </xf>
    <xf numFmtId="0" fontId="59" fillId="0" borderId="0" xfId="8" applyFont="1"/>
    <xf numFmtId="0" fontId="37" fillId="0" borderId="0" xfId="34" applyFont="1" applyAlignment="1">
      <alignment vertical="top" wrapText="1"/>
    </xf>
    <xf numFmtId="166" fontId="20" fillId="0" borderId="4" xfId="8" applyNumberFormat="1" applyFont="1" applyBorder="1"/>
    <xf numFmtId="166" fontId="20" fillId="26" borderId="4" xfId="11" applyNumberFormat="1" applyFont="1" applyFill="1" applyBorder="1"/>
    <xf numFmtId="166" fontId="20" fillId="15" borderId="4" xfId="11" applyNumberFormat="1" applyFont="1" applyFill="1" applyBorder="1"/>
    <xf numFmtId="0" fontId="20" fillId="0" borderId="0" xfId="8" applyFont="1" applyAlignment="1">
      <alignment horizontal="left" indent="2"/>
    </xf>
    <xf numFmtId="168" fontId="20" fillId="0" borderId="0" xfId="14" applyNumberFormat="1" applyFont="1" applyFill="1"/>
    <xf numFmtId="166" fontId="37" fillId="0" borderId="4" xfId="11" applyNumberFormat="1" applyFont="1" applyBorder="1"/>
    <xf numFmtId="0" fontId="37" fillId="0" borderId="0" xfId="8" applyFont="1" applyAlignment="1">
      <alignment horizontal="left" indent="2"/>
    </xf>
    <xf numFmtId="168" fontId="20" fillId="0" borderId="0" xfId="14" applyNumberFormat="1" applyFont="1"/>
    <xf numFmtId="0" fontId="37" fillId="0" borderId="0" xfId="8" applyFont="1"/>
    <xf numFmtId="0" fontId="59" fillId="0" borderId="0" xfId="8" applyFont="1" applyAlignment="1">
      <alignment horizontal="left" indent="1"/>
    </xf>
    <xf numFmtId="0" fontId="37" fillId="27" borderId="4" xfId="8" applyFont="1" applyFill="1" applyBorder="1"/>
    <xf numFmtId="0" fontId="20" fillId="27" borderId="0" xfId="8" applyFont="1" applyFill="1"/>
    <xf numFmtId="0" fontId="60" fillId="0" borderId="0" xfId="8" applyFont="1"/>
    <xf numFmtId="166" fontId="47" fillId="0" borderId="4" xfId="8" applyNumberFormat="1" applyFont="1" applyBorder="1"/>
    <xf numFmtId="0" fontId="20" fillId="0" borderId="0" xfId="8" applyFont="1" applyAlignment="1">
      <alignment vertical="top" wrapText="1"/>
    </xf>
    <xf numFmtId="0" fontId="37" fillId="10" borderId="17" xfId="8" applyFont="1" applyFill="1" applyBorder="1" applyAlignment="1">
      <alignment horizontal="center"/>
    </xf>
    <xf numFmtId="166" fontId="37" fillId="3" borderId="3" xfId="0" applyNumberFormat="1" applyFont="1" applyFill="1" applyBorder="1"/>
    <xf numFmtId="166" fontId="37" fillId="17" borderId="3" xfId="0" applyNumberFormat="1" applyFont="1" applyFill="1" applyBorder="1"/>
    <xf numFmtId="0" fontId="19" fillId="0" borderId="0" xfId="17" applyFont="1"/>
    <xf numFmtId="166" fontId="47" fillId="0" borderId="0" xfId="11" applyNumberFormat="1" applyFont="1" applyFill="1"/>
    <xf numFmtId="166" fontId="47" fillId="0" borderId="0" xfId="11" applyNumberFormat="1" applyFont="1" applyAlignment="1"/>
    <xf numFmtId="166" fontId="47" fillId="0" borderId="0" xfId="11" applyNumberFormat="1" applyFont="1" applyFill="1" applyAlignment="1"/>
    <xf numFmtId="168" fontId="20" fillId="0" borderId="0" xfId="14" applyNumberFormat="1" applyFont="1" applyAlignment="1"/>
    <xf numFmtId="166" fontId="47" fillId="0" borderId="0" xfId="8" applyNumberFormat="1" applyFont="1"/>
    <xf numFmtId="166" fontId="37" fillId="0" borderId="7" xfId="8" applyNumberFormat="1" applyFont="1" applyBorder="1"/>
    <xf numFmtId="166" fontId="20" fillId="16" borderId="0" xfId="8" applyNumberFormat="1" applyFont="1" applyFill="1"/>
    <xf numFmtId="166" fontId="20" fillId="17" borderId="0" xfId="8" applyNumberFormat="1" applyFont="1" applyFill="1"/>
    <xf numFmtId="166" fontId="20" fillId="0" borderId="4" xfId="11" applyNumberFormat="1" applyFont="1" applyFill="1" applyBorder="1"/>
    <xf numFmtId="166" fontId="2" fillId="16" borderId="0" xfId="21" applyNumberFormat="1" applyFont="1" applyFill="1"/>
    <xf numFmtId="166" fontId="47" fillId="16" borderId="0" xfId="16" applyNumberFormat="1" applyFont="1" applyFill="1"/>
    <xf numFmtId="166" fontId="2" fillId="26" borderId="0" xfId="21" applyNumberFormat="1" applyFont="1" applyFill="1"/>
    <xf numFmtId="166" fontId="47" fillId="26" borderId="0" xfId="16" applyNumberFormat="1" applyFont="1" applyFill="1"/>
    <xf numFmtId="4" fontId="49" fillId="26" borderId="26" xfId="19" applyNumberFormat="1" applyFont="1" applyFill="1" applyBorder="1" applyAlignment="1">
      <alignment horizontal="right"/>
    </xf>
    <xf numFmtId="43" fontId="8" fillId="26" borderId="0" xfId="27" applyFont="1" applyFill="1" applyBorder="1"/>
    <xf numFmtId="4" fontId="11" fillId="0" borderId="0" xfId="19" applyNumberFormat="1" applyFill="1"/>
    <xf numFmtId="43" fontId="13" fillId="0" borderId="0" xfId="21" applyNumberFormat="1" applyFont="1"/>
    <xf numFmtId="43" fontId="7" fillId="0" borderId="2" xfId="16" applyFont="1" applyBorder="1" applyAlignment="1">
      <alignment horizontal="center" wrapText="1"/>
    </xf>
    <xf numFmtId="10" fontId="19" fillId="0" borderId="0" xfId="24" applyNumberFormat="1" applyFont="1" applyAlignment="1">
      <alignment horizontal="center"/>
    </xf>
    <xf numFmtId="166" fontId="8" fillId="0" borderId="0" xfId="16" applyNumberFormat="1" applyFont="1"/>
    <xf numFmtId="43" fontId="47" fillId="0" borderId="0" xfId="16" applyFont="1"/>
    <xf numFmtId="10" fontId="47" fillId="0" borderId="0" xfId="24" applyNumberFormat="1" applyFont="1"/>
    <xf numFmtId="0" fontId="2" fillId="0" borderId="0" xfId="21" applyFont="1" applyAlignment="1">
      <alignment horizontal="right"/>
    </xf>
    <xf numFmtId="10" fontId="2" fillId="0" borderId="4" xfId="21" applyNumberFormat="1" applyFont="1" applyBorder="1"/>
    <xf numFmtId="10" fontId="2" fillId="0" borderId="0" xfId="21" applyNumberFormat="1" applyFont="1"/>
    <xf numFmtId="0" fontId="2" fillId="0" borderId="0" xfId="21" applyFont="1" applyAlignment="1">
      <alignment horizontal="left" wrapText="1"/>
    </xf>
    <xf numFmtId="166" fontId="47" fillId="0" borderId="0" xfId="24" applyNumberFormat="1" applyFont="1"/>
    <xf numFmtId="164" fontId="7" fillId="0" borderId="0" xfId="35" applyNumberFormat="1" applyFont="1" applyAlignment="1">
      <alignment horizontal="left"/>
    </xf>
    <xf numFmtId="49" fontId="1" fillId="0" borderId="0" xfId="35" applyNumberFormat="1" applyAlignment="1">
      <alignment horizontal="right" wrapText="1"/>
    </xf>
    <xf numFmtId="49" fontId="1" fillId="0" borderId="0" xfId="35" applyNumberFormat="1" applyAlignment="1">
      <alignment horizontal="left" wrapText="1"/>
    </xf>
    <xf numFmtId="164" fontId="1" fillId="0" borderId="0" xfId="35" applyNumberFormat="1" applyAlignment="1">
      <alignment horizontal="left"/>
    </xf>
    <xf numFmtId="164" fontId="1" fillId="0" borderId="0" xfId="35" applyNumberFormat="1" applyAlignment="1">
      <alignment horizontal="right"/>
    </xf>
    <xf numFmtId="164" fontId="1" fillId="0" borderId="0" xfId="3" applyNumberFormat="1" applyFont="1" applyAlignment="1">
      <alignment horizontal="left"/>
    </xf>
    <xf numFmtId="164" fontId="8" fillId="2" borderId="0" xfId="0" applyNumberFormat="1" applyFont="1" applyFill="1" applyAlignment="1">
      <alignment horizontal="right"/>
    </xf>
    <xf numFmtId="164" fontId="1" fillId="2" borderId="0" xfId="35" applyNumberFormat="1" applyFill="1" applyAlignment="1">
      <alignment horizontal="right"/>
    </xf>
    <xf numFmtId="164" fontId="8" fillId="28" borderId="5" xfId="0" applyNumberFormat="1" applyFont="1" applyFill="1" applyBorder="1" applyAlignment="1">
      <alignment horizontal="right"/>
    </xf>
    <xf numFmtId="164" fontId="7" fillId="0" borderId="0" xfId="35" applyNumberFormat="1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10" fillId="3" borderId="0" xfId="0" applyNumberFormat="1" applyFont="1" applyFill="1" applyAlignment="1">
      <alignment horizontal="right"/>
    </xf>
    <xf numFmtId="166" fontId="1" fillId="0" borderId="0" xfId="5" applyNumberFormat="1" applyFont="1" applyFill="1" applyAlignment="1">
      <alignment horizontal="right"/>
    </xf>
    <xf numFmtId="164" fontId="13" fillId="0" borderId="0" xfId="35" applyNumberFormat="1" applyFont="1" applyAlignment="1">
      <alignment horizontal="left"/>
    </xf>
    <xf numFmtId="166" fontId="1" fillId="28" borderId="3" xfId="5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49" fontId="1" fillId="0" borderId="0" xfId="36" applyNumberFormat="1" applyAlignment="1">
      <alignment horizontal="right" wrapText="1"/>
    </xf>
    <xf numFmtId="49" fontId="1" fillId="0" borderId="0" xfId="36" applyNumberFormat="1" applyAlignment="1">
      <alignment horizontal="left" wrapText="1"/>
    </xf>
    <xf numFmtId="164" fontId="1" fillId="0" borderId="0" xfId="36" applyNumberFormat="1" applyAlignment="1">
      <alignment horizontal="left"/>
    </xf>
    <xf numFmtId="164" fontId="1" fillId="0" borderId="0" xfId="36" applyNumberFormat="1" applyAlignment="1">
      <alignment horizontal="right"/>
    </xf>
    <xf numFmtId="164" fontId="1" fillId="6" borderId="0" xfId="36" applyNumberFormat="1" applyFill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164" fontId="1" fillId="6" borderId="1" xfId="36" applyNumberFormat="1" applyFill="1" applyBorder="1" applyAlignment="1">
      <alignment horizontal="right"/>
    </xf>
    <xf numFmtId="164" fontId="8" fillId="28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 horizontal="right"/>
    </xf>
    <xf numFmtId="166" fontId="1" fillId="0" borderId="0" xfId="5" applyNumberFormat="1" applyFont="1" applyFill="1" applyBorder="1" applyAlignment="1">
      <alignment horizontal="right"/>
    </xf>
    <xf numFmtId="164" fontId="7" fillId="0" borderId="0" xfId="36" applyNumberFormat="1" applyFont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6" borderId="9" xfId="0" applyNumberFormat="1" applyFont="1" applyFill="1" applyBorder="1" applyAlignment="1">
      <alignment horizontal="right"/>
    </xf>
    <xf numFmtId="164" fontId="8" fillId="6" borderId="16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164" fontId="8" fillId="4" borderId="16" xfId="0" applyNumberFormat="1" applyFont="1" applyFill="1" applyBorder="1" applyAlignment="1">
      <alignment horizontal="right"/>
    </xf>
    <xf numFmtId="164" fontId="8" fillId="5" borderId="16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49" fontId="1" fillId="0" borderId="0" xfId="37" applyNumberFormat="1" applyAlignment="1">
      <alignment horizontal="right" wrapText="1"/>
    </xf>
    <xf numFmtId="49" fontId="1" fillId="0" borderId="0" xfId="37" applyNumberFormat="1" applyAlignment="1">
      <alignment horizontal="left" wrapText="1"/>
    </xf>
    <xf numFmtId="164" fontId="1" fillId="0" borderId="0" xfId="37" applyNumberFormat="1" applyAlignment="1">
      <alignment horizontal="left"/>
    </xf>
    <xf numFmtId="164" fontId="1" fillId="0" borderId="0" xfId="37" applyNumberFormat="1" applyAlignment="1">
      <alignment horizontal="right"/>
    </xf>
    <xf numFmtId="164" fontId="8" fillId="18" borderId="5" xfId="0" applyNumberFormat="1" applyFont="1" applyFill="1" applyBorder="1" applyAlignment="1">
      <alignment horizontal="right"/>
    </xf>
    <xf numFmtId="164" fontId="1" fillId="2" borderId="5" xfId="35" applyNumberFormat="1" applyFill="1" applyBorder="1" applyAlignment="1">
      <alignment horizontal="right"/>
    </xf>
    <xf numFmtId="164" fontId="8" fillId="15" borderId="0" xfId="0" applyNumberFormat="1" applyFont="1" applyFill="1" applyAlignment="1">
      <alignment horizontal="right"/>
    </xf>
    <xf numFmtId="164" fontId="8" fillId="16" borderId="0" xfId="0" applyNumberFormat="1" applyFont="1" applyFill="1" applyAlignment="1">
      <alignment horizontal="right"/>
    </xf>
    <xf numFmtId="164" fontId="13" fillId="0" borderId="0" xfId="37" applyNumberFormat="1" applyFont="1" applyAlignment="1">
      <alignment horizontal="left"/>
    </xf>
    <xf numFmtId="164" fontId="8" fillId="0" borderId="4" xfId="0" applyNumberFormat="1" applyFont="1" applyBorder="1" applyAlignment="1">
      <alignment horizontal="right"/>
    </xf>
    <xf numFmtId="164" fontId="8" fillId="15" borderId="4" xfId="0" applyNumberFormat="1" applyFont="1" applyFill="1" applyBorder="1" applyAlignment="1">
      <alignment horizontal="right"/>
    </xf>
    <xf numFmtId="164" fontId="8" fillId="11" borderId="4" xfId="0" applyNumberFormat="1" applyFont="1" applyFill="1" applyBorder="1" applyAlignment="1">
      <alignment horizontal="right"/>
    </xf>
    <xf numFmtId="164" fontId="8" fillId="14" borderId="4" xfId="0" applyNumberFormat="1" applyFont="1" applyFill="1" applyBorder="1" applyAlignment="1">
      <alignment horizontal="right"/>
    </xf>
    <xf numFmtId="164" fontId="1" fillId="0" borderId="0" xfId="36" applyNumberFormat="1" applyBorder="1" applyAlignment="1">
      <alignment horizontal="left"/>
    </xf>
    <xf numFmtId="4" fontId="11" fillId="0" borderId="0" xfId="19" applyNumberFormat="1" applyBorder="1"/>
    <xf numFmtId="4" fontId="56" fillId="0" borderId="0" xfId="19" applyNumberFormat="1" applyFont="1" applyBorder="1"/>
    <xf numFmtId="164" fontId="7" fillId="0" borderId="0" xfId="3" applyNumberFormat="1" applyFont="1" applyAlignment="1">
      <alignment horizontal="right" wrapText="1"/>
    </xf>
    <xf numFmtId="165" fontId="8" fillId="0" borderId="14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4" fontId="7" fillId="0" borderId="0" xfId="35" applyNumberFormat="1" applyFont="1" applyAlignment="1">
      <alignment horizontal="right" wrapText="1"/>
    </xf>
    <xf numFmtId="164" fontId="8" fillId="0" borderId="0" xfId="0" applyNumberFormat="1" applyFont="1" applyAlignment="1">
      <alignment horizontal="center" wrapText="1"/>
    </xf>
    <xf numFmtId="0" fontId="29" fillId="0" borderId="17" xfId="10" applyFont="1" applyBorder="1" applyAlignment="1">
      <alignment horizontal="center" wrapText="1"/>
    </xf>
    <xf numFmtId="0" fontId="17" fillId="0" borderId="17" xfId="8" applyFont="1" applyBorder="1" applyAlignment="1">
      <alignment horizontal="center"/>
    </xf>
    <xf numFmtId="0" fontId="30" fillId="0" borderId="0" xfId="9" quotePrefix="1" applyFont="1" applyAlignment="1">
      <alignment horizontal="center" wrapText="1"/>
    </xf>
    <xf numFmtId="0" fontId="29" fillId="0" borderId="14" xfId="10" applyFont="1" applyBorder="1" applyAlignment="1">
      <alignment horizontal="center"/>
    </xf>
    <xf numFmtId="0" fontId="29" fillId="0" borderId="7" xfId="10" applyFont="1" applyBorder="1" applyAlignment="1">
      <alignment horizontal="center"/>
    </xf>
    <xf numFmtId="0" fontId="29" fillId="0" borderId="8" xfId="10" applyFont="1" applyBorder="1" applyAlignment="1">
      <alignment horizontal="center"/>
    </xf>
    <xf numFmtId="0" fontId="2" fillId="0" borderId="0" xfId="12" applyAlignment="1">
      <alignment horizontal="left" wrapText="1"/>
    </xf>
    <xf numFmtId="0" fontId="29" fillId="22" borderId="14" xfId="10" applyFont="1" applyFill="1" applyBorder="1" applyAlignment="1">
      <alignment horizontal="center"/>
    </xf>
    <xf numFmtId="0" fontId="29" fillId="22" borderId="7" xfId="10" applyFont="1" applyFill="1" applyBorder="1" applyAlignment="1">
      <alignment horizontal="center"/>
    </xf>
    <xf numFmtId="0" fontId="29" fillId="0" borderId="26" xfId="18" applyFont="1" applyBorder="1" applyAlignment="1">
      <alignment horizontal="left" wrapText="1"/>
    </xf>
    <xf numFmtId="0" fontId="29" fillId="0" borderId="25" xfId="18" applyFont="1" applyBorder="1" applyAlignment="1">
      <alignment horizontal="left" wrapText="1"/>
    </xf>
    <xf numFmtId="0" fontId="29" fillId="0" borderId="24" xfId="18" applyFont="1" applyBorder="1" applyAlignment="1">
      <alignment horizontal="left" wrapText="1"/>
    </xf>
    <xf numFmtId="0" fontId="29" fillId="0" borderId="23" xfId="18" applyFont="1" applyBorder="1" applyAlignment="1">
      <alignment horizontal="left" wrapText="1"/>
    </xf>
    <xf numFmtId="0" fontId="29" fillId="0" borderId="1" xfId="18" applyFont="1" applyBorder="1" applyAlignment="1">
      <alignment horizontal="left" wrapText="1"/>
    </xf>
    <xf numFmtId="0" fontId="29" fillId="0" borderId="22" xfId="18" applyFont="1" applyBorder="1" applyAlignment="1">
      <alignment horizontal="left" wrapText="1"/>
    </xf>
    <xf numFmtId="0" fontId="29" fillId="0" borderId="0" xfId="10" applyFont="1" applyAlignment="1">
      <alignment horizontal="center"/>
    </xf>
    <xf numFmtId="0" fontId="29" fillId="22" borderId="17" xfId="10" applyFont="1" applyFill="1" applyBorder="1" applyAlignment="1">
      <alignment horizontal="center"/>
    </xf>
    <xf numFmtId="49" fontId="11" fillId="0" borderId="0" xfId="11" applyNumberFormat="1" applyFont="1" applyAlignment="1">
      <alignment horizontal="left" vertical="top" wrapText="1"/>
    </xf>
    <xf numFmtId="0" fontId="7" fillId="0" borderId="0" xfId="21" applyFont="1" applyAlignment="1">
      <alignment horizontal="center"/>
    </xf>
    <xf numFmtId="4" fontId="47" fillId="0" borderId="0" xfId="19" applyNumberFormat="1" applyFont="1" applyAlignment="1">
      <alignment horizontal="left" vertical="top" wrapText="1"/>
    </xf>
    <xf numFmtId="0" fontId="37" fillId="0" borderId="0" xfId="8" applyFont="1" applyAlignment="1">
      <alignment horizontal="center"/>
    </xf>
    <xf numFmtId="0" fontId="37" fillId="0" borderId="0" xfId="8" applyFont="1" applyAlignment="1">
      <alignment horizontal="left"/>
    </xf>
    <xf numFmtId="0" fontId="7" fillId="0" borderId="0" xfId="8" applyFont="1" applyAlignment="1">
      <alignment horizontal="left" wrapText="1"/>
    </xf>
    <xf numFmtId="0" fontId="7" fillId="0" borderId="0" xfId="8" applyFont="1" applyAlignment="1">
      <alignment horizontal="left"/>
    </xf>
    <xf numFmtId="0" fontId="19" fillId="0" borderId="0" xfId="17" applyFont="1" applyAlignment="1">
      <alignment horizontal="left" wrapText="1"/>
    </xf>
    <xf numFmtId="0" fontId="7" fillId="0" borderId="0" xfId="21" applyFont="1" applyAlignment="1">
      <alignment horizontal="left" wrapText="1"/>
    </xf>
  </cellXfs>
  <cellStyles count="38">
    <cellStyle name="Comma" xfId="5" builtinId="3"/>
    <cellStyle name="Comma 11 2 3" xfId="16" xr:uid="{F44D0238-C510-4964-96A0-4B760921F686}"/>
    <cellStyle name="Comma 16" xfId="33" xr:uid="{8B9D49E5-5D05-478B-8E56-7F74B60E823C}"/>
    <cellStyle name="Comma 17 3" xfId="13" xr:uid="{0F4B7DD3-2CCE-46C7-83B0-FBC2A4DC7391}"/>
    <cellStyle name="Comma 19" xfId="26" xr:uid="{73494D47-489B-476B-B180-10C014E37182}"/>
    <cellStyle name="Comma 2" xfId="11" xr:uid="{AE5EC3DB-5930-4187-9474-81B4790E839F}"/>
    <cellStyle name="Comma 2 3" xfId="27" xr:uid="{C15750B4-EDFC-4616-9B3D-499E097640CF}"/>
    <cellStyle name="Comma 21" xfId="15" xr:uid="{E96BEAA6-3061-46D9-B70E-D05246CA1F3B}"/>
    <cellStyle name="Comma 3" xfId="25" xr:uid="{0F50C880-6CE6-4C25-880C-13D7F653A715}"/>
    <cellStyle name="Comma 3 2" xfId="28" xr:uid="{82423918-F15A-4F7D-BF6C-7C7F8CC033CD}"/>
    <cellStyle name="Currency 2" xfId="31" xr:uid="{329679EB-012A-46A6-85E9-6BCB9BC9C1D9}"/>
    <cellStyle name="Currency 3" xfId="32" xr:uid="{19EE6E67-8CB4-47FA-8B89-DB97687E7FB1}"/>
    <cellStyle name="Normal" xfId="0" builtinId="0"/>
    <cellStyle name="Normal 15 2 2" xfId="21" xr:uid="{DDA0D5AB-6F23-4F6F-B0B9-85F9EBD9CE72}"/>
    <cellStyle name="Normal 15 2 3" xfId="10" xr:uid="{5F6638BF-49C6-43AA-9A62-87906C6873E7}"/>
    <cellStyle name="Normal 2" xfId="8" xr:uid="{6CBC9991-7D45-460F-BAEE-BBB2265E5DFA}"/>
    <cellStyle name="Normal 2 2" xfId="19" xr:uid="{623A6C56-AD09-4929-AD9B-0F5ED465FFAB}"/>
    <cellStyle name="Normal 20" xfId="18" xr:uid="{996C2792-5653-44BB-B96E-3C2295DA0E77}"/>
    <cellStyle name="Normal 20 2" xfId="20" xr:uid="{65AE7E19-4E6B-482D-B837-22736E72B59C}"/>
    <cellStyle name="Normal 21" xfId="30" xr:uid="{C21D9356-6B85-460B-B91D-D04C6FAC2E2C}"/>
    <cellStyle name="Normal 23 3" xfId="12" xr:uid="{E5300C92-5ED3-4475-9EC7-0DBD2DCB1D87}"/>
    <cellStyle name="Normal 25" xfId="23" xr:uid="{7D1648C8-6B91-4837-B486-A0CC0C6B099A}"/>
    <cellStyle name="Normal 28" xfId="9" xr:uid="{71C6BDE3-987A-437C-817A-AC53E85562B3}"/>
    <cellStyle name="Normal 3 7" xfId="17" xr:uid="{D30DE259-6BE2-4E25-863C-E269A34C352A}"/>
    <cellStyle name="Normal 46" xfId="2" xr:uid="{CA064A46-6393-4E67-A829-AA12E997706F}"/>
    <cellStyle name="Normal 49 2" xfId="3" xr:uid="{E139ECBD-8E9D-4610-821A-109ADA6805EE}"/>
    <cellStyle name="Normal 49 4" xfId="1" xr:uid="{B6D9CEB2-4DCC-44EE-A8BE-66689AA45989}"/>
    <cellStyle name="Normal 49 4 2" xfId="4" xr:uid="{B3AF6840-51A7-4CD1-ACC5-5267483B5B2B}"/>
    <cellStyle name="Normal 49 4 2 2" xfId="36" xr:uid="{338F1A23-E819-412F-A40A-430AD027D2D8}"/>
    <cellStyle name="Normal 49 4 3" xfId="6" xr:uid="{87CD40B0-8CB8-4B06-8314-B849C10C5C58}"/>
    <cellStyle name="Normal 49 4 3 2" xfId="37" xr:uid="{C294323F-43E5-4905-9899-AC88CA48C8B7}"/>
    <cellStyle name="Normal 49 4 4" xfId="7" xr:uid="{48615789-3A13-409A-AE19-4079DCDC777B}"/>
    <cellStyle name="Normal 49 4 4 2" xfId="35" xr:uid="{1D8A3CAC-ABDE-48CB-814F-47CC4DED954F}"/>
    <cellStyle name="Normal 6 3" xfId="22" xr:uid="{8D2F2431-18D8-4EE7-895E-68C9BAF89C5E}"/>
    <cellStyle name="Normal 8" xfId="34" xr:uid="{DCBC95C9-887B-4E40-853E-BC28C7A5A855}"/>
    <cellStyle name="Normal_FAS132" xfId="29" xr:uid="{5D9A30E5-257B-45C2-9487-02F97F226FF0}"/>
    <cellStyle name="Percent 2" xfId="14" xr:uid="{DAD543E7-3502-4FFD-B4E2-6893F4A6C705}"/>
    <cellStyle name="Percent 7" xfId="24" xr:uid="{49FE44B1-EF8E-4B34-A8BF-FA2F260A1B8F}"/>
  </cellStyles>
  <dxfs count="2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numFmt numFmtId="166" formatCode="_(* #,##0_);_(* \(#,##0\);_(* &quot;-&quot;??_);_(@_)"/>
    </dxf>
    <dxf>
      <numFmt numFmtId="166" formatCode="_(* #,##0_);_(* \(#,##0\);_(* &quot;-&quot;??_);_(@_)"/>
    </dxf>
    <dxf>
      <fill>
        <patternFill>
          <bgColor rgb="FFFF0000"/>
        </patternFill>
      </fill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</dxfs>
  <tableStyles count="0" defaultTableStyle="TableStyleMedium2" defaultPivotStyle="PivotStyleLight16"/>
  <colors>
    <mruColors>
      <color rgb="FFFDE5BB"/>
      <color rgb="FFFFB3B3"/>
      <color rgb="FFFF714F"/>
      <color rgb="FFCCECFF"/>
      <color rgb="FFF2FAC0"/>
      <color rgb="FFF1C9EB"/>
      <color rgb="FFE5D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63" Type="http://schemas.openxmlformats.org/officeDocument/2006/relationships/externalLink" Target="externalLinks/externalLink40.xml"/><Relationship Id="rId68" Type="http://schemas.openxmlformats.org/officeDocument/2006/relationships/externalLink" Target="externalLinks/externalLink45.xml"/><Relationship Id="rId84" Type="http://schemas.openxmlformats.org/officeDocument/2006/relationships/customXml" Target="../customXml/item5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30.xml"/><Relationship Id="rId58" Type="http://schemas.openxmlformats.org/officeDocument/2006/relationships/externalLink" Target="externalLinks/externalLink35.xml"/><Relationship Id="rId74" Type="http://schemas.openxmlformats.org/officeDocument/2006/relationships/pivotCacheDefinition" Target="pivotCache/pivotCacheDefinition2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8.xml"/><Relationship Id="rId82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41.xml"/><Relationship Id="rId69" Type="http://schemas.openxmlformats.org/officeDocument/2006/relationships/externalLink" Target="externalLinks/externalLink46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8.xml"/><Relationship Id="rId72" Type="http://schemas.openxmlformats.org/officeDocument/2006/relationships/externalLink" Target="externalLinks/externalLink49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59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4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8.xml"/><Relationship Id="rId54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39.xml"/><Relationship Id="rId70" Type="http://schemas.openxmlformats.org/officeDocument/2006/relationships/externalLink" Target="externalLinks/externalLink47.xml"/><Relationship Id="rId75" Type="http://schemas.openxmlformats.org/officeDocument/2006/relationships/pivotCacheDefinition" Target="pivotCache/pivotCacheDefinition3.xml"/><Relationship Id="rId83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29.xml"/><Relationship Id="rId60" Type="http://schemas.openxmlformats.org/officeDocument/2006/relationships/externalLink" Target="externalLinks/externalLink37.xml"/><Relationship Id="rId65" Type="http://schemas.openxmlformats.org/officeDocument/2006/relationships/externalLink" Target="externalLinks/externalLink42.xml"/><Relationship Id="rId73" Type="http://schemas.openxmlformats.org/officeDocument/2006/relationships/pivotCacheDefinition" Target="pivotCache/pivotCacheDefinition1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27.xml"/><Relationship Id="rId55" Type="http://schemas.openxmlformats.org/officeDocument/2006/relationships/externalLink" Target="externalLinks/externalLink32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66" Type="http://schemas.openxmlformats.org/officeDocument/2006/relationships/externalLink" Target="externalLinks/externalLink4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280148</xdr:colOff>
      <xdr:row>21</xdr:row>
      <xdr:rowOff>168088</xdr:rowOff>
    </xdr:from>
    <xdr:to>
      <xdr:col>1</xdr:col>
      <xdr:colOff>280148</xdr:colOff>
      <xdr:row>25</xdr:row>
      <xdr:rowOff>145676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91A8A42-C820-42A3-AD38-8D20F1ABA1E1}"/>
            </a:ext>
          </a:extLst>
        </xdr:cNvPr>
        <xdr:cNvCxnSpPr/>
      </xdr:nvCxnSpPr>
      <xdr:spPr>
        <a:xfrm>
          <a:off x="3956798" y="4416238"/>
          <a:ext cx="0" cy="739588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3619499</xdr:colOff>
      <xdr:row>22</xdr:row>
      <xdr:rowOff>0</xdr:rowOff>
    </xdr:from>
    <xdr:ext cx="365869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41D574-A991-440B-BB05-90AB51FD96D0}"/>
            </a:ext>
          </a:extLst>
        </xdr:cNvPr>
        <xdr:cNvSpPr txBox="1"/>
      </xdr:nvSpPr>
      <xdr:spPr>
        <a:xfrm>
          <a:off x="3619499" y="4438650"/>
          <a:ext cx="3658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p.5</a:t>
          </a:r>
        </a:p>
      </xdr:txBody>
    </xdr:sp>
    <xdr:clientData/>
  </xdr:oneCellAnchor>
  <xdr:twoCellAnchor>
    <xdr:from>
      <xdr:col>2</xdr:col>
      <xdr:colOff>336176</xdr:colOff>
      <xdr:row>21</xdr:row>
      <xdr:rowOff>168088</xdr:rowOff>
    </xdr:from>
    <xdr:to>
      <xdr:col>2</xdr:col>
      <xdr:colOff>336176</xdr:colOff>
      <xdr:row>25</xdr:row>
      <xdr:rowOff>145676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5D7EA8B-885D-4D23-B010-61426FC2FD05}"/>
            </a:ext>
          </a:extLst>
        </xdr:cNvPr>
        <xdr:cNvCxnSpPr/>
      </xdr:nvCxnSpPr>
      <xdr:spPr>
        <a:xfrm>
          <a:off x="4879601" y="4416238"/>
          <a:ext cx="0" cy="739588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862854</xdr:colOff>
      <xdr:row>21</xdr:row>
      <xdr:rowOff>145676</xdr:rowOff>
    </xdr:from>
    <xdr:ext cx="365869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C62CA3-D0E7-4106-B46E-2596E9C50E5A}"/>
            </a:ext>
          </a:extLst>
        </xdr:cNvPr>
        <xdr:cNvSpPr txBox="1"/>
      </xdr:nvSpPr>
      <xdr:spPr>
        <a:xfrm>
          <a:off x="4539504" y="4393826"/>
          <a:ext cx="3658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</a:t>
          </a:r>
        </a:p>
      </xdr:txBody>
    </xdr:sp>
    <xdr:clientData/>
  </xdr:oneCellAnchor>
  <xdr:twoCellAnchor>
    <xdr:from>
      <xdr:col>3</xdr:col>
      <xdr:colOff>369795</xdr:colOff>
      <xdr:row>22</xdr:row>
      <xdr:rowOff>22412</xdr:rowOff>
    </xdr:from>
    <xdr:to>
      <xdr:col>3</xdr:col>
      <xdr:colOff>369795</xdr:colOff>
      <xdr:row>26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B8F1FB5-E737-4F41-B84F-7A60650C5733}"/>
            </a:ext>
          </a:extLst>
        </xdr:cNvPr>
        <xdr:cNvCxnSpPr/>
      </xdr:nvCxnSpPr>
      <xdr:spPr>
        <a:xfrm>
          <a:off x="5856195" y="4461062"/>
          <a:ext cx="0" cy="739588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930088</xdr:colOff>
      <xdr:row>21</xdr:row>
      <xdr:rowOff>156882</xdr:rowOff>
    </xdr:from>
    <xdr:ext cx="365869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628879-4F8C-4506-A938-E5D734EAA792}"/>
            </a:ext>
          </a:extLst>
        </xdr:cNvPr>
        <xdr:cNvSpPr txBox="1"/>
      </xdr:nvSpPr>
      <xdr:spPr>
        <a:xfrm>
          <a:off x="5473513" y="4405032"/>
          <a:ext cx="3658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</a:t>
          </a:r>
        </a:p>
      </xdr:txBody>
    </xdr:sp>
    <xdr:clientData/>
  </xdr:oneCellAnchor>
  <xdr:oneCellAnchor>
    <xdr:from>
      <xdr:col>5</xdr:col>
      <xdr:colOff>526677</xdr:colOff>
      <xdr:row>11</xdr:row>
      <xdr:rowOff>156882</xdr:rowOff>
    </xdr:from>
    <xdr:ext cx="433452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DAF2630-51AC-4C31-8963-E7B6C1B24FA7}"/>
            </a:ext>
          </a:extLst>
        </xdr:cNvPr>
        <xdr:cNvSpPr txBox="1"/>
      </xdr:nvSpPr>
      <xdr:spPr>
        <a:xfrm>
          <a:off x="7594227" y="2461932"/>
          <a:ext cx="433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p.6a</a:t>
          </a:r>
        </a:p>
      </xdr:txBody>
    </xdr:sp>
    <xdr:clientData/>
  </xdr:oneCellAnchor>
  <xdr:oneCellAnchor>
    <xdr:from>
      <xdr:col>17</xdr:col>
      <xdr:colOff>504264</xdr:colOff>
      <xdr:row>11</xdr:row>
      <xdr:rowOff>156883</xdr:rowOff>
    </xdr:from>
    <xdr:ext cx="433452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E407DE4-E600-480F-AB25-E91B4DAAE090}"/>
            </a:ext>
          </a:extLst>
        </xdr:cNvPr>
        <xdr:cNvSpPr txBox="1"/>
      </xdr:nvSpPr>
      <xdr:spPr>
        <a:xfrm>
          <a:off x="15468039" y="2461933"/>
          <a:ext cx="433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p.6a</a:t>
          </a:r>
        </a:p>
      </xdr:txBody>
    </xdr:sp>
    <xdr:clientData/>
  </xdr:oneCellAnchor>
  <xdr:twoCellAnchor>
    <xdr:from>
      <xdr:col>2</xdr:col>
      <xdr:colOff>392206</xdr:colOff>
      <xdr:row>11</xdr:row>
      <xdr:rowOff>67236</xdr:rowOff>
    </xdr:from>
    <xdr:to>
      <xdr:col>2</xdr:col>
      <xdr:colOff>470648</xdr:colOff>
      <xdr:row>12</xdr:row>
      <xdr:rowOff>123265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CC575E3-C234-415C-8461-EC4E8B9FEEB7}"/>
            </a:ext>
          </a:extLst>
        </xdr:cNvPr>
        <xdr:cNvCxnSpPr/>
      </xdr:nvCxnSpPr>
      <xdr:spPr>
        <a:xfrm flipH="1">
          <a:off x="4935631" y="2372286"/>
          <a:ext cx="78442" cy="24652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168089</xdr:colOff>
      <xdr:row>11</xdr:row>
      <xdr:rowOff>44824</xdr:rowOff>
    </xdr:from>
    <xdr:to>
      <xdr:col>7</xdr:col>
      <xdr:colOff>246531</xdr:colOff>
      <xdr:row>12</xdr:row>
      <xdr:rowOff>100853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A091BCB-71B7-4FB0-80C7-8855311B4448}"/>
            </a:ext>
          </a:extLst>
        </xdr:cNvPr>
        <xdr:cNvCxnSpPr/>
      </xdr:nvCxnSpPr>
      <xdr:spPr>
        <a:xfrm flipH="1">
          <a:off x="8664389" y="2349874"/>
          <a:ext cx="78442" cy="24652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123265</xdr:colOff>
      <xdr:row>11</xdr:row>
      <xdr:rowOff>56029</xdr:rowOff>
    </xdr:from>
    <xdr:to>
      <xdr:col>19</xdr:col>
      <xdr:colOff>201707</xdr:colOff>
      <xdr:row>12</xdr:row>
      <xdr:rowOff>112058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E4317BBC-C236-4028-A7AE-2D3BF1351313}"/>
            </a:ext>
          </a:extLst>
        </xdr:cNvPr>
        <xdr:cNvCxnSpPr/>
      </xdr:nvCxnSpPr>
      <xdr:spPr>
        <a:xfrm flipH="1">
          <a:off x="16363390" y="2361079"/>
          <a:ext cx="78442" cy="24652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168089</xdr:colOff>
      <xdr:row>27</xdr:row>
      <xdr:rowOff>44824</xdr:rowOff>
    </xdr:from>
    <xdr:to>
      <xdr:col>1</xdr:col>
      <xdr:colOff>224117</xdr:colOff>
      <xdr:row>27</xdr:row>
      <xdr:rowOff>156883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D1A17651-FEDB-4FBE-8E07-ECB541564835}"/>
            </a:ext>
          </a:extLst>
        </xdr:cNvPr>
        <xdr:cNvCxnSpPr/>
      </xdr:nvCxnSpPr>
      <xdr:spPr>
        <a:xfrm flipV="1">
          <a:off x="3844739" y="5435974"/>
          <a:ext cx="56028" cy="11205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27</xdr:row>
      <xdr:rowOff>44824</xdr:rowOff>
    </xdr:from>
    <xdr:to>
      <xdr:col>2</xdr:col>
      <xdr:colOff>437028</xdr:colOff>
      <xdr:row>27</xdr:row>
      <xdr:rowOff>156883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47C6C5E6-E7FB-419F-A132-4C45BA29777C}"/>
            </a:ext>
          </a:extLst>
        </xdr:cNvPr>
        <xdr:cNvCxnSpPr/>
      </xdr:nvCxnSpPr>
      <xdr:spPr>
        <a:xfrm flipV="1">
          <a:off x="4924425" y="5435974"/>
          <a:ext cx="56028" cy="11205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201706</xdr:colOff>
      <xdr:row>27</xdr:row>
      <xdr:rowOff>33617</xdr:rowOff>
    </xdr:from>
    <xdr:to>
      <xdr:col>3</xdr:col>
      <xdr:colOff>257734</xdr:colOff>
      <xdr:row>27</xdr:row>
      <xdr:rowOff>145676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7CDF5E64-4FDF-414C-951D-36B83C81D819}"/>
            </a:ext>
          </a:extLst>
        </xdr:cNvPr>
        <xdr:cNvCxnSpPr/>
      </xdr:nvCxnSpPr>
      <xdr:spPr>
        <a:xfrm flipV="1">
          <a:off x="5688106" y="5424767"/>
          <a:ext cx="56028" cy="11205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8101564" cy="10831719"/>
    <xdr:pic>
      <xdr:nvPicPr>
        <xdr:cNvPr id="2" name="Picture 1">
          <a:extLst>
            <a:ext uri="{FF2B5EF4-FFF2-40B4-BE49-F238E27FC236}">
              <a16:creationId xmlns:a16="http://schemas.microsoft.com/office/drawing/2014/main" id="{26D2FE71-045A-4E76-883E-A406B157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8101564" cy="1083171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27</xdr:row>
      <xdr:rowOff>47625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BC5A1D-371E-4C3C-9C72-ED7FDA319D69}"/>
            </a:ext>
          </a:extLst>
        </xdr:cNvPr>
        <xdr:cNvSpPr txBox="1"/>
      </xdr:nvSpPr>
      <xdr:spPr>
        <a:xfrm>
          <a:off x="169545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8EE5BA-391D-48C6-B1EA-3182E40FDB0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19050</xdr:rowOff>
    </xdr:from>
    <xdr:ext cx="17522825" cy="10517496"/>
    <xdr:pic>
      <xdr:nvPicPr>
        <xdr:cNvPr id="4" name="Picture 3">
          <a:extLst>
            <a:ext uri="{FF2B5EF4-FFF2-40B4-BE49-F238E27FC236}">
              <a16:creationId xmlns:a16="http://schemas.microsoft.com/office/drawing/2014/main" id="{3F726EB3-E2DC-43A7-9113-445F36DCA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522825" cy="10517496"/>
        </a:xfrm>
        <a:prstGeom prst="rect">
          <a:avLst/>
        </a:prstGeom>
      </xdr:spPr>
    </xdr:pic>
    <xdr:clientData/>
  </xdr:oneCellAnchor>
  <xdr:twoCellAnchor>
    <xdr:from>
      <xdr:col>3</xdr:col>
      <xdr:colOff>180975</xdr:colOff>
      <xdr:row>18</xdr:row>
      <xdr:rowOff>38100</xdr:rowOff>
    </xdr:from>
    <xdr:to>
      <xdr:col>3</xdr:col>
      <xdr:colOff>180977</xdr:colOff>
      <xdr:row>20</xdr:row>
      <xdr:rowOff>152400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5EFDAA0-5E4E-4694-BE48-6F59A7ED44BB}"/>
            </a:ext>
          </a:extLst>
        </xdr:cNvPr>
        <xdr:cNvCxnSpPr/>
      </xdr:nvCxnSpPr>
      <xdr:spPr>
        <a:xfrm flipH="1">
          <a:off x="2009775" y="2952750"/>
          <a:ext cx="2" cy="4381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390525</xdr:colOff>
      <xdr:row>16</xdr:row>
      <xdr:rowOff>133350</xdr:rowOff>
    </xdr:from>
    <xdr:ext cx="690317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F5AB0C5-09A0-42EB-BF09-6F36768018EB}"/>
            </a:ext>
          </a:extLst>
        </xdr:cNvPr>
        <xdr:cNvSpPr txBox="1"/>
      </xdr:nvSpPr>
      <xdr:spPr>
        <a:xfrm>
          <a:off x="1762125" y="2724150"/>
          <a:ext cx="6903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p.2,2c.2f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243417</xdr:colOff>
      <xdr:row>30</xdr:row>
      <xdr:rowOff>148165</xdr:rowOff>
    </xdr:from>
    <xdr:ext cx="433452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3594E7C-0EEC-4FBB-B324-851F759FA46C}"/>
            </a:ext>
          </a:extLst>
        </xdr:cNvPr>
        <xdr:cNvSpPr txBox="1"/>
      </xdr:nvSpPr>
      <xdr:spPr>
        <a:xfrm>
          <a:off x="2645834" y="6000748"/>
          <a:ext cx="433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p.1a</a:t>
          </a:r>
        </a:p>
      </xdr:txBody>
    </xdr:sp>
    <xdr:clientData/>
  </xdr:oneCellAnchor>
  <xdr:oneCellAnchor>
    <xdr:from>
      <xdr:col>1</xdr:col>
      <xdr:colOff>127000</xdr:colOff>
      <xdr:row>12</xdr:row>
      <xdr:rowOff>137583</xdr:rowOff>
    </xdr:from>
    <xdr:ext cx="433452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D9B6F7E-961E-43C2-940C-A12675B0FF78}"/>
            </a:ext>
          </a:extLst>
        </xdr:cNvPr>
        <xdr:cNvSpPr txBox="1"/>
      </xdr:nvSpPr>
      <xdr:spPr>
        <a:xfrm>
          <a:off x="2529417" y="2476500"/>
          <a:ext cx="433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p.1a</a:t>
          </a:r>
        </a:p>
      </xdr:txBody>
    </xdr:sp>
    <xdr:clientData/>
  </xdr:oneCellAnchor>
  <xdr:oneCellAnchor>
    <xdr:from>
      <xdr:col>1</xdr:col>
      <xdr:colOff>296335</xdr:colOff>
      <xdr:row>5</xdr:row>
      <xdr:rowOff>201083</xdr:rowOff>
    </xdr:from>
    <xdr:ext cx="365869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73AC713-C6F8-4F9B-8DCA-9E9DFED109E7}"/>
            </a:ext>
          </a:extLst>
        </xdr:cNvPr>
        <xdr:cNvSpPr txBox="1"/>
      </xdr:nvSpPr>
      <xdr:spPr>
        <a:xfrm>
          <a:off x="2698752" y="1143000"/>
          <a:ext cx="3658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</a:t>
          </a:r>
        </a:p>
      </xdr:txBody>
    </xdr:sp>
    <xdr:clientData/>
  </xdr:oneCellAnchor>
  <xdr:oneCellAnchor>
    <xdr:from>
      <xdr:col>1</xdr:col>
      <xdr:colOff>264583</xdr:colOff>
      <xdr:row>23</xdr:row>
      <xdr:rowOff>158750</xdr:rowOff>
    </xdr:from>
    <xdr:ext cx="439992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7CA97B4-26A0-4C91-93BB-0FD01F521924}"/>
            </a:ext>
          </a:extLst>
        </xdr:cNvPr>
        <xdr:cNvSpPr txBox="1"/>
      </xdr:nvSpPr>
      <xdr:spPr>
        <a:xfrm>
          <a:off x="2667000" y="4656667"/>
          <a:ext cx="4399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p.1b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52</xdr:row>
      <xdr:rowOff>104775</xdr:rowOff>
    </xdr:from>
    <xdr:ext cx="43922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AA64DAD-31D7-4FF6-8FDC-ABB6DBAAE570}"/>
            </a:ext>
          </a:extLst>
        </xdr:cNvPr>
        <xdr:cNvSpPr txBox="1"/>
      </xdr:nvSpPr>
      <xdr:spPr>
        <a:xfrm>
          <a:off x="4543425" y="8524875"/>
          <a:ext cx="439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p.1a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11</xdr:row>
      <xdr:rowOff>590550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CE6A86-7270-4526-81C3-BA2F526D007D}"/>
            </a:ext>
          </a:extLst>
        </xdr:cNvPr>
        <xdr:cNvSpPr txBox="1"/>
      </xdr:nvSpPr>
      <xdr:spPr>
        <a:xfrm>
          <a:off x="100107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533400</xdr:colOff>
      <xdr:row>0</xdr:row>
      <xdr:rowOff>142875</xdr:rowOff>
    </xdr:from>
    <xdr:to>
      <xdr:col>6</xdr:col>
      <xdr:colOff>28575</xdr:colOff>
      <xdr:row>0</xdr:row>
      <xdr:rowOff>142876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88C4380-D0A5-4254-A45F-B4CC83EEA901}"/>
            </a:ext>
          </a:extLst>
        </xdr:cNvPr>
        <xdr:cNvCxnSpPr/>
      </xdr:nvCxnSpPr>
      <xdr:spPr>
        <a:xfrm flipV="1">
          <a:off x="1143000" y="142875"/>
          <a:ext cx="4410075" cy="1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0</xdr:row>
      <xdr:rowOff>76200</xdr:rowOff>
    </xdr:from>
    <xdr:to>
      <xdr:col>0</xdr:col>
      <xdr:colOff>504825</xdr:colOff>
      <xdr:row>7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E4F9801-EA1C-402E-8631-49BB03426A2C}"/>
            </a:ext>
          </a:extLst>
        </xdr:cNvPr>
        <xdr:cNvCxnSpPr/>
      </xdr:nvCxnSpPr>
      <xdr:spPr>
        <a:xfrm flipH="1">
          <a:off x="495300" y="76200"/>
          <a:ext cx="9525" cy="2390775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9</xdr:row>
      <xdr:rowOff>66675</xdr:rowOff>
    </xdr:from>
    <xdr:to>
      <xdr:col>0</xdr:col>
      <xdr:colOff>495300</xdr:colOff>
      <xdr:row>16</xdr:row>
      <xdr:rowOff>152400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49597A8-D190-4BA7-B112-19E910245EC9}"/>
            </a:ext>
          </a:extLst>
        </xdr:cNvPr>
        <xdr:cNvCxnSpPr/>
      </xdr:nvCxnSpPr>
      <xdr:spPr>
        <a:xfrm>
          <a:off x="485775" y="2733675"/>
          <a:ext cx="9525" cy="2371725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9</xdr:row>
      <xdr:rowOff>133350</xdr:rowOff>
    </xdr:from>
    <xdr:to>
      <xdr:col>5</xdr:col>
      <xdr:colOff>819150</xdr:colOff>
      <xdr:row>9</xdr:row>
      <xdr:rowOff>133351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2C9E88E-26CF-464B-B2A2-BA105D6FF669}"/>
            </a:ext>
          </a:extLst>
        </xdr:cNvPr>
        <xdr:cNvCxnSpPr/>
      </xdr:nvCxnSpPr>
      <xdr:spPr>
        <a:xfrm flipV="1">
          <a:off x="1019175" y="2800350"/>
          <a:ext cx="4410075" cy="1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20</xdr:row>
      <xdr:rowOff>781050</xdr:rowOff>
    </xdr:from>
    <xdr:ext cx="439992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82D0E23-7BB0-4B9A-B652-114B1D54156D}"/>
            </a:ext>
          </a:extLst>
        </xdr:cNvPr>
        <xdr:cNvSpPr txBox="1"/>
      </xdr:nvSpPr>
      <xdr:spPr>
        <a:xfrm>
          <a:off x="3743325" y="6496050"/>
          <a:ext cx="4399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p.1b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25</xdr:row>
      <xdr:rowOff>161925</xdr:rowOff>
    </xdr:from>
    <xdr:ext cx="438150" cy="24885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28E1BB-AC67-41C4-9DBA-DFD27752E9DF}"/>
            </a:ext>
          </a:extLst>
        </xdr:cNvPr>
        <xdr:cNvSpPr txBox="1"/>
      </xdr:nvSpPr>
      <xdr:spPr>
        <a:xfrm>
          <a:off x="3286125" y="4248150"/>
          <a:ext cx="4381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0">
              <a:solidFill>
                <a:srgbClr val="FF0000"/>
              </a:solidFill>
            </a:rPr>
            <a:t>p.1a</a:t>
          </a:r>
        </a:p>
      </xdr:txBody>
    </xdr:sp>
    <xdr:clientData/>
  </xdr:oneCellAnchor>
  <xdr:oneCellAnchor>
    <xdr:from>
      <xdr:col>2</xdr:col>
      <xdr:colOff>266700</xdr:colOff>
      <xdr:row>36</xdr:row>
      <xdr:rowOff>123825</xdr:rowOff>
    </xdr:from>
    <xdr:ext cx="438150" cy="24885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F515D0D-385F-4F88-94B9-737C09C48513}"/>
            </a:ext>
          </a:extLst>
        </xdr:cNvPr>
        <xdr:cNvSpPr txBox="1"/>
      </xdr:nvSpPr>
      <xdr:spPr>
        <a:xfrm>
          <a:off x="3228975" y="6038850"/>
          <a:ext cx="4381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0">
              <a:solidFill>
                <a:srgbClr val="FF0000"/>
              </a:solidFill>
            </a:rPr>
            <a:t>p.1a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807508</xdr:colOff>
      <xdr:row>32</xdr:row>
      <xdr:rowOff>128059</xdr:rowOff>
    </xdr:from>
    <xdr:ext cx="369588" cy="2328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660260E-E703-489E-B9E5-3CE575E07091}"/>
            </a:ext>
          </a:extLst>
        </xdr:cNvPr>
        <xdr:cNvSpPr txBox="1"/>
      </xdr:nvSpPr>
      <xdr:spPr>
        <a:xfrm>
          <a:off x="2913591" y="5462059"/>
          <a:ext cx="369588" cy="232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0">
              <a:solidFill>
                <a:srgbClr val="FF0000"/>
              </a:solidFill>
            </a:rPr>
            <a:t>p.1a</a:t>
          </a:r>
        </a:p>
      </xdr:txBody>
    </xdr:sp>
    <xdr:clientData/>
  </xdr:oneCellAnchor>
  <xdr:oneCellAnchor>
    <xdr:from>
      <xdr:col>4</xdr:col>
      <xdr:colOff>825500</xdr:colOff>
      <xdr:row>32</xdr:row>
      <xdr:rowOff>127000</xdr:rowOff>
    </xdr:from>
    <xdr:ext cx="369588" cy="23280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C548292-CD5F-4EBB-A30D-56E53454674F}"/>
            </a:ext>
          </a:extLst>
        </xdr:cNvPr>
        <xdr:cNvSpPr txBox="1"/>
      </xdr:nvSpPr>
      <xdr:spPr>
        <a:xfrm>
          <a:off x="4741333" y="5461000"/>
          <a:ext cx="369588" cy="232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0">
              <a:solidFill>
                <a:srgbClr val="FF0000"/>
              </a:solidFill>
            </a:rPr>
            <a:t>p.1a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444500</xdr:colOff>
      <xdr:row>37</xdr:row>
      <xdr:rowOff>148166</xdr:rowOff>
    </xdr:from>
    <xdr:ext cx="369588" cy="23280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13199E9-0E32-44B4-86C9-08EA86AE6F53}"/>
            </a:ext>
          </a:extLst>
        </xdr:cNvPr>
        <xdr:cNvSpPr txBox="1"/>
      </xdr:nvSpPr>
      <xdr:spPr>
        <a:xfrm>
          <a:off x="3566583" y="6222999"/>
          <a:ext cx="369588" cy="232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0">
              <a:solidFill>
                <a:srgbClr val="FF0000"/>
              </a:solidFill>
            </a:rPr>
            <a:t>p.1a</a:t>
          </a:r>
        </a:p>
      </xdr:txBody>
    </xdr:sp>
    <xdr:clientData/>
  </xdr:oneCellAnchor>
  <xdr:oneCellAnchor>
    <xdr:from>
      <xdr:col>5</xdr:col>
      <xdr:colOff>306916</xdr:colOff>
      <xdr:row>37</xdr:row>
      <xdr:rowOff>158750</xdr:rowOff>
    </xdr:from>
    <xdr:ext cx="369588" cy="23280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691365F-2D82-4082-883F-172F8682F677}"/>
            </a:ext>
          </a:extLst>
        </xdr:cNvPr>
        <xdr:cNvSpPr txBox="1"/>
      </xdr:nvSpPr>
      <xdr:spPr>
        <a:xfrm>
          <a:off x="5492749" y="6233583"/>
          <a:ext cx="369588" cy="232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0">
              <a:solidFill>
                <a:srgbClr val="FF0000"/>
              </a:solidFill>
            </a:rPr>
            <a:t>p.1a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19</xdr:row>
      <xdr:rowOff>0</xdr:rowOff>
    </xdr:from>
    <xdr:to>
      <xdr:col>5</xdr:col>
      <xdr:colOff>171451</xdr:colOff>
      <xdr:row>22</xdr:row>
      <xdr:rowOff>28575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C759865-0943-434D-9861-A7F025144F9A}"/>
            </a:ext>
          </a:extLst>
        </xdr:cNvPr>
        <xdr:cNvCxnSpPr/>
      </xdr:nvCxnSpPr>
      <xdr:spPr>
        <a:xfrm flipH="1">
          <a:off x="3552825" y="4152900"/>
          <a:ext cx="1" cy="600075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29</xdr:row>
      <xdr:rowOff>31127</xdr:rowOff>
    </xdr:from>
    <xdr:to>
      <xdr:col>2</xdr:col>
      <xdr:colOff>386602</xdr:colOff>
      <xdr:row>31</xdr:row>
      <xdr:rowOff>179917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5C5B855-EDFB-4A85-ABEC-1BA3C15EA4D0}"/>
            </a:ext>
          </a:extLst>
        </xdr:cNvPr>
        <xdr:cNvCxnSpPr/>
      </xdr:nvCxnSpPr>
      <xdr:spPr>
        <a:xfrm flipH="1">
          <a:off x="5010150" y="5803277"/>
          <a:ext cx="5602" cy="52979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10584</xdr:colOff>
      <xdr:row>28</xdr:row>
      <xdr:rowOff>137582</xdr:rowOff>
    </xdr:from>
    <xdr:ext cx="4445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320AA7-09D0-4CF2-BD7C-1533666C3B31}"/>
            </a:ext>
          </a:extLst>
        </xdr:cNvPr>
        <xdr:cNvSpPr txBox="1"/>
      </xdr:nvSpPr>
      <xdr:spPr>
        <a:xfrm>
          <a:off x="4639734" y="5719232"/>
          <a:ext cx="444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p.5b</a:t>
          </a:r>
        </a:p>
      </xdr:txBody>
    </xdr:sp>
    <xdr:clientData/>
  </xdr:oneCellAnchor>
  <xdr:oneCellAnchor>
    <xdr:from>
      <xdr:col>2</xdr:col>
      <xdr:colOff>819898</xdr:colOff>
      <xdr:row>28</xdr:row>
      <xdr:rowOff>157505</xdr:rowOff>
    </xdr:from>
    <xdr:ext cx="433452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0BB882-C02E-4537-BC7B-7E80B2104B72}"/>
            </a:ext>
          </a:extLst>
        </xdr:cNvPr>
        <xdr:cNvSpPr txBox="1"/>
      </xdr:nvSpPr>
      <xdr:spPr>
        <a:xfrm>
          <a:off x="5449048" y="5739155"/>
          <a:ext cx="433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p.5a</a:t>
          </a:r>
        </a:p>
      </xdr:txBody>
    </xdr:sp>
    <xdr:clientData/>
  </xdr:oneCellAnchor>
  <xdr:twoCellAnchor>
    <xdr:from>
      <xdr:col>1</xdr:col>
      <xdr:colOff>370418</xdr:colOff>
      <xdr:row>29</xdr:row>
      <xdr:rowOff>41711</xdr:rowOff>
    </xdr:from>
    <xdr:to>
      <xdr:col>1</xdr:col>
      <xdr:colOff>376020</xdr:colOff>
      <xdr:row>31</xdr:row>
      <xdr:rowOff>137583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F4173F0-4955-4825-8D7A-67F33B11C41C}"/>
            </a:ext>
          </a:extLst>
        </xdr:cNvPr>
        <xdr:cNvCxnSpPr/>
      </xdr:nvCxnSpPr>
      <xdr:spPr>
        <a:xfrm flipH="1">
          <a:off x="4066118" y="5813861"/>
          <a:ext cx="5602" cy="476872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3630083</xdr:colOff>
      <xdr:row>28</xdr:row>
      <xdr:rowOff>169331</xdr:rowOff>
    </xdr:from>
    <xdr:ext cx="433452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3C7B9FC-C79B-4D60-894B-67E235DCCA3D}"/>
            </a:ext>
          </a:extLst>
        </xdr:cNvPr>
        <xdr:cNvSpPr txBox="1"/>
      </xdr:nvSpPr>
      <xdr:spPr>
        <a:xfrm>
          <a:off x="3630083" y="5750981"/>
          <a:ext cx="433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p.5a</a:t>
          </a:r>
        </a:p>
      </xdr:txBody>
    </xdr:sp>
    <xdr:clientData/>
  </xdr:oneCellAnchor>
  <xdr:twoCellAnchor>
    <xdr:from>
      <xdr:col>1</xdr:col>
      <xdr:colOff>268941</xdr:colOff>
      <xdr:row>25</xdr:row>
      <xdr:rowOff>31750</xdr:rowOff>
    </xdr:from>
    <xdr:to>
      <xdr:col>1</xdr:col>
      <xdr:colOff>275165</xdr:colOff>
      <xdr:row>26</xdr:row>
      <xdr:rowOff>52916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16B39B1-67F1-4863-8161-A063424C84F9}"/>
            </a:ext>
          </a:extLst>
        </xdr:cNvPr>
        <xdr:cNvCxnSpPr/>
      </xdr:nvCxnSpPr>
      <xdr:spPr>
        <a:xfrm>
          <a:off x="3964641" y="5022850"/>
          <a:ext cx="6224" cy="21166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222250</xdr:colOff>
      <xdr:row>35</xdr:row>
      <xdr:rowOff>0</xdr:rowOff>
    </xdr:from>
    <xdr:to>
      <xdr:col>1</xdr:col>
      <xdr:colOff>222250</xdr:colOff>
      <xdr:row>35</xdr:row>
      <xdr:rowOff>179917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69C3AC8-2558-41E5-890A-8B57BE5AC9B3}"/>
            </a:ext>
          </a:extLst>
        </xdr:cNvPr>
        <xdr:cNvCxnSpPr/>
      </xdr:nvCxnSpPr>
      <xdr:spPr>
        <a:xfrm flipV="1">
          <a:off x="3917950" y="6915150"/>
          <a:ext cx="0" cy="1799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131360</xdr:colOff>
      <xdr:row>10</xdr:row>
      <xdr:rowOff>31750</xdr:rowOff>
    </xdr:from>
    <xdr:to>
      <xdr:col>2</xdr:col>
      <xdr:colOff>137584</xdr:colOff>
      <xdr:row>11</xdr:row>
      <xdr:rowOff>52916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E24C984-3851-4DFC-A5EC-69B1DED8314F}"/>
            </a:ext>
          </a:extLst>
        </xdr:cNvPr>
        <xdr:cNvCxnSpPr/>
      </xdr:nvCxnSpPr>
      <xdr:spPr>
        <a:xfrm>
          <a:off x="4760510" y="2146300"/>
          <a:ext cx="6224" cy="21166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216026</xdr:colOff>
      <xdr:row>10</xdr:row>
      <xdr:rowOff>31750</xdr:rowOff>
    </xdr:from>
    <xdr:to>
      <xdr:col>6</xdr:col>
      <xdr:colOff>391583</xdr:colOff>
      <xdr:row>11</xdr:row>
      <xdr:rowOff>105833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FB295C7-D5D7-4CFC-843E-B4DD1D7CCF44}"/>
            </a:ext>
          </a:extLst>
        </xdr:cNvPr>
        <xdr:cNvCxnSpPr/>
      </xdr:nvCxnSpPr>
      <xdr:spPr>
        <a:xfrm>
          <a:off x="8312276" y="2146300"/>
          <a:ext cx="175557" cy="2645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105833</xdr:colOff>
      <xdr:row>10</xdr:row>
      <xdr:rowOff>42333</xdr:rowOff>
    </xdr:from>
    <xdr:to>
      <xdr:col>18</xdr:col>
      <xdr:colOff>184275</xdr:colOff>
      <xdr:row>11</xdr:row>
      <xdr:rowOff>98362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98B76B85-9D55-4078-86F2-7E8AE0F1960D}"/>
            </a:ext>
          </a:extLst>
        </xdr:cNvPr>
        <xdr:cNvCxnSpPr/>
      </xdr:nvCxnSpPr>
      <xdr:spPr>
        <a:xfrm flipH="1">
          <a:off x="16650758" y="2156883"/>
          <a:ext cx="78442" cy="24652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391583</xdr:colOff>
      <xdr:row>11</xdr:row>
      <xdr:rowOff>31750</xdr:rowOff>
    </xdr:from>
    <xdr:to>
      <xdr:col>2</xdr:col>
      <xdr:colOff>397807</xdr:colOff>
      <xdr:row>12</xdr:row>
      <xdr:rowOff>52916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8FEB940-828C-4912-9E9E-CC6B7EFD5A65}"/>
            </a:ext>
          </a:extLst>
        </xdr:cNvPr>
        <xdr:cNvCxnSpPr/>
      </xdr:nvCxnSpPr>
      <xdr:spPr>
        <a:xfrm>
          <a:off x="5020733" y="2336800"/>
          <a:ext cx="6224" cy="21166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105833</xdr:colOff>
      <xdr:row>11</xdr:row>
      <xdr:rowOff>31750</xdr:rowOff>
    </xdr:from>
    <xdr:to>
      <xdr:col>8</xdr:col>
      <xdr:colOff>184275</xdr:colOff>
      <xdr:row>12</xdr:row>
      <xdr:rowOff>87779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3DDA988-7D76-4B2C-9520-0ED7C2FB0B78}"/>
            </a:ext>
          </a:extLst>
        </xdr:cNvPr>
        <xdr:cNvCxnSpPr/>
      </xdr:nvCxnSpPr>
      <xdr:spPr>
        <a:xfrm flipH="1">
          <a:off x="9773708" y="2336800"/>
          <a:ext cx="78442" cy="24652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169333</xdr:colOff>
      <xdr:row>11</xdr:row>
      <xdr:rowOff>95250</xdr:rowOff>
    </xdr:from>
    <xdr:to>
      <xdr:col>20</xdr:col>
      <xdr:colOff>247775</xdr:colOff>
      <xdr:row>12</xdr:row>
      <xdr:rowOff>151279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B0EF4459-D1F9-4422-A394-5A8FC2CD75BF}"/>
            </a:ext>
          </a:extLst>
        </xdr:cNvPr>
        <xdr:cNvCxnSpPr/>
      </xdr:nvCxnSpPr>
      <xdr:spPr>
        <a:xfrm flipH="1">
          <a:off x="17990608" y="2400300"/>
          <a:ext cx="78442" cy="24652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42333</xdr:colOff>
      <xdr:row>34</xdr:row>
      <xdr:rowOff>179917</xdr:rowOff>
    </xdr:from>
    <xdr:to>
      <xdr:col>5</xdr:col>
      <xdr:colOff>137582</xdr:colOff>
      <xdr:row>35</xdr:row>
      <xdr:rowOff>179915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8DA5AEEE-537F-4465-B66B-CA3B390E34DD}"/>
            </a:ext>
          </a:extLst>
        </xdr:cNvPr>
        <xdr:cNvCxnSpPr/>
      </xdr:nvCxnSpPr>
      <xdr:spPr>
        <a:xfrm flipH="1" flipV="1">
          <a:off x="7262283" y="6904567"/>
          <a:ext cx="95249" cy="190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39</xdr:row>
      <xdr:rowOff>52917</xdr:rowOff>
    </xdr:from>
    <xdr:to>
      <xdr:col>1</xdr:col>
      <xdr:colOff>320612</xdr:colOff>
      <xdr:row>40</xdr:row>
      <xdr:rowOff>10583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E32ECD21-47AC-44F5-90B9-0FB6721D9E10}"/>
            </a:ext>
          </a:extLst>
        </xdr:cNvPr>
        <xdr:cNvCxnSpPr/>
      </xdr:nvCxnSpPr>
      <xdr:spPr>
        <a:xfrm flipV="1">
          <a:off x="4013200" y="7749117"/>
          <a:ext cx="3112" cy="22436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232833</xdr:colOff>
      <xdr:row>39</xdr:row>
      <xdr:rowOff>116416</xdr:rowOff>
    </xdr:from>
    <xdr:to>
      <xdr:col>2</xdr:col>
      <xdr:colOff>402166</xdr:colOff>
      <xdr:row>39</xdr:row>
      <xdr:rowOff>254001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9AC035E-8BC2-480A-9BB7-6BB6AE71D4D8}"/>
            </a:ext>
          </a:extLst>
        </xdr:cNvPr>
        <xdr:cNvCxnSpPr/>
      </xdr:nvCxnSpPr>
      <xdr:spPr>
        <a:xfrm flipV="1">
          <a:off x="4861983" y="7812616"/>
          <a:ext cx="169333" cy="1375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39</xdr:row>
      <xdr:rowOff>127000</xdr:rowOff>
    </xdr:from>
    <xdr:to>
      <xdr:col>3</xdr:col>
      <xdr:colOff>275167</xdr:colOff>
      <xdr:row>40</xdr:row>
      <xdr:rowOff>21167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43D7118A-8256-4060-93A0-FE417AF616EF}"/>
            </a:ext>
          </a:extLst>
        </xdr:cNvPr>
        <xdr:cNvCxnSpPr/>
      </xdr:nvCxnSpPr>
      <xdr:spPr>
        <a:xfrm flipV="1">
          <a:off x="5572125" y="7823200"/>
          <a:ext cx="179917" cy="16086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35</xdr:row>
      <xdr:rowOff>21167</xdr:rowOff>
    </xdr:from>
    <xdr:to>
      <xdr:col>8</xdr:col>
      <xdr:colOff>116417</xdr:colOff>
      <xdr:row>35</xdr:row>
      <xdr:rowOff>169336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1851F46-3831-4419-8786-0C28FB4127F7}"/>
            </a:ext>
          </a:extLst>
        </xdr:cNvPr>
        <xdr:cNvCxnSpPr/>
      </xdr:nvCxnSpPr>
      <xdr:spPr>
        <a:xfrm flipH="1" flipV="1">
          <a:off x="9731375" y="6936317"/>
          <a:ext cx="52917" cy="14816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687917</xdr:colOff>
      <xdr:row>35</xdr:row>
      <xdr:rowOff>21166</xdr:rowOff>
    </xdr:from>
    <xdr:to>
      <xdr:col>11</xdr:col>
      <xdr:colOff>95250</xdr:colOff>
      <xdr:row>35</xdr:row>
      <xdr:rowOff>158751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85A563F-87F9-4CCC-A4CC-4ED97B2756ED}"/>
            </a:ext>
          </a:extLst>
        </xdr:cNvPr>
        <xdr:cNvCxnSpPr/>
      </xdr:nvCxnSpPr>
      <xdr:spPr>
        <a:xfrm flipV="1">
          <a:off x="11917892" y="6936316"/>
          <a:ext cx="169333" cy="1375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179916</xdr:colOff>
      <xdr:row>32</xdr:row>
      <xdr:rowOff>148167</xdr:rowOff>
    </xdr:from>
    <xdr:ext cx="437364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888E363-55E6-4930-A8D3-AD759EFD2DFC}"/>
            </a:ext>
          </a:extLst>
        </xdr:cNvPr>
        <xdr:cNvSpPr txBox="1"/>
      </xdr:nvSpPr>
      <xdr:spPr>
        <a:xfrm>
          <a:off x="7399866" y="6491817"/>
          <a:ext cx="437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p.13</a:t>
          </a:r>
        </a:p>
      </xdr:txBody>
    </xdr:sp>
    <xdr:clientData/>
  </xdr:oneCellAnchor>
  <xdr:oneCellAnchor>
    <xdr:from>
      <xdr:col>2</xdr:col>
      <xdr:colOff>52917</xdr:colOff>
      <xdr:row>37</xdr:row>
      <xdr:rowOff>148167</xdr:rowOff>
    </xdr:from>
    <xdr:ext cx="437364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E01D33A-5569-4E78-B321-1AF45B7FFC80}"/>
            </a:ext>
          </a:extLst>
        </xdr:cNvPr>
        <xdr:cNvSpPr txBox="1"/>
      </xdr:nvSpPr>
      <xdr:spPr>
        <a:xfrm>
          <a:off x="4682067" y="7444317"/>
          <a:ext cx="437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p.15</a:t>
          </a:r>
        </a:p>
      </xdr:txBody>
    </xdr:sp>
    <xdr:clientData/>
  </xdr:oneCellAnchor>
  <xdr:oneCellAnchor>
    <xdr:from>
      <xdr:col>3</xdr:col>
      <xdr:colOff>74084</xdr:colOff>
      <xdr:row>37</xdr:row>
      <xdr:rowOff>169333</xdr:rowOff>
    </xdr:from>
    <xdr:ext cx="437364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AE67406-3BB7-47A6-950D-EF2DE9D30EC3}"/>
            </a:ext>
          </a:extLst>
        </xdr:cNvPr>
        <xdr:cNvSpPr txBox="1"/>
      </xdr:nvSpPr>
      <xdr:spPr>
        <a:xfrm>
          <a:off x="5550959" y="7465483"/>
          <a:ext cx="437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p.15</a:t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7364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F9852E0-00ED-429B-A594-66FF99A37BB6}"/>
            </a:ext>
          </a:extLst>
        </xdr:cNvPr>
        <xdr:cNvSpPr txBox="1"/>
      </xdr:nvSpPr>
      <xdr:spPr>
        <a:xfrm>
          <a:off x="3695700" y="7486650"/>
          <a:ext cx="437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p.13</a:t>
          </a:r>
        </a:p>
      </xdr:txBody>
    </xdr:sp>
    <xdr:clientData/>
  </xdr:oneCellAnchor>
  <xdr:oneCellAnchor>
    <xdr:from>
      <xdr:col>7</xdr:col>
      <xdr:colOff>698499</xdr:colOff>
      <xdr:row>32</xdr:row>
      <xdr:rowOff>158751</xdr:rowOff>
    </xdr:from>
    <xdr:ext cx="437364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B53FC1C-37C2-43A9-AA67-1AAD514E1528}"/>
            </a:ext>
          </a:extLst>
        </xdr:cNvPr>
        <xdr:cNvSpPr txBox="1"/>
      </xdr:nvSpPr>
      <xdr:spPr>
        <a:xfrm>
          <a:off x="9642474" y="6502401"/>
          <a:ext cx="437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p.14</a:t>
          </a:r>
        </a:p>
      </xdr:txBody>
    </xdr:sp>
    <xdr:clientData/>
  </xdr:oneCellAnchor>
  <xdr:oneCellAnchor>
    <xdr:from>
      <xdr:col>10</xdr:col>
      <xdr:colOff>709083</xdr:colOff>
      <xdr:row>32</xdr:row>
      <xdr:rowOff>158750</xdr:rowOff>
    </xdr:from>
    <xdr:ext cx="437364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A8D68A5-5274-4B3F-B428-DE3E26954A84}"/>
            </a:ext>
          </a:extLst>
        </xdr:cNvPr>
        <xdr:cNvSpPr txBox="1"/>
      </xdr:nvSpPr>
      <xdr:spPr>
        <a:xfrm>
          <a:off x="11939058" y="6502400"/>
          <a:ext cx="437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p.14</a:t>
          </a:r>
        </a:p>
      </xdr:txBody>
    </xdr:sp>
    <xdr:clientData/>
  </xdr:oneCellAnchor>
  <xdr:twoCellAnchor>
    <xdr:from>
      <xdr:col>1</xdr:col>
      <xdr:colOff>163108</xdr:colOff>
      <xdr:row>24</xdr:row>
      <xdr:rowOff>21167</xdr:rowOff>
    </xdr:from>
    <xdr:to>
      <xdr:col>1</xdr:col>
      <xdr:colOff>169332</xdr:colOff>
      <xdr:row>25</xdr:row>
      <xdr:rowOff>42333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556F3EA6-D7A8-4854-8346-43AD6FEA17A0}"/>
            </a:ext>
          </a:extLst>
        </xdr:cNvPr>
        <xdr:cNvCxnSpPr/>
      </xdr:nvCxnSpPr>
      <xdr:spPr>
        <a:xfrm>
          <a:off x="3858808" y="4821767"/>
          <a:ext cx="6224" cy="21166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116416</xdr:colOff>
      <xdr:row>35</xdr:row>
      <xdr:rowOff>0</xdr:rowOff>
    </xdr:from>
    <xdr:to>
      <xdr:col>2</xdr:col>
      <xdr:colOff>116417</xdr:colOff>
      <xdr:row>35</xdr:row>
      <xdr:rowOff>190498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7880247C-6965-4C9C-A9F6-3C605ADF7F38}"/>
            </a:ext>
          </a:extLst>
        </xdr:cNvPr>
        <xdr:cNvCxnSpPr/>
      </xdr:nvCxnSpPr>
      <xdr:spPr>
        <a:xfrm flipH="1" flipV="1">
          <a:off x="4745566" y="6915150"/>
          <a:ext cx="1" cy="190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0</xdr:colOff>
      <xdr:row>31</xdr:row>
      <xdr:rowOff>156882</xdr:rowOff>
    </xdr:from>
    <xdr:ext cx="43608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32A06FE-3DF4-4249-A040-CF68C69B8098}"/>
            </a:ext>
          </a:extLst>
        </xdr:cNvPr>
        <xdr:cNvSpPr txBox="1"/>
      </xdr:nvSpPr>
      <xdr:spPr>
        <a:xfrm>
          <a:off x="9667875" y="6310032"/>
          <a:ext cx="436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p.6e</a:t>
          </a:r>
        </a:p>
      </xdr:txBody>
    </xdr:sp>
    <xdr:clientData/>
  </xdr:oneCellAnchor>
  <xdr:oneCellAnchor>
    <xdr:from>
      <xdr:col>10</xdr:col>
      <xdr:colOff>709705</xdr:colOff>
      <xdr:row>31</xdr:row>
      <xdr:rowOff>155638</xdr:rowOff>
    </xdr:from>
    <xdr:ext cx="43608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AFC4A3-252F-4722-95BD-CCDCEF3D08D1}"/>
            </a:ext>
          </a:extLst>
        </xdr:cNvPr>
        <xdr:cNvSpPr txBox="1"/>
      </xdr:nvSpPr>
      <xdr:spPr>
        <a:xfrm>
          <a:off x="11939680" y="6308788"/>
          <a:ext cx="436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p.6e</a:t>
          </a:r>
        </a:p>
      </xdr:txBody>
    </xdr:sp>
    <xdr:clientData/>
  </xdr:oneCellAnchor>
  <xdr:twoCellAnchor>
    <xdr:from>
      <xdr:col>3</xdr:col>
      <xdr:colOff>232834</xdr:colOff>
      <xdr:row>29</xdr:row>
      <xdr:rowOff>179917</xdr:rowOff>
    </xdr:from>
    <xdr:to>
      <xdr:col>3</xdr:col>
      <xdr:colOff>238435</xdr:colOff>
      <xdr:row>31</xdr:row>
      <xdr:rowOff>148167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20DB9BFC-A6E5-4E90-8BBA-0DF60EF74BAE}"/>
            </a:ext>
          </a:extLst>
        </xdr:cNvPr>
        <xdr:cNvCxnSpPr/>
      </xdr:nvCxnSpPr>
      <xdr:spPr>
        <a:xfrm flipH="1">
          <a:off x="5709709" y="5952067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0</xdr:colOff>
      <xdr:row>29</xdr:row>
      <xdr:rowOff>0</xdr:rowOff>
    </xdr:from>
    <xdr:ext cx="43999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1C8675F-2D17-4CC5-BAF5-ABA240FDDF44}"/>
            </a:ext>
          </a:extLst>
        </xdr:cNvPr>
        <xdr:cNvSpPr txBox="1"/>
      </xdr:nvSpPr>
      <xdr:spPr>
        <a:xfrm>
          <a:off x="6343650" y="5772150"/>
          <a:ext cx="4399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p.5b</a:t>
          </a:r>
        </a:p>
      </xdr:txBody>
    </xdr:sp>
    <xdr:clientData/>
  </xdr:oneCellAnchor>
  <xdr:twoCellAnchor>
    <xdr:from>
      <xdr:col>4</xdr:col>
      <xdr:colOff>259603</xdr:colOff>
      <xdr:row>30</xdr:row>
      <xdr:rowOff>22412</xdr:rowOff>
    </xdr:from>
    <xdr:to>
      <xdr:col>4</xdr:col>
      <xdr:colOff>265204</xdr:colOff>
      <xdr:row>31</xdr:row>
      <xdr:rowOff>181162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6663FCD8-F1E2-4713-8796-1B347CF42ABE}"/>
            </a:ext>
          </a:extLst>
        </xdr:cNvPr>
        <xdr:cNvCxnSpPr/>
      </xdr:nvCxnSpPr>
      <xdr:spPr>
        <a:xfrm flipH="1">
          <a:off x="6603253" y="5985062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814917</xdr:colOff>
      <xdr:row>28</xdr:row>
      <xdr:rowOff>148166</xdr:rowOff>
    </xdr:from>
    <xdr:ext cx="43999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50D4EE8-2B52-4150-B400-26EA5C80D2A2}"/>
            </a:ext>
          </a:extLst>
        </xdr:cNvPr>
        <xdr:cNvSpPr txBox="1"/>
      </xdr:nvSpPr>
      <xdr:spPr>
        <a:xfrm>
          <a:off x="8034867" y="5729816"/>
          <a:ext cx="4399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p.6b</a:t>
          </a:r>
        </a:p>
      </xdr:txBody>
    </xdr:sp>
    <xdr:clientData/>
  </xdr:oneCellAnchor>
  <xdr:twoCellAnchor>
    <xdr:from>
      <xdr:col>6</xdr:col>
      <xdr:colOff>196103</xdr:colOff>
      <xdr:row>29</xdr:row>
      <xdr:rowOff>170578</xdr:rowOff>
    </xdr:from>
    <xdr:to>
      <xdr:col>6</xdr:col>
      <xdr:colOff>201704</xdr:colOff>
      <xdr:row>31</xdr:row>
      <xdr:rowOff>138828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CED584CB-C5D2-4E91-8382-5439F802F41A}"/>
            </a:ext>
          </a:extLst>
        </xdr:cNvPr>
        <xdr:cNvCxnSpPr/>
      </xdr:nvCxnSpPr>
      <xdr:spPr>
        <a:xfrm flipH="1">
          <a:off x="8292353" y="5942728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761999</xdr:colOff>
      <xdr:row>28</xdr:row>
      <xdr:rowOff>158750</xdr:rowOff>
    </xdr:from>
    <xdr:ext cx="42550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989C4A-98E5-4D92-9880-32F5284351AC}"/>
            </a:ext>
          </a:extLst>
        </xdr:cNvPr>
        <xdr:cNvSpPr txBox="1"/>
      </xdr:nvSpPr>
      <xdr:spPr>
        <a:xfrm>
          <a:off x="8858249" y="5740400"/>
          <a:ext cx="4255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p.6c</a:t>
          </a:r>
        </a:p>
      </xdr:txBody>
    </xdr:sp>
    <xdr:clientData/>
  </xdr:oneCellAnchor>
  <xdr:twoCellAnchor>
    <xdr:from>
      <xdr:col>7</xdr:col>
      <xdr:colOff>174936</xdr:colOff>
      <xdr:row>29</xdr:row>
      <xdr:rowOff>181162</xdr:rowOff>
    </xdr:from>
    <xdr:to>
      <xdr:col>7</xdr:col>
      <xdr:colOff>180537</xdr:colOff>
      <xdr:row>31</xdr:row>
      <xdr:rowOff>149412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9EF0A892-C0C3-41CC-A70C-2A22DC7E18CD}"/>
            </a:ext>
          </a:extLst>
        </xdr:cNvPr>
        <xdr:cNvCxnSpPr/>
      </xdr:nvCxnSpPr>
      <xdr:spPr>
        <a:xfrm flipH="1">
          <a:off x="9118911" y="5953312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656167</xdr:colOff>
      <xdr:row>28</xdr:row>
      <xdr:rowOff>158750</xdr:rowOff>
    </xdr:from>
    <xdr:ext cx="43999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EF8191-40BC-4D47-B44B-9E15E350D90A}"/>
            </a:ext>
          </a:extLst>
        </xdr:cNvPr>
        <xdr:cNvSpPr txBox="1"/>
      </xdr:nvSpPr>
      <xdr:spPr>
        <a:xfrm>
          <a:off x="10324042" y="5740400"/>
          <a:ext cx="4399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p.6b</a:t>
          </a:r>
        </a:p>
      </xdr:txBody>
    </xdr:sp>
    <xdr:clientData/>
  </xdr:oneCellAnchor>
  <xdr:twoCellAnchor>
    <xdr:from>
      <xdr:col>9</xdr:col>
      <xdr:colOff>196103</xdr:colOff>
      <xdr:row>29</xdr:row>
      <xdr:rowOff>181162</xdr:rowOff>
    </xdr:from>
    <xdr:to>
      <xdr:col>9</xdr:col>
      <xdr:colOff>201704</xdr:colOff>
      <xdr:row>31</xdr:row>
      <xdr:rowOff>149412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A64EBCAC-ACBF-470F-A3E4-419AFF886986}"/>
            </a:ext>
          </a:extLst>
        </xdr:cNvPr>
        <xdr:cNvCxnSpPr/>
      </xdr:nvCxnSpPr>
      <xdr:spPr>
        <a:xfrm flipH="1">
          <a:off x="10587878" y="5953312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772583</xdr:colOff>
      <xdr:row>28</xdr:row>
      <xdr:rowOff>137584</xdr:rowOff>
    </xdr:from>
    <xdr:ext cx="42550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F08F75D-ABBF-4379-AA9C-4324C159E38F}"/>
            </a:ext>
          </a:extLst>
        </xdr:cNvPr>
        <xdr:cNvSpPr txBox="1"/>
      </xdr:nvSpPr>
      <xdr:spPr>
        <a:xfrm>
          <a:off x="11164358" y="5719234"/>
          <a:ext cx="4255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p.6c</a:t>
          </a:r>
        </a:p>
      </xdr:txBody>
    </xdr:sp>
    <xdr:clientData/>
  </xdr:oneCellAnchor>
  <xdr:twoCellAnchor>
    <xdr:from>
      <xdr:col>10</xdr:col>
      <xdr:colOff>196103</xdr:colOff>
      <xdr:row>29</xdr:row>
      <xdr:rowOff>159996</xdr:rowOff>
    </xdr:from>
    <xdr:to>
      <xdr:col>10</xdr:col>
      <xdr:colOff>201704</xdr:colOff>
      <xdr:row>31</xdr:row>
      <xdr:rowOff>128246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63E1AD9D-646B-408B-95DA-0F2FF732B7AB}"/>
            </a:ext>
          </a:extLst>
        </xdr:cNvPr>
        <xdr:cNvCxnSpPr/>
      </xdr:nvCxnSpPr>
      <xdr:spPr>
        <a:xfrm flipH="1">
          <a:off x="11426078" y="5932146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825501</xdr:colOff>
      <xdr:row>11</xdr:row>
      <xdr:rowOff>158750</xdr:rowOff>
    </xdr:from>
    <xdr:ext cx="365869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78D390D-B1AE-4A14-BA3F-6B7F45D49723}"/>
            </a:ext>
          </a:extLst>
        </xdr:cNvPr>
        <xdr:cNvSpPr txBox="1"/>
      </xdr:nvSpPr>
      <xdr:spPr>
        <a:xfrm>
          <a:off x="7169151" y="2463800"/>
          <a:ext cx="3658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p.9</a:t>
          </a:r>
        </a:p>
      </xdr:txBody>
    </xdr:sp>
    <xdr:clientData/>
  </xdr:oneCellAnchor>
  <xdr:twoCellAnchor>
    <xdr:from>
      <xdr:col>7</xdr:col>
      <xdr:colOff>174936</xdr:colOff>
      <xdr:row>29</xdr:row>
      <xdr:rowOff>181162</xdr:rowOff>
    </xdr:from>
    <xdr:to>
      <xdr:col>7</xdr:col>
      <xdr:colOff>180537</xdr:colOff>
      <xdr:row>31</xdr:row>
      <xdr:rowOff>149412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1CDEB980-44D9-4C97-9F11-B87CEA9DC566}"/>
            </a:ext>
          </a:extLst>
        </xdr:cNvPr>
        <xdr:cNvCxnSpPr/>
      </xdr:nvCxnSpPr>
      <xdr:spPr>
        <a:xfrm flipH="1">
          <a:off x="9118911" y="5953312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196103</xdr:colOff>
      <xdr:row>29</xdr:row>
      <xdr:rowOff>159996</xdr:rowOff>
    </xdr:from>
    <xdr:to>
      <xdr:col>10</xdr:col>
      <xdr:colOff>201704</xdr:colOff>
      <xdr:row>31</xdr:row>
      <xdr:rowOff>128246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FF15681C-6301-43DD-9F06-5594E900F717}"/>
            </a:ext>
          </a:extLst>
        </xdr:cNvPr>
        <xdr:cNvCxnSpPr/>
      </xdr:nvCxnSpPr>
      <xdr:spPr>
        <a:xfrm flipH="1">
          <a:off x="11426078" y="5932146"/>
          <a:ext cx="5601" cy="349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515470</xdr:colOff>
      <xdr:row>25</xdr:row>
      <xdr:rowOff>179295</xdr:rowOff>
    </xdr:from>
    <xdr:to>
      <xdr:col>1</xdr:col>
      <xdr:colOff>515471</xdr:colOff>
      <xdr:row>29</xdr:row>
      <xdr:rowOff>134470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D7D3E3B-004E-424F-A5DA-C5DE8D134A36}"/>
            </a:ext>
          </a:extLst>
        </xdr:cNvPr>
        <xdr:cNvCxnSpPr/>
      </xdr:nvCxnSpPr>
      <xdr:spPr>
        <a:xfrm>
          <a:off x="4639795" y="5208495"/>
          <a:ext cx="1" cy="717175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33617</xdr:colOff>
      <xdr:row>26</xdr:row>
      <xdr:rowOff>1</xdr:rowOff>
    </xdr:from>
    <xdr:ext cx="470647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ECA791C-98CC-4DB6-9E5B-14F07F8DD38B}"/>
            </a:ext>
          </a:extLst>
        </xdr:cNvPr>
        <xdr:cNvSpPr txBox="1"/>
      </xdr:nvSpPr>
      <xdr:spPr>
        <a:xfrm>
          <a:off x="4157942" y="5219701"/>
          <a:ext cx="4706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p.5b</a:t>
          </a:r>
        </a:p>
      </xdr:txBody>
    </xdr:sp>
    <xdr:clientData/>
  </xdr:oneCellAnchor>
  <xdr:twoCellAnchor>
    <xdr:from>
      <xdr:col>2</xdr:col>
      <xdr:colOff>156882</xdr:colOff>
      <xdr:row>26</xdr:row>
      <xdr:rowOff>145676</xdr:rowOff>
    </xdr:from>
    <xdr:to>
      <xdr:col>2</xdr:col>
      <xdr:colOff>156883</xdr:colOff>
      <xdr:row>29</xdr:row>
      <xdr:rowOff>123265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09B4487-439A-4C88-AA8E-6D7FA49B9FB7}"/>
            </a:ext>
          </a:extLst>
        </xdr:cNvPr>
        <xdr:cNvCxnSpPr/>
      </xdr:nvCxnSpPr>
      <xdr:spPr>
        <a:xfrm flipH="1">
          <a:off x="5271807" y="5365376"/>
          <a:ext cx="1" cy="549089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930088</xdr:colOff>
      <xdr:row>25</xdr:row>
      <xdr:rowOff>134472</xdr:rowOff>
    </xdr:from>
    <xdr:ext cx="470647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3C8C1D-2443-45E3-A0CD-3055CC990A74}"/>
            </a:ext>
          </a:extLst>
        </xdr:cNvPr>
        <xdr:cNvSpPr txBox="1"/>
      </xdr:nvSpPr>
      <xdr:spPr>
        <a:xfrm>
          <a:off x="5054413" y="5163672"/>
          <a:ext cx="4706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p.6c</a:t>
          </a:r>
        </a:p>
      </xdr:txBody>
    </xdr:sp>
    <xdr:clientData/>
  </xdr:oneCellAnchor>
  <xdr:twoCellAnchor>
    <xdr:from>
      <xdr:col>3</xdr:col>
      <xdr:colOff>134471</xdr:colOff>
      <xdr:row>26</xdr:row>
      <xdr:rowOff>168086</xdr:rowOff>
    </xdr:from>
    <xdr:to>
      <xdr:col>3</xdr:col>
      <xdr:colOff>134472</xdr:colOff>
      <xdr:row>29</xdr:row>
      <xdr:rowOff>145675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478D46E-B8F2-46D7-B2ED-D4F35241B0BB}"/>
            </a:ext>
          </a:extLst>
        </xdr:cNvPr>
        <xdr:cNvCxnSpPr/>
      </xdr:nvCxnSpPr>
      <xdr:spPr>
        <a:xfrm flipH="1">
          <a:off x="6059021" y="5387786"/>
          <a:ext cx="1" cy="549089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773206</xdr:colOff>
      <xdr:row>25</xdr:row>
      <xdr:rowOff>156882</xdr:rowOff>
    </xdr:from>
    <xdr:ext cx="470647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26EA2E2-7A18-4B3B-B8A4-63CFA69650D6}"/>
            </a:ext>
          </a:extLst>
        </xdr:cNvPr>
        <xdr:cNvSpPr txBox="1"/>
      </xdr:nvSpPr>
      <xdr:spPr>
        <a:xfrm>
          <a:off x="5888131" y="5186082"/>
          <a:ext cx="4706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p.6c</a:t>
          </a:r>
        </a:p>
      </xdr:txBody>
    </xdr:sp>
    <xdr:clientData/>
  </xdr:oneCellAnchor>
  <xdr:oneCellAnchor>
    <xdr:from>
      <xdr:col>1</xdr:col>
      <xdr:colOff>123265</xdr:colOff>
      <xdr:row>35</xdr:row>
      <xdr:rowOff>168089</xdr:rowOff>
    </xdr:from>
    <xdr:ext cx="549088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FF37897-BE4A-4D6A-B18C-F0A91A983EB0}"/>
            </a:ext>
          </a:extLst>
        </xdr:cNvPr>
        <xdr:cNvSpPr txBox="1"/>
      </xdr:nvSpPr>
      <xdr:spPr>
        <a:xfrm>
          <a:off x="4247590" y="7102289"/>
          <a:ext cx="5490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p.6f</a:t>
          </a:r>
        </a:p>
      </xdr:txBody>
    </xdr:sp>
    <xdr:clientData/>
  </xdr:oneCellAnchor>
  <xdr:oneCellAnchor>
    <xdr:from>
      <xdr:col>2</xdr:col>
      <xdr:colOff>0</xdr:colOff>
      <xdr:row>35</xdr:row>
      <xdr:rowOff>145676</xdr:rowOff>
    </xdr:from>
    <xdr:ext cx="470647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0892780-E405-412B-85AF-4DA40F6CA84D}"/>
            </a:ext>
          </a:extLst>
        </xdr:cNvPr>
        <xdr:cNvSpPr txBox="1"/>
      </xdr:nvSpPr>
      <xdr:spPr>
        <a:xfrm>
          <a:off x="5114925" y="7079876"/>
          <a:ext cx="4706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p.6d</a:t>
          </a:r>
        </a:p>
      </xdr:txBody>
    </xdr:sp>
    <xdr:clientData/>
  </xdr:oneCellAnchor>
  <xdr:oneCellAnchor>
    <xdr:from>
      <xdr:col>3</xdr:col>
      <xdr:colOff>11205</xdr:colOff>
      <xdr:row>35</xdr:row>
      <xdr:rowOff>134470</xdr:rowOff>
    </xdr:from>
    <xdr:ext cx="470647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1D7F056-05F1-4648-9737-64BB68F5657B}"/>
            </a:ext>
          </a:extLst>
        </xdr:cNvPr>
        <xdr:cNvSpPr txBox="1"/>
      </xdr:nvSpPr>
      <xdr:spPr>
        <a:xfrm>
          <a:off x="5935755" y="7068670"/>
          <a:ext cx="4706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p.6d</a:t>
          </a:r>
        </a:p>
      </xdr:txBody>
    </xdr:sp>
    <xdr:clientData/>
  </xdr:oneCellAnchor>
  <xdr:twoCellAnchor>
    <xdr:from>
      <xdr:col>1</xdr:col>
      <xdr:colOff>134470</xdr:colOff>
      <xdr:row>41</xdr:row>
      <xdr:rowOff>44824</xdr:rowOff>
    </xdr:from>
    <xdr:to>
      <xdr:col>4</xdr:col>
      <xdr:colOff>2</xdr:colOff>
      <xdr:row>41</xdr:row>
      <xdr:rowOff>56029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2E689E4-F88B-4695-A2E3-B1FCA686F4C8}"/>
            </a:ext>
          </a:extLst>
        </xdr:cNvPr>
        <xdr:cNvCxnSpPr/>
      </xdr:nvCxnSpPr>
      <xdr:spPr>
        <a:xfrm flipH="1">
          <a:off x="4258795" y="8169649"/>
          <a:ext cx="2542057" cy="11205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83484</xdr:colOff>
      <xdr:row>39</xdr:row>
      <xdr:rowOff>44824</xdr:rowOff>
    </xdr:from>
    <xdr:to>
      <xdr:col>4</xdr:col>
      <xdr:colOff>89646</xdr:colOff>
      <xdr:row>39</xdr:row>
      <xdr:rowOff>56029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7CB9BC70-0D99-4CD7-8DE2-5775147B0C7B}"/>
            </a:ext>
          </a:extLst>
        </xdr:cNvPr>
        <xdr:cNvCxnSpPr/>
      </xdr:nvCxnSpPr>
      <xdr:spPr>
        <a:xfrm flipH="1">
          <a:off x="4207809" y="7741024"/>
          <a:ext cx="2682687" cy="11205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22411</xdr:colOff>
      <xdr:row>12</xdr:row>
      <xdr:rowOff>22411</xdr:rowOff>
    </xdr:from>
    <xdr:to>
      <xdr:col>2</xdr:col>
      <xdr:colOff>89647</xdr:colOff>
      <xdr:row>13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97E0EC9-6E40-473E-ACF9-DF01F81E5C95}"/>
            </a:ext>
          </a:extLst>
        </xdr:cNvPr>
        <xdr:cNvCxnSpPr/>
      </xdr:nvCxnSpPr>
      <xdr:spPr>
        <a:xfrm flipH="1">
          <a:off x="5137336" y="2546536"/>
          <a:ext cx="67236" cy="17761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156882</xdr:colOff>
      <xdr:row>13</xdr:row>
      <xdr:rowOff>22412</xdr:rowOff>
    </xdr:from>
    <xdr:to>
      <xdr:col>2</xdr:col>
      <xdr:colOff>190500</xdr:colOff>
      <xdr:row>14</xdr:row>
      <xdr:rowOff>56030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484F107-04A5-4F8A-A2E2-E9F369076C13}"/>
            </a:ext>
          </a:extLst>
        </xdr:cNvPr>
        <xdr:cNvCxnSpPr/>
      </xdr:nvCxnSpPr>
      <xdr:spPr>
        <a:xfrm flipH="1">
          <a:off x="5271807" y="2746562"/>
          <a:ext cx="33618" cy="22411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324971</xdr:colOff>
      <xdr:row>14</xdr:row>
      <xdr:rowOff>33618</xdr:rowOff>
    </xdr:from>
    <xdr:to>
      <xdr:col>2</xdr:col>
      <xdr:colOff>437030</xdr:colOff>
      <xdr:row>15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0FB5FD1-33E6-4F24-966A-C3082831D5F6}"/>
            </a:ext>
          </a:extLst>
        </xdr:cNvPr>
        <xdr:cNvCxnSpPr/>
      </xdr:nvCxnSpPr>
      <xdr:spPr>
        <a:xfrm flipH="1">
          <a:off x="5439896" y="2948268"/>
          <a:ext cx="112059" cy="1568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12</xdr:row>
      <xdr:rowOff>89646</xdr:rowOff>
    </xdr:from>
    <xdr:to>
      <xdr:col>6</xdr:col>
      <xdr:colOff>291353</xdr:colOff>
      <xdr:row>13</xdr:row>
      <xdr:rowOff>56030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67CF6F8-58ED-41F2-89EB-C184A5DB6637}"/>
            </a:ext>
          </a:extLst>
        </xdr:cNvPr>
        <xdr:cNvCxnSpPr/>
      </xdr:nvCxnSpPr>
      <xdr:spPr>
        <a:xfrm flipH="1">
          <a:off x="8534400" y="2613771"/>
          <a:ext cx="100853" cy="1664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123265</xdr:colOff>
      <xdr:row>13</xdr:row>
      <xdr:rowOff>22412</xdr:rowOff>
    </xdr:from>
    <xdr:to>
      <xdr:col>8</xdr:col>
      <xdr:colOff>235325</xdr:colOff>
      <xdr:row>14</xdr:row>
      <xdr:rowOff>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FCDD2F33-8F0F-4F72-847C-8A6C6F46A005}"/>
            </a:ext>
          </a:extLst>
        </xdr:cNvPr>
        <xdr:cNvCxnSpPr/>
      </xdr:nvCxnSpPr>
      <xdr:spPr>
        <a:xfrm flipH="1">
          <a:off x="9829240" y="2746562"/>
          <a:ext cx="112060" cy="1680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134471</xdr:colOff>
      <xdr:row>14</xdr:row>
      <xdr:rowOff>33618</xdr:rowOff>
    </xdr:from>
    <xdr:to>
      <xdr:col>8</xdr:col>
      <xdr:colOff>246528</xdr:colOff>
      <xdr:row>14</xdr:row>
      <xdr:rowOff>179295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1CC6406B-E960-4C82-A21C-C1872532EF23}"/>
            </a:ext>
          </a:extLst>
        </xdr:cNvPr>
        <xdr:cNvCxnSpPr/>
      </xdr:nvCxnSpPr>
      <xdr:spPr>
        <a:xfrm flipH="1">
          <a:off x="9840446" y="2948268"/>
          <a:ext cx="112057" cy="1456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156882</xdr:colOff>
      <xdr:row>12</xdr:row>
      <xdr:rowOff>78441</xdr:rowOff>
    </xdr:from>
    <xdr:to>
      <xdr:col>18</xdr:col>
      <xdr:colOff>257735</xdr:colOff>
      <xdr:row>13</xdr:row>
      <xdr:rowOff>44825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9501E6F5-ADA3-4FCD-91E1-7325C6AFE86A}"/>
            </a:ext>
          </a:extLst>
        </xdr:cNvPr>
        <xdr:cNvCxnSpPr/>
      </xdr:nvCxnSpPr>
      <xdr:spPr>
        <a:xfrm flipH="1">
          <a:off x="16311282" y="2602566"/>
          <a:ext cx="100853" cy="1664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22412</xdr:colOff>
      <xdr:row>13</xdr:row>
      <xdr:rowOff>44824</xdr:rowOff>
    </xdr:from>
    <xdr:to>
      <xdr:col>20</xdr:col>
      <xdr:colOff>123265</xdr:colOff>
      <xdr:row>14</xdr:row>
      <xdr:rowOff>22413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1DA9860E-FE55-46E2-A66B-07FED7E496E5}"/>
            </a:ext>
          </a:extLst>
        </xdr:cNvPr>
        <xdr:cNvCxnSpPr/>
      </xdr:nvCxnSpPr>
      <xdr:spPr>
        <a:xfrm flipH="1">
          <a:off x="17453162" y="2768974"/>
          <a:ext cx="100853" cy="16808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89647</xdr:colOff>
      <xdr:row>14</xdr:row>
      <xdr:rowOff>67235</xdr:rowOff>
    </xdr:from>
    <xdr:to>
      <xdr:col>20</xdr:col>
      <xdr:colOff>190500</xdr:colOff>
      <xdr:row>15</xdr:row>
      <xdr:rowOff>44824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B12A69CE-8A4B-4BA5-A079-8333BBCBF39C}"/>
            </a:ext>
          </a:extLst>
        </xdr:cNvPr>
        <xdr:cNvCxnSpPr/>
      </xdr:nvCxnSpPr>
      <xdr:spPr>
        <a:xfrm flipH="1">
          <a:off x="17520397" y="2981885"/>
          <a:ext cx="100853" cy="16808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324971</xdr:colOff>
      <xdr:row>38</xdr:row>
      <xdr:rowOff>22413</xdr:rowOff>
    </xdr:from>
    <xdr:to>
      <xdr:col>1</xdr:col>
      <xdr:colOff>392206</xdr:colOff>
      <xdr:row>38</xdr:row>
      <xdr:rowOff>182410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75ED5D4B-F3C0-477F-869E-2A6A958CCEDC}"/>
            </a:ext>
          </a:extLst>
        </xdr:cNvPr>
        <xdr:cNvCxnSpPr/>
      </xdr:nvCxnSpPr>
      <xdr:spPr>
        <a:xfrm flipV="1">
          <a:off x="4449296" y="7528113"/>
          <a:ext cx="67235" cy="1599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313765</xdr:colOff>
      <xdr:row>43</xdr:row>
      <xdr:rowOff>0</xdr:rowOff>
    </xdr:from>
    <xdr:to>
      <xdr:col>1</xdr:col>
      <xdr:colOff>381000</xdr:colOff>
      <xdr:row>43</xdr:row>
      <xdr:rowOff>148791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371236C9-6267-461A-AE58-5ADF2B1849EE}"/>
            </a:ext>
          </a:extLst>
        </xdr:cNvPr>
        <xdr:cNvCxnSpPr/>
      </xdr:nvCxnSpPr>
      <xdr:spPr>
        <a:xfrm flipV="1">
          <a:off x="4438090" y="8677275"/>
          <a:ext cx="67235" cy="14879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526676</xdr:colOff>
      <xdr:row>31</xdr:row>
      <xdr:rowOff>11206</xdr:rowOff>
    </xdr:from>
    <xdr:to>
      <xdr:col>1</xdr:col>
      <xdr:colOff>593911</xdr:colOff>
      <xdr:row>31</xdr:row>
      <xdr:rowOff>171203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5795235D-AD76-4E50-9A75-C0B25847812A}"/>
            </a:ext>
          </a:extLst>
        </xdr:cNvPr>
        <xdr:cNvCxnSpPr/>
      </xdr:nvCxnSpPr>
      <xdr:spPr>
        <a:xfrm flipV="1">
          <a:off x="4651001" y="6183406"/>
          <a:ext cx="67235" cy="1599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168088</xdr:colOff>
      <xdr:row>31</xdr:row>
      <xdr:rowOff>33618</xdr:rowOff>
    </xdr:from>
    <xdr:to>
      <xdr:col>2</xdr:col>
      <xdr:colOff>324970</xdr:colOff>
      <xdr:row>31</xdr:row>
      <xdr:rowOff>159998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6E37A085-1232-4521-8C7C-1914FCC12ACF}"/>
            </a:ext>
          </a:extLst>
        </xdr:cNvPr>
        <xdr:cNvCxnSpPr/>
      </xdr:nvCxnSpPr>
      <xdr:spPr>
        <a:xfrm flipV="1">
          <a:off x="5283013" y="6205818"/>
          <a:ext cx="156882" cy="1263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201706</xdr:colOff>
      <xdr:row>38</xdr:row>
      <xdr:rowOff>0</xdr:rowOff>
    </xdr:from>
    <xdr:to>
      <xdr:col>2</xdr:col>
      <xdr:colOff>313765</xdr:colOff>
      <xdr:row>38</xdr:row>
      <xdr:rowOff>159998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2DC41A43-92B0-4431-902E-93EF292C5A2E}"/>
            </a:ext>
          </a:extLst>
        </xdr:cNvPr>
        <xdr:cNvCxnSpPr/>
      </xdr:nvCxnSpPr>
      <xdr:spPr>
        <a:xfrm flipV="1">
          <a:off x="5316631" y="7505700"/>
          <a:ext cx="112059" cy="159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179294</xdr:colOff>
      <xdr:row>31</xdr:row>
      <xdr:rowOff>33618</xdr:rowOff>
    </xdr:from>
    <xdr:to>
      <xdr:col>3</xdr:col>
      <xdr:colOff>336176</xdr:colOff>
      <xdr:row>31</xdr:row>
      <xdr:rowOff>159998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F0A2FD3C-977B-488C-BF87-9EEE82486023}"/>
            </a:ext>
          </a:extLst>
        </xdr:cNvPr>
        <xdr:cNvCxnSpPr/>
      </xdr:nvCxnSpPr>
      <xdr:spPr>
        <a:xfrm flipV="1">
          <a:off x="6103844" y="6205818"/>
          <a:ext cx="156882" cy="1263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145677</xdr:colOff>
      <xdr:row>38</xdr:row>
      <xdr:rowOff>11206</xdr:rowOff>
    </xdr:from>
    <xdr:to>
      <xdr:col>3</xdr:col>
      <xdr:colOff>302559</xdr:colOff>
      <xdr:row>38</xdr:row>
      <xdr:rowOff>137586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D2F67729-A7E0-4474-8D35-C2C6794113AD}"/>
            </a:ext>
          </a:extLst>
        </xdr:cNvPr>
        <xdr:cNvCxnSpPr/>
      </xdr:nvCxnSpPr>
      <xdr:spPr>
        <a:xfrm flipV="1">
          <a:off x="6070227" y="7516906"/>
          <a:ext cx="156882" cy="1263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313765</xdr:colOff>
      <xdr:row>43</xdr:row>
      <xdr:rowOff>0</xdr:rowOff>
    </xdr:from>
    <xdr:to>
      <xdr:col>2</xdr:col>
      <xdr:colOff>403412</xdr:colOff>
      <xdr:row>43</xdr:row>
      <xdr:rowOff>148791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229AB75A-96B5-4E77-AE79-B644BCAF1D4C}"/>
            </a:ext>
          </a:extLst>
        </xdr:cNvPr>
        <xdr:cNvCxnSpPr/>
      </xdr:nvCxnSpPr>
      <xdr:spPr>
        <a:xfrm flipV="1">
          <a:off x="5428690" y="8677275"/>
          <a:ext cx="89647" cy="14879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313765</xdr:colOff>
      <xdr:row>43</xdr:row>
      <xdr:rowOff>11206</xdr:rowOff>
    </xdr:from>
    <xdr:to>
      <xdr:col>3</xdr:col>
      <xdr:colOff>425823</xdr:colOff>
      <xdr:row>43</xdr:row>
      <xdr:rowOff>148792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8CC498B5-CB05-4A98-B4E4-6D4E9DB9F0F3}"/>
            </a:ext>
          </a:extLst>
        </xdr:cNvPr>
        <xdr:cNvCxnSpPr/>
      </xdr:nvCxnSpPr>
      <xdr:spPr>
        <a:xfrm flipV="1">
          <a:off x="6238315" y="8688481"/>
          <a:ext cx="112058" cy="13758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123265</xdr:colOff>
      <xdr:row>13</xdr:row>
      <xdr:rowOff>22412</xdr:rowOff>
    </xdr:from>
    <xdr:to>
      <xdr:col>11</xdr:col>
      <xdr:colOff>235325</xdr:colOff>
      <xdr:row>14</xdr:row>
      <xdr:rowOff>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F87C9325-1267-4179-BAE2-509C6B7BE8B6}"/>
            </a:ext>
          </a:extLst>
        </xdr:cNvPr>
        <xdr:cNvCxnSpPr/>
      </xdr:nvCxnSpPr>
      <xdr:spPr>
        <a:xfrm flipH="1">
          <a:off x="9827559" y="2756647"/>
          <a:ext cx="112060" cy="1680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134471</xdr:colOff>
      <xdr:row>14</xdr:row>
      <xdr:rowOff>33618</xdr:rowOff>
    </xdr:from>
    <xdr:to>
      <xdr:col>11</xdr:col>
      <xdr:colOff>246528</xdr:colOff>
      <xdr:row>14</xdr:row>
      <xdr:rowOff>179295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8E66FE7B-2D7F-499E-ACA5-E97FE6F6FE6D}"/>
            </a:ext>
          </a:extLst>
        </xdr:cNvPr>
        <xdr:cNvCxnSpPr/>
      </xdr:nvCxnSpPr>
      <xdr:spPr>
        <a:xfrm flipH="1">
          <a:off x="9838765" y="2958353"/>
          <a:ext cx="112057" cy="1456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123265</xdr:colOff>
      <xdr:row>13</xdr:row>
      <xdr:rowOff>22412</xdr:rowOff>
    </xdr:from>
    <xdr:to>
      <xdr:col>14</xdr:col>
      <xdr:colOff>235325</xdr:colOff>
      <xdr:row>14</xdr:row>
      <xdr:rowOff>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A918F25B-D643-4BD0-B483-CA30AE3DC7A6}"/>
            </a:ext>
          </a:extLst>
        </xdr:cNvPr>
        <xdr:cNvCxnSpPr/>
      </xdr:nvCxnSpPr>
      <xdr:spPr>
        <a:xfrm flipH="1">
          <a:off x="9827559" y="2756647"/>
          <a:ext cx="112060" cy="1680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134471</xdr:colOff>
      <xdr:row>14</xdr:row>
      <xdr:rowOff>33618</xdr:rowOff>
    </xdr:from>
    <xdr:to>
      <xdr:col>14</xdr:col>
      <xdr:colOff>246528</xdr:colOff>
      <xdr:row>14</xdr:row>
      <xdr:rowOff>179295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BE2E717D-119F-484A-BCD3-923ADF277EE0}"/>
            </a:ext>
          </a:extLst>
        </xdr:cNvPr>
        <xdr:cNvCxnSpPr/>
      </xdr:nvCxnSpPr>
      <xdr:spPr>
        <a:xfrm flipH="1">
          <a:off x="9838765" y="2958353"/>
          <a:ext cx="112057" cy="1456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123265</xdr:colOff>
      <xdr:row>13</xdr:row>
      <xdr:rowOff>22412</xdr:rowOff>
    </xdr:from>
    <xdr:to>
      <xdr:col>17</xdr:col>
      <xdr:colOff>235325</xdr:colOff>
      <xdr:row>14</xdr:row>
      <xdr:rowOff>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88F72461-0557-46B4-8D4B-F0988D394322}"/>
            </a:ext>
          </a:extLst>
        </xdr:cNvPr>
        <xdr:cNvCxnSpPr/>
      </xdr:nvCxnSpPr>
      <xdr:spPr>
        <a:xfrm flipH="1">
          <a:off x="9827559" y="2756647"/>
          <a:ext cx="112060" cy="1680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134471</xdr:colOff>
      <xdr:row>14</xdr:row>
      <xdr:rowOff>33618</xdr:rowOff>
    </xdr:from>
    <xdr:to>
      <xdr:col>17</xdr:col>
      <xdr:colOff>246528</xdr:colOff>
      <xdr:row>14</xdr:row>
      <xdr:rowOff>179295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52F3F1F7-5B99-4360-8675-CAD076B837AF}"/>
            </a:ext>
          </a:extLst>
        </xdr:cNvPr>
        <xdr:cNvCxnSpPr/>
      </xdr:nvCxnSpPr>
      <xdr:spPr>
        <a:xfrm flipH="1">
          <a:off x="9838765" y="2958353"/>
          <a:ext cx="112057" cy="1456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15</xdr:row>
      <xdr:rowOff>152400</xdr:rowOff>
    </xdr:from>
    <xdr:ext cx="43922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44E573-E837-42CE-9A68-E0BECF5DF85E}"/>
            </a:ext>
          </a:extLst>
        </xdr:cNvPr>
        <xdr:cNvSpPr txBox="1"/>
      </xdr:nvSpPr>
      <xdr:spPr>
        <a:xfrm>
          <a:off x="1276350" y="2581275"/>
          <a:ext cx="439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p.2a</a:t>
          </a:r>
        </a:p>
      </xdr:txBody>
    </xdr:sp>
    <xdr:clientData/>
  </xdr:oneCellAnchor>
  <xdr:twoCellAnchor>
    <xdr:from>
      <xdr:col>2</xdr:col>
      <xdr:colOff>247650</xdr:colOff>
      <xdr:row>17</xdr:row>
      <xdr:rowOff>19050</xdr:rowOff>
    </xdr:from>
    <xdr:to>
      <xdr:col>2</xdr:col>
      <xdr:colOff>247650</xdr:colOff>
      <xdr:row>19</xdr:row>
      <xdr:rowOff>104534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CBBB26C-F21A-46FA-B9FA-859E8A14BFC6}"/>
            </a:ext>
          </a:extLst>
        </xdr:cNvPr>
        <xdr:cNvCxnSpPr/>
      </xdr:nvCxnSpPr>
      <xdr:spPr>
        <a:xfrm>
          <a:off x="1466850" y="2771775"/>
          <a:ext cx="0" cy="409334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28575</xdr:colOff>
      <xdr:row>23</xdr:row>
      <xdr:rowOff>161925</xdr:rowOff>
    </xdr:from>
    <xdr:ext cx="40421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AE33ED1-7829-4474-98E0-B37E1407B906}"/>
            </a:ext>
          </a:extLst>
        </xdr:cNvPr>
        <xdr:cNvSpPr txBox="1"/>
      </xdr:nvSpPr>
      <xdr:spPr>
        <a:xfrm>
          <a:off x="1986492" y="4723342"/>
          <a:ext cx="4042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p.2i</a:t>
          </a:r>
        </a:p>
      </xdr:txBody>
    </xdr:sp>
    <xdr:clientData/>
  </xdr:oneCellAnchor>
  <xdr:twoCellAnchor>
    <xdr:from>
      <xdr:col>2</xdr:col>
      <xdr:colOff>266700</xdr:colOff>
      <xdr:row>25</xdr:row>
      <xdr:rowOff>19050</xdr:rowOff>
    </xdr:from>
    <xdr:to>
      <xdr:col>2</xdr:col>
      <xdr:colOff>266701</xdr:colOff>
      <xdr:row>26</xdr:row>
      <xdr:rowOff>173831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FCA9D23-3F02-4084-9024-BD02EDE095FF}"/>
            </a:ext>
          </a:extLst>
        </xdr:cNvPr>
        <xdr:cNvCxnSpPr/>
      </xdr:nvCxnSpPr>
      <xdr:spPr>
        <a:xfrm>
          <a:off x="1485900" y="4067175"/>
          <a:ext cx="1" cy="307181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17</xdr:row>
      <xdr:rowOff>0</xdr:rowOff>
    </xdr:from>
    <xdr:ext cx="260392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3584368-F3E4-4694-A234-4CB3592C1501}"/>
            </a:ext>
          </a:extLst>
        </xdr:cNvPr>
        <xdr:cNvSpPr txBox="1"/>
      </xdr:nvSpPr>
      <xdr:spPr>
        <a:xfrm>
          <a:off x="4267200" y="2752725"/>
          <a:ext cx="2603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oneCellAnchor>
  <xdr:oneCellAnchor>
    <xdr:from>
      <xdr:col>7</xdr:col>
      <xdr:colOff>0</xdr:colOff>
      <xdr:row>24</xdr:row>
      <xdr:rowOff>152400</xdr:rowOff>
    </xdr:from>
    <xdr:ext cx="21929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DD028C-0C39-4B58-B82E-30C0EB125FC3}"/>
            </a:ext>
          </a:extLst>
        </xdr:cNvPr>
        <xdr:cNvSpPr txBox="1"/>
      </xdr:nvSpPr>
      <xdr:spPr>
        <a:xfrm>
          <a:off x="4267200" y="4038600"/>
          <a:ext cx="219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i</a:t>
          </a:r>
        </a:p>
      </xdr:txBody>
    </xdr:sp>
    <xdr:clientData/>
  </xdr:oneCellAnchor>
  <xdr:oneCellAnchor>
    <xdr:from>
      <xdr:col>7</xdr:col>
      <xdr:colOff>0</xdr:colOff>
      <xdr:row>25</xdr:row>
      <xdr:rowOff>161925</xdr:rowOff>
    </xdr:from>
    <xdr:ext cx="21929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A7C9BFF-1A8E-4557-830A-26CD38BB7D5E}"/>
            </a:ext>
          </a:extLst>
        </xdr:cNvPr>
        <xdr:cNvSpPr txBox="1"/>
      </xdr:nvSpPr>
      <xdr:spPr>
        <a:xfrm>
          <a:off x="4267200" y="4210050"/>
          <a:ext cx="219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j</a:t>
          </a:r>
        </a:p>
      </xdr:txBody>
    </xdr:sp>
    <xdr:clientData/>
  </xdr:oneCellAnchor>
  <xdr:oneCellAnchor>
    <xdr:from>
      <xdr:col>8</xdr:col>
      <xdr:colOff>592668</xdr:colOff>
      <xdr:row>14</xdr:row>
      <xdr:rowOff>95250</xdr:rowOff>
    </xdr:from>
    <xdr:ext cx="334434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B8CBE0E-A645-4081-95FE-C35D1312F79E}"/>
            </a:ext>
          </a:extLst>
        </xdr:cNvPr>
        <xdr:cNvSpPr txBox="1"/>
      </xdr:nvSpPr>
      <xdr:spPr>
        <a:xfrm>
          <a:off x="5469468" y="2362200"/>
          <a:ext cx="3344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*</a:t>
          </a:r>
        </a:p>
      </xdr:txBody>
    </xdr:sp>
    <xdr:clientData/>
  </xdr:oneCellAnchor>
  <xdr:oneCellAnchor>
    <xdr:from>
      <xdr:col>7</xdr:col>
      <xdr:colOff>0</xdr:colOff>
      <xdr:row>15</xdr:row>
      <xdr:rowOff>137582</xdr:rowOff>
    </xdr:from>
    <xdr:ext cx="43922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46ED3C0-24AB-42DA-9E2F-548535ADA2A9}"/>
            </a:ext>
          </a:extLst>
        </xdr:cNvPr>
        <xdr:cNvSpPr txBox="1"/>
      </xdr:nvSpPr>
      <xdr:spPr>
        <a:xfrm>
          <a:off x="7799917" y="3238499"/>
          <a:ext cx="439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p.1a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5</xdr:row>
      <xdr:rowOff>9525</xdr:rowOff>
    </xdr:from>
    <xdr:to>
      <xdr:col>9</xdr:col>
      <xdr:colOff>266701</xdr:colOff>
      <xdr:row>7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2371FA1-21ED-4FB5-BC91-277469C6EEF1}"/>
            </a:ext>
          </a:extLst>
        </xdr:cNvPr>
        <xdr:cNvCxnSpPr/>
      </xdr:nvCxnSpPr>
      <xdr:spPr>
        <a:xfrm flipH="1">
          <a:off x="8801100" y="657225"/>
          <a:ext cx="1" cy="4762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8101564" cy="10831719"/>
    <xdr:pic>
      <xdr:nvPicPr>
        <xdr:cNvPr id="2" name="Picture 1">
          <a:extLst>
            <a:ext uri="{FF2B5EF4-FFF2-40B4-BE49-F238E27FC236}">
              <a16:creationId xmlns:a16="http://schemas.microsoft.com/office/drawing/2014/main" id="{81DFEEC2-EE01-43E2-AF14-E03995FA3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8101564" cy="1083171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247650</xdr:colOff>
      <xdr:row>4</xdr:row>
      <xdr:rowOff>0</xdr:rowOff>
    </xdr:from>
    <xdr:ext cx="40421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7E07B6-FF28-46BD-806E-029A38D896E6}"/>
            </a:ext>
          </a:extLst>
        </xdr:cNvPr>
        <xdr:cNvSpPr txBox="1"/>
      </xdr:nvSpPr>
      <xdr:spPr>
        <a:xfrm>
          <a:off x="5086350" y="771525"/>
          <a:ext cx="4042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p.2i</a:t>
          </a:r>
        </a:p>
      </xdr:txBody>
    </xdr:sp>
    <xdr:clientData/>
  </xdr:oneCellAnchor>
  <xdr:oneCellAnchor>
    <xdr:from>
      <xdr:col>5</xdr:col>
      <xdr:colOff>400050</xdr:colOff>
      <xdr:row>20</xdr:row>
      <xdr:rowOff>180975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C09F7B-3349-425C-A531-1D9BFBD0E65D}"/>
            </a:ext>
          </a:extLst>
        </xdr:cNvPr>
        <xdr:cNvSpPr txBox="1"/>
      </xdr:nvSpPr>
      <xdr:spPr>
        <a:xfrm>
          <a:off x="34480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676275</xdr:colOff>
      <xdr:row>4</xdr:row>
      <xdr:rowOff>123825</xdr:rowOff>
    </xdr:from>
    <xdr:to>
      <xdr:col>5</xdr:col>
      <xdr:colOff>1323975</xdr:colOff>
      <xdr:row>4</xdr:row>
      <xdr:rowOff>131153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91E137-CEBF-4042-B630-C87A36D4201D}"/>
            </a:ext>
          </a:extLst>
        </xdr:cNvPr>
        <xdr:cNvCxnSpPr/>
      </xdr:nvCxnSpPr>
      <xdr:spPr>
        <a:xfrm flipV="1">
          <a:off x="2438400" y="771525"/>
          <a:ext cx="1219200" cy="7328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400050</xdr:colOff>
      <xdr:row>21</xdr:row>
      <xdr:rowOff>152400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4334A95-11AD-4D39-B8A1-009225F4B95B}"/>
            </a:ext>
          </a:extLst>
        </xdr:cNvPr>
        <xdr:cNvSpPr txBox="1"/>
      </xdr:nvSpPr>
      <xdr:spPr>
        <a:xfrm>
          <a:off x="3448050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695325</xdr:colOff>
      <xdr:row>20</xdr:row>
      <xdr:rowOff>152400</xdr:rowOff>
    </xdr:from>
    <xdr:ext cx="30480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E1DABA-BDDD-4D73-B1A8-52C52AC5D725}"/>
            </a:ext>
          </a:extLst>
        </xdr:cNvPr>
        <xdr:cNvSpPr txBox="1"/>
      </xdr:nvSpPr>
      <xdr:spPr>
        <a:xfrm>
          <a:off x="1219200" y="3390900"/>
          <a:ext cx="304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a</a:t>
          </a:r>
        </a:p>
      </xdr:txBody>
    </xdr:sp>
    <xdr:clientData/>
  </xdr:oneCellAnchor>
  <xdr:oneCellAnchor>
    <xdr:from>
      <xdr:col>1</xdr:col>
      <xdr:colOff>704849</xdr:colOff>
      <xdr:row>21</xdr:row>
      <xdr:rowOff>133350</xdr:rowOff>
    </xdr:from>
    <xdr:ext cx="3143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0AD86D1-47C1-4BC1-8C98-232B5B43252F}"/>
            </a:ext>
          </a:extLst>
        </xdr:cNvPr>
        <xdr:cNvSpPr txBox="1"/>
      </xdr:nvSpPr>
      <xdr:spPr>
        <a:xfrm>
          <a:off x="1219199" y="3533775"/>
          <a:ext cx="31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b</a:t>
          </a:r>
        </a:p>
      </xdr:txBody>
    </xdr:sp>
    <xdr:clientData/>
  </xdr:oneCellAnchor>
  <xdr:oneCellAnchor>
    <xdr:from>
      <xdr:col>4</xdr:col>
      <xdr:colOff>1009650</xdr:colOff>
      <xdr:row>8</xdr:row>
      <xdr:rowOff>180975</xdr:rowOff>
    </xdr:from>
    <xdr:ext cx="331566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DA13B98-EB00-4AD7-A822-32E47E857C7E}"/>
            </a:ext>
          </a:extLst>
        </xdr:cNvPr>
        <xdr:cNvSpPr txBox="1"/>
      </xdr:nvSpPr>
      <xdr:spPr>
        <a:xfrm>
          <a:off x="3048000" y="1457325"/>
          <a:ext cx="3315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(c)</a:t>
          </a:r>
        </a:p>
      </xdr:txBody>
    </xdr:sp>
    <xdr:clientData/>
  </xdr:oneCellAnchor>
  <xdr:oneCellAnchor>
    <xdr:from>
      <xdr:col>2</xdr:col>
      <xdr:colOff>619125</xdr:colOff>
      <xdr:row>21</xdr:row>
      <xdr:rowOff>142875</xdr:rowOff>
    </xdr:from>
    <xdr:ext cx="3143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BC4021-6FBE-4710-9418-F2ACC7570D05}"/>
            </a:ext>
          </a:extLst>
        </xdr:cNvPr>
        <xdr:cNvSpPr txBox="1"/>
      </xdr:nvSpPr>
      <xdr:spPr>
        <a:xfrm>
          <a:off x="1828800" y="3543300"/>
          <a:ext cx="31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b</a:t>
          </a:r>
        </a:p>
      </xdr:txBody>
    </xdr:sp>
    <xdr:clientData/>
  </xdr:oneCellAnchor>
  <xdr:oneCellAnchor>
    <xdr:from>
      <xdr:col>2</xdr:col>
      <xdr:colOff>609600</xdr:colOff>
      <xdr:row>20</xdr:row>
      <xdr:rowOff>161925</xdr:rowOff>
    </xdr:from>
    <xdr:ext cx="30480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903D605-B30B-4791-8B70-678F08E7DE9D}"/>
            </a:ext>
          </a:extLst>
        </xdr:cNvPr>
        <xdr:cNvSpPr txBox="1"/>
      </xdr:nvSpPr>
      <xdr:spPr>
        <a:xfrm>
          <a:off x="1828800" y="3400425"/>
          <a:ext cx="304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a</a:t>
          </a:r>
        </a:p>
      </xdr:txBody>
    </xdr:sp>
    <xdr:clientData/>
  </xdr:oneCellAnchor>
  <xdr:oneCellAnchor>
    <xdr:from>
      <xdr:col>3</xdr:col>
      <xdr:colOff>647700</xdr:colOff>
      <xdr:row>20</xdr:row>
      <xdr:rowOff>171449</xdr:rowOff>
    </xdr:from>
    <xdr:ext cx="304800" cy="25503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027F8E3-F8D5-40CE-97F8-710D81ADA2D7}"/>
            </a:ext>
          </a:extLst>
        </xdr:cNvPr>
        <xdr:cNvSpPr txBox="1"/>
      </xdr:nvSpPr>
      <xdr:spPr>
        <a:xfrm>
          <a:off x="2438400" y="3400424"/>
          <a:ext cx="304800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2"/>
              </a:solidFill>
            </a:rPr>
            <a:t>a</a:t>
          </a:r>
        </a:p>
      </xdr:txBody>
    </xdr:sp>
    <xdr:clientData/>
  </xdr:oneCellAnchor>
  <xdr:oneCellAnchor>
    <xdr:from>
      <xdr:col>3</xdr:col>
      <xdr:colOff>666750</xdr:colOff>
      <xdr:row>21</xdr:row>
      <xdr:rowOff>142875</xdr:rowOff>
    </xdr:from>
    <xdr:ext cx="3143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B96F6AB-E56F-4305-A2CB-7A8336839981}"/>
            </a:ext>
          </a:extLst>
        </xdr:cNvPr>
        <xdr:cNvSpPr txBox="1"/>
      </xdr:nvSpPr>
      <xdr:spPr>
        <a:xfrm>
          <a:off x="2438400" y="3543300"/>
          <a:ext cx="31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b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8101564" cy="10831719"/>
    <xdr:pic>
      <xdr:nvPicPr>
        <xdr:cNvPr id="2" name="Picture 1">
          <a:extLst>
            <a:ext uri="{FF2B5EF4-FFF2-40B4-BE49-F238E27FC236}">
              <a16:creationId xmlns:a16="http://schemas.microsoft.com/office/drawing/2014/main" id="{49EBBD8F-945A-46D7-BFFF-C8187207E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8101564" cy="108317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2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C6EE84-A9EA-48EC-A305-98F675629929}"/>
            </a:ext>
          </a:extLst>
        </xdr:cNvPr>
        <xdr:cNvSpPr txBox="1"/>
      </xdr:nvSpPr>
      <xdr:spPr>
        <a:xfrm>
          <a:off x="13525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133350</xdr:colOff>
      <xdr:row>2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8F2CF5-176C-454E-A224-95D4FEEA6DEE}"/>
            </a:ext>
          </a:extLst>
        </xdr:cNvPr>
        <xdr:cNvSpPr txBox="1"/>
      </xdr:nvSpPr>
      <xdr:spPr>
        <a:xfrm>
          <a:off x="13525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</xdr:row>
      <xdr:rowOff>180975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4AA23D-3F10-4B7A-A8D9-5DFFB364286A}"/>
            </a:ext>
          </a:extLst>
        </xdr:cNvPr>
        <xdr:cNvSpPr txBox="1"/>
      </xdr:nvSpPr>
      <xdr:spPr>
        <a:xfrm>
          <a:off x="30480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95250</xdr:colOff>
      <xdr:row>2</xdr:row>
      <xdr:rowOff>171450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8E1B64-32CF-430A-BAF4-23AA59FD8425}"/>
            </a:ext>
          </a:extLst>
        </xdr:cNvPr>
        <xdr:cNvSpPr txBox="1"/>
      </xdr:nvSpPr>
      <xdr:spPr>
        <a:xfrm>
          <a:off x="253365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542925</xdr:colOff>
      <xdr:row>9</xdr:row>
      <xdr:rowOff>161925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747787-1614-4431-AD63-FD3A8FA5628E}"/>
            </a:ext>
          </a:extLst>
        </xdr:cNvPr>
        <xdr:cNvSpPr txBox="1"/>
      </xdr:nvSpPr>
      <xdr:spPr>
        <a:xfrm>
          <a:off x="3590925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1219200</xdr:colOff>
      <xdr:row>8</xdr:row>
      <xdr:rowOff>161925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704BE41-B9F0-4290-B583-C2F12EF7AAED}"/>
            </a:ext>
          </a:extLst>
        </xdr:cNvPr>
        <xdr:cNvSpPr txBox="1"/>
      </xdr:nvSpPr>
      <xdr:spPr>
        <a:xfrm>
          <a:off x="6096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1200150</xdr:colOff>
      <xdr:row>8</xdr:row>
      <xdr:rowOff>152400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EF2642F-83AF-4AA1-9F84-29E113F6D1C9}"/>
            </a:ext>
          </a:extLst>
        </xdr:cNvPr>
        <xdr:cNvSpPr txBox="1"/>
      </xdr:nvSpPr>
      <xdr:spPr>
        <a:xfrm>
          <a:off x="18288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581025</xdr:colOff>
      <xdr:row>9</xdr:row>
      <xdr:rowOff>152400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26AF7ED-35DE-45BF-8E00-981C46076944}"/>
            </a:ext>
          </a:extLst>
        </xdr:cNvPr>
        <xdr:cNvSpPr txBox="1"/>
      </xdr:nvSpPr>
      <xdr:spPr>
        <a:xfrm>
          <a:off x="3629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1238250</xdr:colOff>
      <xdr:row>14</xdr:row>
      <xdr:rowOff>161925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08E673C-1A18-4AD5-9F59-E2100D458163}"/>
            </a:ext>
          </a:extLst>
        </xdr:cNvPr>
        <xdr:cNvSpPr txBox="1"/>
      </xdr:nvSpPr>
      <xdr:spPr>
        <a:xfrm>
          <a:off x="182880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1247775</xdr:colOff>
      <xdr:row>15</xdr:row>
      <xdr:rowOff>152400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20675BB-BF8B-44B6-9488-2ADD95BC8242}"/>
            </a:ext>
          </a:extLst>
        </xdr:cNvPr>
        <xdr:cNvSpPr txBox="1"/>
      </xdr:nvSpPr>
      <xdr:spPr>
        <a:xfrm>
          <a:off x="18288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581025</xdr:colOff>
      <xdr:row>9</xdr:row>
      <xdr:rowOff>152400</xdr:rowOff>
    </xdr:from>
    <xdr:ext cx="436466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9C089A2-C1B2-4590-9139-E67AE61097A7}"/>
            </a:ext>
          </a:extLst>
        </xdr:cNvPr>
        <xdr:cNvSpPr txBox="1"/>
      </xdr:nvSpPr>
      <xdr:spPr>
        <a:xfrm>
          <a:off x="3629025" y="1609725"/>
          <a:ext cx="4364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p.2g</a:t>
          </a:r>
        </a:p>
      </xdr:txBody>
    </xdr:sp>
    <xdr:clientData/>
  </xdr:oneCellAnchor>
  <xdr:oneCellAnchor>
    <xdr:from>
      <xdr:col>4</xdr:col>
      <xdr:colOff>47625</xdr:colOff>
      <xdr:row>13</xdr:row>
      <xdr:rowOff>180975</xdr:rowOff>
    </xdr:from>
    <xdr:ext cx="40421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90AFF3-352F-4AFE-B2F6-1F259124EC1F}"/>
            </a:ext>
          </a:extLst>
        </xdr:cNvPr>
        <xdr:cNvSpPr txBox="1"/>
      </xdr:nvSpPr>
      <xdr:spPr>
        <a:xfrm>
          <a:off x="3476625" y="2736850"/>
          <a:ext cx="4042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p.2i</a:t>
          </a:r>
        </a:p>
      </xdr:txBody>
    </xdr:sp>
    <xdr:clientData/>
  </xdr:oneCellAnchor>
  <xdr:twoCellAnchor>
    <xdr:from>
      <xdr:col>4</xdr:col>
      <xdr:colOff>266699</xdr:colOff>
      <xdr:row>14</xdr:row>
      <xdr:rowOff>180975</xdr:rowOff>
    </xdr:from>
    <xdr:to>
      <xdr:col>4</xdr:col>
      <xdr:colOff>266700</xdr:colOff>
      <xdr:row>16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80AE595-3108-45E5-B759-CFAEF2743103}"/>
            </a:ext>
          </a:extLst>
        </xdr:cNvPr>
        <xdr:cNvCxnSpPr/>
      </xdr:nvCxnSpPr>
      <xdr:spPr>
        <a:xfrm flipH="1">
          <a:off x="2705099" y="2428875"/>
          <a:ext cx="1" cy="323850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981075</xdr:colOff>
      <xdr:row>8</xdr:row>
      <xdr:rowOff>142875</xdr:rowOff>
    </xdr:from>
    <xdr:ext cx="34214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2AD1BD8-5E96-4102-9DA2-5706FBEC680F}"/>
            </a:ext>
          </a:extLst>
        </xdr:cNvPr>
        <xdr:cNvSpPr txBox="1"/>
      </xdr:nvSpPr>
      <xdr:spPr>
        <a:xfrm>
          <a:off x="4267200" y="1438275"/>
          <a:ext cx="3421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(a)</a:t>
          </a:r>
        </a:p>
      </xdr:txBody>
    </xdr:sp>
    <xdr:clientData/>
  </xdr:oneCellAnchor>
  <xdr:oneCellAnchor>
    <xdr:from>
      <xdr:col>5</xdr:col>
      <xdr:colOff>542925</xdr:colOff>
      <xdr:row>11</xdr:row>
      <xdr:rowOff>142875</xdr:rowOff>
    </xdr:from>
    <xdr:ext cx="348237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13EFC54-8D4F-4EFA-8AD0-8D73D60FE304}"/>
            </a:ext>
          </a:extLst>
        </xdr:cNvPr>
        <xdr:cNvSpPr txBox="1"/>
      </xdr:nvSpPr>
      <xdr:spPr>
        <a:xfrm>
          <a:off x="3590925" y="1924050"/>
          <a:ext cx="3482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(b)</a:t>
          </a:r>
        </a:p>
      </xdr:txBody>
    </xdr:sp>
    <xdr:clientData/>
  </xdr:oneCellAnchor>
  <xdr:oneCellAnchor>
    <xdr:from>
      <xdr:col>5</xdr:col>
      <xdr:colOff>762000</xdr:colOff>
      <xdr:row>38</xdr:row>
      <xdr:rowOff>152400</xdr:rowOff>
    </xdr:from>
    <xdr:ext cx="331566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CBD3D9C-5C19-4824-A031-8A3D025D9496}"/>
            </a:ext>
          </a:extLst>
        </xdr:cNvPr>
        <xdr:cNvSpPr txBox="1"/>
      </xdr:nvSpPr>
      <xdr:spPr>
        <a:xfrm>
          <a:off x="3657600" y="6305550"/>
          <a:ext cx="3315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</a:rPr>
            <a:t>(c)</a:t>
          </a:r>
        </a:p>
      </xdr:txBody>
    </xdr:sp>
    <xdr:clientData/>
  </xdr:oneCellAnchor>
  <xdr:oneCellAnchor>
    <xdr:from>
      <xdr:col>2</xdr:col>
      <xdr:colOff>133350</xdr:colOff>
      <xdr:row>3</xdr:row>
      <xdr:rowOff>152400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68424F4-8525-4F12-B47E-9372A659F061}"/>
            </a:ext>
          </a:extLst>
        </xdr:cNvPr>
        <xdr:cNvSpPr txBox="1"/>
      </xdr:nvSpPr>
      <xdr:spPr>
        <a:xfrm>
          <a:off x="13525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133350</xdr:colOff>
      <xdr:row>4</xdr:row>
      <xdr:rowOff>152400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2490CA2-221E-490B-B80C-0998B629ED47}"/>
            </a:ext>
          </a:extLst>
        </xdr:cNvPr>
        <xdr:cNvSpPr txBox="1"/>
      </xdr:nvSpPr>
      <xdr:spPr>
        <a:xfrm>
          <a:off x="13525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95250</xdr:colOff>
      <xdr:row>3</xdr:row>
      <xdr:rowOff>171450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81DDA69-0EA4-456D-A32A-6D16D552691C}"/>
            </a:ext>
          </a:extLst>
        </xdr:cNvPr>
        <xdr:cNvSpPr txBox="1"/>
      </xdr:nvSpPr>
      <xdr:spPr>
        <a:xfrm>
          <a:off x="253365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95250</xdr:colOff>
      <xdr:row>4</xdr:row>
      <xdr:rowOff>171450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54B22BC-EE27-40B9-8A64-AF890DD564D1}"/>
            </a:ext>
          </a:extLst>
        </xdr:cNvPr>
        <xdr:cNvSpPr txBox="1"/>
      </xdr:nvSpPr>
      <xdr:spPr>
        <a:xfrm>
          <a:off x="25336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57150</xdr:colOff>
      <xdr:row>11</xdr:row>
      <xdr:rowOff>161925</xdr:rowOff>
    </xdr:from>
    <xdr:ext cx="43922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060E735-E8F1-4001-9F73-AB74AC477919}"/>
            </a:ext>
          </a:extLst>
        </xdr:cNvPr>
        <xdr:cNvSpPr txBox="1"/>
      </xdr:nvSpPr>
      <xdr:spPr>
        <a:xfrm>
          <a:off x="3105150" y="1943100"/>
          <a:ext cx="439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p.1a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439223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444F367-55CC-4954-98CC-6B7D0E5520A5}"/>
            </a:ext>
          </a:extLst>
        </xdr:cNvPr>
        <xdr:cNvSpPr txBox="1"/>
      </xdr:nvSpPr>
      <xdr:spPr>
        <a:xfrm>
          <a:off x="4752975" y="7581900"/>
          <a:ext cx="439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p.1a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thly%20Reconciliations\2007\01-2007\LGEclranalysis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dgeting%20and%20Forecasting\UI_Pension-PRW%20Business%20Plan\2019-2023%20Pension%20Expense_6-13-18%20B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218\AppData\Local\Microsoft\Windows\Temporary%20Internet%20Files\Content.Outlook\TEOPJI7S\LGE%20%20KU%20-%20Disclosure%20YE%202014%20(Qualified%20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atct.internal.towerswatson.com/clients/604575/2017LKEProjects/Documents/Expense%202017%20(PRW%20Pla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1816\AppData\Local\Microsoft\Windows\INetCache\IE\HQ3N7DQ1\LGE%20KU%20Expense%202020%20(PRW%20Plan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atct.internal.towerswatson.com/clients/604575/2017LKEProjects/Documents/SWIFT_Nonqual%20SERP_20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Leveraged%20Finance/Diversified%20Industries/Manufacturing%20and%20Ind.%20Tech/P&amp;L%20Coal/P&amp;L%20Coal%202002%20Deal/Credit/Natural%20Gas%20and%20GDP%20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Inv_grad/Energy/RV%20Secondary%20Energy%202005%20Jan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1816\AppData\Local\Microsoft\Windows\Temporary%20Internet%20Files\Content.IE5\AW2EL1A5\LGE%20KU%20Expense%202019%20(PRW%20Pla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218\AppData\Local\Microsoft\Windows\Temporary%20Internet%20Files\Content.Outlook\OKIST8BV\2015%20Budget%20Estimate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PL%20Corporation%20-%20109625\15\RET\Kentucky\Qualified%20Pension%20Valuation\03%20Deliver\Financial%20Reporting\2015%20Budget%20Estim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BusAreas/Finance/ControllerGrp/Chart%20of%20Accounts%20COA/GLAFF%20Change%20Request%20Form%20-%20Organizati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11%20est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2014\LGE%20GLT%20OU%20Recovery%202014.04%20final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KU\KU%20ECR%20ROR%202012.0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dra\CASH\2004\AUG%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ings/VEBA%20Fundings/2020/(04)%20April%202020/Disbursement%20Request%20-%20Non-Union%20VEBA%20Funding-send%2004-17-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TEMP/drop_down_llistin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LGE\LGE%20ECR%20OU%20Recovery%202012.12%20est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dra\CASH\2005\SEP%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VOICES\INVO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758\AppData\Local\Microsoft\Windows\Temporary%20Internet%20Files\Content.Outlook\RTBGTWFH\Revenue%20Volume%20Analysis%202015%2007.xlsb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%20JOURNAL%20ENTRIES%20!\Sandra\J149%20Dividends%20Declared%20LG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7%20Plan\UI%20Planner%20Data\Pension\2017-2021%20Post%20Retirement%20Expens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Energy%20Services/Reporting/2014%20Reporting/02%20February%202014/Gen%20%20Services/Revised%20Gen%20Services%20Feb%20Accrual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%20Modelling%20Worksho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NERGY\SERVCO\Journal%20Entries\2012%20Journal%20Entries\J001-0019%20Pension%20Purch%20Acct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SERVCO\Journal%20Entries\2012%20Journal%20Entries\J001-0019%20Pension%20Purch%20Acct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Reconciliations\Financial%20Planning\ECR%20Reconciliations%202012.01%20est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PUHCA\PUHCA\RATIOS\2010%20info\Calculations%20&amp;%20Support\Number%20of%20Employees%20Ratio\Number%20of%20Employees%20-%20201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1816\AppData\Local\Microsoft\Windows\Temporary%20Internet%20Files\Content.IE5\V5ZK529V\2019%20Expense%20Qualified%20Plans%20-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Documents%20and%20Settings/e008386/Local%20Settings/Temporary%20Internet%20Files/OLK2A/Oracle%20GL%20and%20PA/GLAFF%20Change%20Request%20Form%20-%20New%20Revis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PL%20Corporation%20-%20109625\14\RET\Kentucky\SWIFT\Welfare\KU%20Regulatory%20v2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PL%20Corporation%20-%20109625\14\RET\Kentucky\SWIFT\Qual\Copy%20of%20WKE%20NonUnion%20Pension%20Financial%20SWIFT%204%20Projections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atct.internal.towerswatson.com/clients/604575/2017LKEProjects/Documents/SWIFT_Nonqual%20HALE_2017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ND_Lookup%20GL%20Account%20Setup%20Detail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DEBT%20JOURNAL%20ENTRIES/2013/12-%20Dec%202013/KU/J043-0110-1213%20AMORT%20EXP%20AND%20LOSS%20ON%20DEBTwith%20error%20correction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221\AppData\Local\Microsoft\Windows\Temporary%20Internet%20Files\Content.Outlook\W0OLIMCS\Company%20Use%20Billings%2001%202014%20-%2012%202014%20(3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13\Consolidated\GL_Account%20Balances%20by%20Company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KU\KU%20ECR%20OU%20Recovery%202012.05%20est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7887\AppData\Local\Microsoft\Windows\Temporary%20Internet%20Files\Content.IE5\GWZ22L1S\Expense%202017%20Qualified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086\AppData\Local\Microsoft\Windows\Temporary%20Internet%20Files\Content.Outlook\W9OQ01RO\2013-Q1%20Summ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218\AppData\Local\Microsoft\Windows\Temporary%20Internet%20Files\Content.Outlook\OKIST8BV\LGE%20%20KU%20-%20Expense%20YE%202015%20(Qualified%20Plan)%20-%20_Revised%20w.%2010%25%20corridor%20with%20Servco%20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LGE\LGE%20ECR%20OU%20Recovery%202012.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2\2012%20Department%20Allocation%20Data%20(eff%2005-31-2012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s%20and%20Accounting%20Orders/KY%20-%202020%20Rate%20Case/2nd%20round%20KPSC%20and%201st%20round%20intervenor%20questions/AG%20&amp;%20KIUC/Q54%20and%20Q56%20support/Spreadsheets/Copy%20of%202021-2025%20Pension%20Expense_BP-August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s%20and%20Accounting%20Orders/KY%20-%202020%20Rate%20Case/2nd%20round%20KPSC%20and%201st%20round%20intervenor%20questions/AG%20&amp;%20KIUC/Q54%20and%20Q56%20support/Spreadsheets/2021-2025%20Pension%20Expense_BP-August%202020-Settlement%20Imp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  <sheetName val="Version History 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 (paste values)"/>
      <sheetName val="Assumptions and Notes"/>
      <sheetName val="O&amp;M Comparison"/>
      <sheetName val="Pension Summary"/>
      <sheetName val="Double Corridor Adjustments"/>
      <sheetName val="Funding"/>
      <sheetName val="PowerPlan_CF Adj 2019"/>
      <sheetName val="PowerPlan_CF Adj 2020"/>
      <sheetName val="PowerPlan_CF Adj 2021"/>
      <sheetName val="PowerPlan_CF Adj 2022"/>
      <sheetName val="PowerPlan_CF Adj 2023"/>
      <sheetName val="Non-Qualified - Expense"/>
      <sheetName val="Pension - Expense REG 15"/>
      <sheetName val="Pension - Expense DC"/>
      <sheetName val="Pension Report UI_Expense"/>
      <sheetName val="Pension Report UI_Funding"/>
      <sheetName val="Cash Flow Report UI"/>
      <sheetName val="Reg Asset UI"/>
      <sheetName val="UI JE's"/>
      <sheetName val="2019BP Calc"/>
      <sheetName val="ppdata"/>
      <sheetName val="WKE U"/>
      <sheetName val="2018BP Calc"/>
      <sheetName val="PowerPlan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>
            <v>0</v>
          </cell>
          <cell r="B5" t="str">
            <v>Reg-15</v>
          </cell>
          <cell r="C5" t="str">
            <v>Reg-15</v>
          </cell>
          <cell r="D5" t="str">
            <v>Reg-15</v>
          </cell>
          <cell r="E5" t="str">
            <v>Fin-15</v>
          </cell>
          <cell r="F5" t="str">
            <v>Reg-15</v>
          </cell>
        </row>
        <row r="6">
          <cell r="A6">
            <v>0</v>
          </cell>
          <cell r="B6" t="str">
            <v>LG&amp;E and KU Retirement Plan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>
            <v>0</v>
          </cell>
          <cell r="B7" t="str">
            <v>LG&amp;E 
Non-union</v>
          </cell>
          <cell r="C7" t="str">
            <v>KU</v>
          </cell>
          <cell r="D7" t="str">
            <v>Servco (Regulatory)</v>
          </cell>
          <cell r="E7" t="str">
            <v>Servco (Financial)</v>
          </cell>
          <cell r="F7" t="str">
            <v>LG&amp;E Union</v>
          </cell>
        </row>
        <row r="8">
          <cell r="A8" t="str">
            <v>Service cost</v>
          </cell>
          <cell r="B8">
            <v>1815943</v>
          </cell>
          <cell r="C8">
            <v>6789588</v>
          </cell>
          <cell r="D8">
            <v>11768306</v>
          </cell>
          <cell r="E8">
            <v>11768306</v>
          </cell>
          <cell r="F8">
            <v>1111069</v>
          </cell>
        </row>
        <row r="9">
          <cell r="A9" t="str">
            <v>Interest cost</v>
          </cell>
          <cell r="B9">
            <v>9529514</v>
          </cell>
          <cell r="C9">
            <v>16713777</v>
          </cell>
          <cell r="D9">
            <v>23218057</v>
          </cell>
          <cell r="E9">
            <v>23218057</v>
          </cell>
          <cell r="F9">
            <v>11744968</v>
          </cell>
        </row>
        <row r="10">
          <cell r="A10" t="str">
            <v>Expected return on assets</v>
          </cell>
          <cell r="B10">
            <v>-17342554</v>
          </cell>
          <cell r="C10">
            <v>-31108054</v>
          </cell>
          <cell r="D10">
            <v>-28161890</v>
          </cell>
          <cell r="E10">
            <v>-28161890</v>
          </cell>
          <cell r="F10">
            <v>-22003771</v>
          </cell>
        </row>
        <row r="11">
          <cell r="A11" t="str">
            <v>Amortizations: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Transition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Prior service cost</v>
          </cell>
          <cell r="B13">
            <v>409879</v>
          </cell>
          <cell r="C13">
            <v>565441</v>
          </cell>
          <cell r="D13">
            <v>1678075</v>
          </cell>
          <cell r="E13">
            <v>1678071</v>
          </cell>
          <cell r="F13">
            <v>5217508</v>
          </cell>
        </row>
        <row r="14">
          <cell r="A14" t="str">
            <v>(Gain)/loss</v>
          </cell>
          <cell r="B14">
            <v>4141052</v>
          </cell>
          <cell r="C14">
            <v>4885169</v>
          </cell>
          <cell r="D14">
            <v>5708986</v>
          </cell>
          <cell r="E14">
            <v>1300166</v>
          </cell>
          <cell r="F14">
            <v>4580589</v>
          </cell>
        </row>
        <row r="15">
          <cell r="A15" t="str">
            <v>ASC 715 NPBC</v>
          </cell>
          <cell r="B15">
            <v>-1446166</v>
          </cell>
          <cell r="C15">
            <v>-2154079</v>
          </cell>
          <cell r="D15">
            <v>14211534</v>
          </cell>
          <cell r="E15">
            <v>9802710</v>
          </cell>
          <cell r="F15">
            <v>650363</v>
          </cell>
        </row>
        <row r="21">
          <cell r="A21">
            <v>0</v>
          </cell>
          <cell r="B21" t="str">
            <v>Reg-15</v>
          </cell>
          <cell r="C21" t="str">
            <v>Reg-15</v>
          </cell>
          <cell r="D21" t="str">
            <v>Reg-15</v>
          </cell>
          <cell r="E21" t="str">
            <v>Fin-15</v>
          </cell>
          <cell r="F21" t="str">
            <v>Reg-15</v>
          </cell>
        </row>
        <row r="22">
          <cell r="A22">
            <v>0</v>
          </cell>
          <cell r="B22" t="str">
            <v>LG&amp;E and KU Retirement Plan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>
            <v>0</v>
          </cell>
          <cell r="B23" t="str">
            <v>LG&amp;E 
Non-union</v>
          </cell>
          <cell r="C23" t="str">
            <v>KU</v>
          </cell>
          <cell r="D23" t="str">
            <v>Servco (Regulatory)</v>
          </cell>
          <cell r="E23" t="str">
            <v>Servco (Financial)</v>
          </cell>
          <cell r="F23" t="str">
            <v>LG&amp;E Union</v>
          </cell>
        </row>
        <row r="24">
          <cell r="A24" t="str">
            <v>Service cost</v>
          </cell>
          <cell r="B24">
            <v>1743306</v>
          </cell>
          <cell r="C24">
            <v>6518004</v>
          </cell>
          <cell r="D24">
            <v>11297574</v>
          </cell>
          <cell r="E24">
            <v>11297574</v>
          </cell>
          <cell r="F24">
            <v>999962</v>
          </cell>
        </row>
        <row r="25">
          <cell r="A25" t="str">
            <v>Interest cost</v>
          </cell>
          <cell r="B25">
            <v>9281291</v>
          </cell>
          <cell r="C25">
            <v>16437865</v>
          </cell>
          <cell r="D25">
            <v>23223137</v>
          </cell>
          <cell r="E25">
            <v>23223137</v>
          </cell>
          <cell r="F25">
            <v>11226167</v>
          </cell>
        </row>
        <row r="26">
          <cell r="A26" t="str">
            <v>Expected return on assets</v>
          </cell>
          <cell r="B26">
            <v>-17350368</v>
          </cell>
          <cell r="C26">
            <v>-31244077</v>
          </cell>
          <cell r="D26">
            <v>-28795762</v>
          </cell>
          <cell r="E26">
            <v>-28795762</v>
          </cell>
          <cell r="F26">
            <v>-21847198</v>
          </cell>
        </row>
        <row r="27">
          <cell r="A27" t="str">
            <v>Amortizations: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Transition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Prior service cost</v>
          </cell>
          <cell r="B29">
            <v>409874</v>
          </cell>
          <cell r="C29">
            <v>565441</v>
          </cell>
          <cell r="D29">
            <v>1678071</v>
          </cell>
          <cell r="E29">
            <v>1678071</v>
          </cell>
          <cell r="F29">
            <v>4882609</v>
          </cell>
        </row>
        <row r="30">
          <cell r="A30" t="str">
            <v>(Gain)/loss</v>
          </cell>
          <cell r="B30">
            <v>4136194</v>
          </cell>
          <cell r="C30">
            <v>4810537</v>
          </cell>
          <cell r="D30">
            <v>5604840</v>
          </cell>
          <cell r="E30">
            <v>1196020</v>
          </cell>
          <cell r="F30">
            <v>4566950</v>
          </cell>
        </row>
        <row r="31">
          <cell r="A31" t="str">
            <v>ASC 715 NPBC</v>
          </cell>
          <cell r="B31">
            <v>-1779703</v>
          </cell>
          <cell r="C31">
            <v>-2912230</v>
          </cell>
          <cell r="D31">
            <v>13007860</v>
          </cell>
          <cell r="E31">
            <v>8599040</v>
          </cell>
          <cell r="F31">
            <v>-171510</v>
          </cell>
        </row>
        <row r="46">
          <cell r="A46">
            <v>0</v>
          </cell>
          <cell r="B46" t="str">
            <v>Reg-15</v>
          </cell>
          <cell r="C46" t="str">
            <v>Reg-15</v>
          </cell>
          <cell r="D46" t="str">
            <v>Reg-15</v>
          </cell>
          <cell r="E46" t="str">
            <v>Fin-15</v>
          </cell>
          <cell r="F46" t="str">
            <v>Reg-15</v>
          </cell>
        </row>
        <row r="47">
          <cell r="A47">
            <v>0</v>
          </cell>
          <cell r="B47" t="str">
            <v>LG&amp;E and KU Retirement Plan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 t="str">
            <v>LG&amp;E 
Non-union</v>
          </cell>
          <cell r="C48" t="str">
            <v>KU</v>
          </cell>
          <cell r="D48" t="str">
            <v>Servco (Regulatory)</v>
          </cell>
          <cell r="E48" t="str">
            <v>Servco (Financial)</v>
          </cell>
          <cell r="F48" t="str">
            <v>LG&amp;E Union</v>
          </cell>
        </row>
        <row r="49">
          <cell r="A49" t="str">
            <v>Service cost</v>
          </cell>
          <cell r="B49">
            <v>1673573</v>
          </cell>
          <cell r="C49">
            <v>6257284</v>
          </cell>
          <cell r="D49">
            <v>10845672</v>
          </cell>
          <cell r="E49">
            <v>10845672</v>
          </cell>
          <cell r="F49">
            <v>967463</v>
          </cell>
        </row>
        <row r="50">
          <cell r="A50" t="str">
            <v>Interest cost</v>
          </cell>
          <cell r="B50">
            <v>9007616</v>
          </cell>
          <cell r="C50">
            <v>16135584</v>
          </cell>
          <cell r="D50">
            <v>23161213</v>
          </cell>
          <cell r="E50">
            <v>23161213</v>
          </cell>
          <cell r="F50">
            <v>10948362</v>
          </cell>
        </row>
        <row r="51">
          <cell r="A51" t="str">
            <v>Expected return on assets</v>
          </cell>
          <cell r="B51">
            <v>-17330880</v>
          </cell>
          <cell r="C51">
            <v>-31365156</v>
          </cell>
          <cell r="D51">
            <v>-29287057</v>
          </cell>
          <cell r="E51">
            <v>-29287057</v>
          </cell>
          <cell r="F51">
            <v>-21693204</v>
          </cell>
        </row>
        <row r="52">
          <cell r="A52" t="str">
            <v>Amortizations: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Transition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Prior service cost</v>
          </cell>
          <cell r="B54">
            <v>409874</v>
          </cell>
          <cell r="C54">
            <v>565441</v>
          </cell>
          <cell r="D54">
            <v>1678071</v>
          </cell>
          <cell r="E54">
            <v>1678071</v>
          </cell>
          <cell r="F54">
            <v>4980690</v>
          </cell>
        </row>
        <row r="55">
          <cell r="A55" t="str">
            <v>(Gain)/loss</v>
          </cell>
          <cell r="B55">
            <v>4144689</v>
          </cell>
          <cell r="C55">
            <v>4757111</v>
          </cell>
          <cell r="D55">
            <v>5527169</v>
          </cell>
          <cell r="E55">
            <v>1118349</v>
          </cell>
          <cell r="F55">
            <v>4567007</v>
          </cell>
        </row>
        <row r="56">
          <cell r="A56" t="str">
            <v>ASC 715 NPBC</v>
          </cell>
          <cell r="B56">
            <v>-2095128</v>
          </cell>
          <cell r="C56">
            <v>-3649736</v>
          </cell>
          <cell r="D56">
            <v>11925068</v>
          </cell>
          <cell r="E56">
            <v>7516248</v>
          </cell>
          <cell r="F56">
            <v>-229682</v>
          </cell>
        </row>
        <row r="63">
          <cell r="A63">
            <v>0</v>
          </cell>
          <cell r="B63" t="str">
            <v>Reg-15</v>
          </cell>
          <cell r="C63" t="str">
            <v>Reg-15</v>
          </cell>
          <cell r="D63" t="str">
            <v>Reg-15</v>
          </cell>
          <cell r="E63" t="str">
            <v>Fin-15</v>
          </cell>
          <cell r="F63" t="str">
            <v>Reg-15</v>
          </cell>
        </row>
        <row r="64">
          <cell r="A64">
            <v>0</v>
          </cell>
          <cell r="B64" t="str">
            <v>LG&amp;E and KU Retirement Plan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 t="str">
            <v>LG&amp;E 
Non-union</v>
          </cell>
          <cell r="C65" t="str">
            <v>KU</v>
          </cell>
          <cell r="D65" t="str">
            <v>Servco (Regulatory)</v>
          </cell>
          <cell r="E65" t="str">
            <v>Servco (Financial)</v>
          </cell>
          <cell r="F65" t="str">
            <v>LG&amp;E Union</v>
          </cell>
        </row>
        <row r="66">
          <cell r="A66" t="str">
            <v>Service cost</v>
          </cell>
          <cell r="B66">
            <v>1606630</v>
          </cell>
          <cell r="C66">
            <v>6006992</v>
          </cell>
          <cell r="D66">
            <v>10411844</v>
          </cell>
          <cell r="E66">
            <v>10411844</v>
          </cell>
          <cell r="F66">
            <v>870717</v>
          </cell>
        </row>
        <row r="67">
          <cell r="A67" t="str">
            <v>Interest cost</v>
          </cell>
          <cell r="B67">
            <v>8719675</v>
          </cell>
          <cell r="C67">
            <v>15818126</v>
          </cell>
          <cell r="D67">
            <v>23024489</v>
          </cell>
          <cell r="E67">
            <v>23024489</v>
          </cell>
          <cell r="F67">
            <v>10476095</v>
          </cell>
        </row>
        <row r="68">
          <cell r="A68" t="str">
            <v>Expected return on assets</v>
          </cell>
          <cell r="B68">
            <v>-17303849</v>
          </cell>
          <cell r="C68">
            <v>-31492820</v>
          </cell>
          <cell r="D68">
            <v>-29627160</v>
          </cell>
          <cell r="E68">
            <v>-29627160</v>
          </cell>
          <cell r="F68">
            <v>-21589114</v>
          </cell>
        </row>
        <row r="69">
          <cell r="A69" t="str">
            <v>Amortizations: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Transition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Prior service cost</v>
          </cell>
          <cell r="B71">
            <v>409874</v>
          </cell>
          <cell r="C71">
            <v>524248</v>
          </cell>
          <cell r="D71">
            <v>1678071</v>
          </cell>
          <cell r="E71">
            <v>1678071</v>
          </cell>
          <cell r="F71">
            <v>4645985</v>
          </cell>
        </row>
        <row r="72">
          <cell r="A72" t="str">
            <v>(Gain)/loss</v>
          </cell>
          <cell r="B72">
            <v>4158513</v>
          </cell>
          <cell r="C72">
            <v>4718168</v>
          </cell>
          <cell r="D72">
            <v>5487389</v>
          </cell>
          <cell r="E72">
            <v>1078569</v>
          </cell>
          <cell r="F72">
            <v>4571689</v>
          </cell>
        </row>
        <row r="73">
          <cell r="A73" t="str">
            <v>ASC 715 NPBC</v>
          </cell>
          <cell r="B73">
            <v>-2409157</v>
          </cell>
          <cell r="C73">
            <v>-4425286</v>
          </cell>
          <cell r="D73">
            <v>10974633</v>
          </cell>
          <cell r="E73">
            <v>6565813</v>
          </cell>
          <cell r="F73">
            <v>-1024628</v>
          </cell>
        </row>
        <row r="89">
          <cell r="A89">
            <v>0</v>
          </cell>
          <cell r="B89" t="str">
            <v>Reg-15</v>
          </cell>
          <cell r="C89" t="str">
            <v>Reg-15</v>
          </cell>
          <cell r="D89" t="str">
            <v>Reg-15</v>
          </cell>
          <cell r="E89" t="str">
            <v>Fin-15</v>
          </cell>
          <cell r="F89" t="str">
            <v>Reg-15</v>
          </cell>
        </row>
        <row r="90">
          <cell r="A90">
            <v>0</v>
          </cell>
          <cell r="B90" t="str">
            <v>LG&amp;E and KU Retirement Plan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 t="str">
            <v>LG&amp;E 
Non-union</v>
          </cell>
          <cell r="C91" t="str">
            <v>KU</v>
          </cell>
          <cell r="D91" t="str">
            <v>Servco (Regulatory)</v>
          </cell>
          <cell r="E91" t="str">
            <v>Servco (Financial)</v>
          </cell>
          <cell r="F91" t="str">
            <v>LG&amp;E Union</v>
          </cell>
        </row>
        <row r="92">
          <cell r="A92" t="str">
            <v>Service cost</v>
          </cell>
          <cell r="B92">
            <v>1542364</v>
          </cell>
          <cell r="C92">
            <v>5766712</v>
          </cell>
          <cell r="D92">
            <v>9995370</v>
          </cell>
          <cell r="E92">
            <v>9995370</v>
          </cell>
          <cell r="F92">
            <v>783645</v>
          </cell>
        </row>
        <row r="93">
          <cell r="A93" t="str">
            <v>Interest cost</v>
          </cell>
          <cell r="B93">
            <v>8416846</v>
          </cell>
          <cell r="C93">
            <v>15491984</v>
          </cell>
          <cell r="D93">
            <v>22850021</v>
          </cell>
          <cell r="E93">
            <v>22850021</v>
          </cell>
          <cell r="F93">
            <v>10024582</v>
          </cell>
        </row>
        <row r="94">
          <cell r="A94" t="str">
            <v>Expected return on assets</v>
          </cell>
          <cell r="B94">
            <v>-17269233</v>
          </cell>
          <cell r="C94">
            <v>-31640898</v>
          </cell>
          <cell r="D94">
            <v>-29883913</v>
          </cell>
          <cell r="E94">
            <v>-29883913</v>
          </cell>
          <cell r="F94">
            <v>-21542757</v>
          </cell>
        </row>
        <row r="95">
          <cell r="A95" t="str">
            <v>Amortizations: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Transition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Prior service cost</v>
          </cell>
          <cell r="B97">
            <v>409241</v>
          </cell>
          <cell r="C97">
            <v>0</v>
          </cell>
          <cell r="D97">
            <v>1606488</v>
          </cell>
          <cell r="E97">
            <v>1606488</v>
          </cell>
          <cell r="F97">
            <v>3533991</v>
          </cell>
        </row>
        <row r="98">
          <cell r="A98" t="str">
            <v>(Gain)/loss</v>
          </cell>
          <cell r="B98">
            <v>4180040</v>
          </cell>
          <cell r="C98">
            <v>4691536</v>
          </cell>
          <cell r="D98">
            <v>5470200</v>
          </cell>
          <cell r="E98">
            <v>1061380</v>
          </cell>
          <cell r="F98">
            <v>4581822</v>
          </cell>
        </row>
        <row r="99">
          <cell r="A99" t="str">
            <v>ASC 715 NPBC</v>
          </cell>
          <cell r="B99">
            <v>-2720742</v>
          </cell>
          <cell r="C99">
            <v>-5690666</v>
          </cell>
          <cell r="D99">
            <v>10038166</v>
          </cell>
          <cell r="E99">
            <v>5629346</v>
          </cell>
          <cell r="F99">
            <v>-2618717</v>
          </cell>
        </row>
      </sheetData>
      <sheetData sheetId="13">
        <row r="5">
          <cell r="A5">
            <v>0</v>
          </cell>
          <cell r="B5" t="str">
            <v>Regulatory</v>
          </cell>
          <cell r="C5" t="str">
            <v>Regulatory</v>
          </cell>
          <cell r="D5" t="str">
            <v>Financial</v>
          </cell>
          <cell r="E5" t="str">
            <v>Financial</v>
          </cell>
          <cell r="F5">
            <v>0</v>
          </cell>
          <cell r="G5" t="str">
            <v>Regulatory</v>
          </cell>
          <cell r="H5" t="str">
            <v>Consolidated</v>
          </cell>
          <cell r="I5" t="str">
            <v>Regulatory</v>
          </cell>
          <cell r="J5">
            <v>0</v>
          </cell>
        </row>
        <row r="6">
          <cell r="A6">
            <v>0</v>
          </cell>
          <cell r="B6" t="str">
            <v>LG&amp;E and KU Retirement Plan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 t="str">
            <v>LG&amp;E 
Non-union</v>
          </cell>
          <cell r="C7" t="str">
            <v>KU</v>
          </cell>
          <cell r="D7" t="str">
            <v>Servco</v>
          </cell>
          <cell r="E7" t="str">
            <v>WKE
 Non-union</v>
          </cell>
          <cell r="F7" t="str">
            <v>Non-union Total</v>
          </cell>
          <cell r="G7" t="str">
            <v>LG&amp;E Union</v>
          </cell>
          <cell r="H7" t="str">
            <v>US GAAP</v>
          </cell>
          <cell r="I7" t="str">
            <v>Servco</v>
          </cell>
          <cell r="J7">
            <v>0</v>
          </cell>
        </row>
        <row r="8">
          <cell r="A8" t="str">
            <v>Service cost</v>
          </cell>
          <cell r="B8">
            <v>1815943</v>
          </cell>
          <cell r="C8">
            <v>6789588</v>
          </cell>
          <cell r="D8">
            <v>11768306</v>
          </cell>
          <cell r="E8">
            <v>0</v>
          </cell>
          <cell r="F8">
            <v>20373837</v>
          </cell>
          <cell r="G8">
            <v>1111069</v>
          </cell>
          <cell r="H8">
            <v>21484906</v>
          </cell>
          <cell r="I8">
            <v>11768306</v>
          </cell>
        </row>
        <row r="9">
          <cell r="A9" t="str">
            <v>Interest cost</v>
          </cell>
          <cell r="B9">
            <v>9529514</v>
          </cell>
          <cell r="C9">
            <v>16713777</v>
          </cell>
          <cell r="D9">
            <v>23218057</v>
          </cell>
          <cell r="E9">
            <v>537033</v>
          </cell>
          <cell r="F9">
            <v>49998381</v>
          </cell>
          <cell r="G9">
            <v>11744968</v>
          </cell>
          <cell r="H9">
            <v>61743349</v>
          </cell>
          <cell r="I9">
            <v>23218057</v>
          </cell>
        </row>
        <row r="10">
          <cell r="A10" t="str">
            <v>Expected return on assets</v>
          </cell>
          <cell r="B10">
            <v>-17342554</v>
          </cell>
          <cell r="C10">
            <v>-31108054</v>
          </cell>
          <cell r="D10">
            <v>-28161890</v>
          </cell>
          <cell r="E10">
            <v>-904414</v>
          </cell>
          <cell r="F10">
            <v>-77516912</v>
          </cell>
          <cell r="G10">
            <v>-22003771</v>
          </cell>
          <cell r="H10">
            <v>-99520683</v>
          </cell>
          <cell r="I10">
            <v>-28161890</v>
          </cell>
        </row>
        <row r="11">
          <cell r="A11" t="str">
            <v>Amortizations: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Transition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Prior service cost</v>
          </cell>
          <cell r="B13">
            <v>409879</v>
          </cell>
          <cell r="C13">
            <v>565441</v>
          </cell>
          <cell r="D13">
            <v>1678071</v>
          </cell>
          <cell r="E13">
            <v>0</v>
          </cell>
          <cell r="F13">
            <v>2653391</v>
          </cell>
          <cell r="G13">
            <v>5217508</v>
          </cell>
          <cell r="H13">
            <v>7870899</v>
          </cell>
          <cell r="I13">
            <v>1678075</v>
          </cell>
        </row>
        <row r="14">
          <cell r="A14" t="str">
            <v>(Gain)/loss</v>
          </cell>
          <cell r="B14">
            <v>5131840</v>
          </cell>
          <cell r="C14">
            <v>5742411</v>
          </cell>
          <cell r="D14">
            <v>892099</v>
          </cell>
          <cell r="E14">
            <v>28984</v>
          </cell>
          <cell r="F14">
            <v>11795334</v>
          </cell>
          <cell r="G14">
            <v>5698948</v>
          </cell>
          <cell r="H14">
            <v>17494282</v>
          </cell>
          <cell r="I14">
            <v>7172314</v>
          </cell>
        </row>
        <row r="15">
          <cell r="A15" t="str">
            <v>ASC 715 NPBC</v>
          </cell>
          <cell r="B15">
            <v>-455378</v>
          </cell>
          <cell r="C15">
            <v>-1296837</v>
          </cell>
          <cell r="D15">
            <v>9394643</v>
          </cell>
          <cell r="E15">
            <v>-338397</v>
          </cell>
          <cell r="F15">
            <v>7304031</v>
          </cell>
          <cell r="G15">
            <v>1768722</v>
          </cell>
          <cell r="H15">
            <v>9072753</v>
          </cell>
          <cell r="I15">
            <v>15674862</v>
          </cell>
        </row>
        <row r="22">
          <cell r="A22">
            <v>0</v>
          </cell>
          <cell r="B22" t="str">
            <v>Regulatory</v>
          </cell>
          <cell r="C22" t="str">
            <v>Regulatory</v>
          </cell>
          <cell r="D22" t="str">
            <v>Financial</v>
          </cell>
          <cell r="E22" t="str">
            <v>Financial</v>
          </cell>
          <cell r="F22">
            <v>0</v>
          </cell>
          <cell r="G22" t="str">
            <v>Regulatory</v>
          </cell>
          <cell r="H22" t="str">
            <v>Consolidated</v>
          </cell>
          <cell r="I22" t="str">
            <v>Regulatory</v>
          </cell>
          <cell r="J22">
            <v>0</v>
          </cell>
        </row>
        <row r="23">
          <cell r="A23">
            <v>0</v>
          </cell>
          <cell r="B23" t="str">
            <v>LG&amp;E and KU Retirement Plan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 t="str">
            <v>LG&amp;E 
Non-union</v>
          </cell>
          <cell r="C24" t="str">
            <v>KU</v>
          </cell>
          <cell r="D24" t="str">
            <v>Servco</v>
          </cell>
          <cell r="E24" t="str">
            <v>WKE
 Non-union</v>
          </cell>
          <cell r="F24" t="str">
            <v>Non-union Total</v>
          </cell>
          <cell r="G24" t="str">
            <v>LG&amp;E Union</v>
          </cell>
          <cell r="H24" t="str">
            <v>US GAAP</v>
          </cell>
          <cell r="I24" t="str">
            <v>Servco</v>
          </cell>
          <cell r="J24">
            <v>0</v>
          </cell>
        </row>
        <row r="25">
          <cell r="A25" t="str">
            <v>Service cost</v>
          </cell>
          <cell r="B25">
            <v>1743306</v>
          </cell>
          <cell r="C25">
            <v>6518004</v>
          </cell>
          <cell r="D25">
            <v>11297574</v>
          </cell>
          <cell r="E25">
            <v>0</v>
          </cell>
          <cell r="F25">
            <v>19558884</v>
          </cell>
          <cell r="G25">
            <v>999962</v>
          </cell>
          <cell r="H25">
            <v>20558846</v>
          </cell>
          <cell r="I25">
            <v>11297574</v>
          </cell>
        </row>
        <row r="26">
          <cell r="A26" t="str">
            <v>Interest cost</v>
          </cell>
          <cell r="B26">
            <v>9281291</v>
          </cell>
          <cell r="C26">
            <v>16437865</v>
          </cell>
          <cell r="D26">
            <v>23223137</v>
          </cell>
          <cell r="E26">
            <v>522774</v>
          </cell>
          <cell r="F26">
            <v>49465067</v>
          </cell>
          <cell r="G26">
            <v>11226167</v>
          </cell>
          <cell r="H26">
            <v>60691234</v>
          </cell>
          <cell r="I26">
            <v>23223137</v>
          </cell>
        </row>
        <row r="27">
          <cell r="A27" t="str">
            <v>Expected return on assets</v>
          </cell>
          <cell r="B27">
            <v>-17350368</v>
          </cell>
          <cell r="C27">
            <v>-31244077</v>
          </cell>
          <cell r="D27">
            <v>-28795762</v>
          </cell>
          <cell r="E27">
            <v>-908396</v>
          </cell>
          <cell r="F27">
            <v>-78298603</v>
          </cell>
          <cell r="G27">
            <v>-21847198</v>
          </cell>
          <cell r="H27">
            <v>-100145801</v>
          </cell>
          <cell r="I27">
            <v>-28795762</v>
          </cell>
        </row>
        <row r="28">
          <cell r="A28" t="str">
            <v>Amortizations: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Transition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Prior service cost</v>
          </cell>
          <cell r="B30">
            <v>409874</v>
          </cell>
          <cell r="C30">
            <v>565441</v>
          </cell>
          <cell r="D30">
            <v>1678071</v>
          </cell>
          <cell r="E30">
            <v>0</v>
          </cell>
          <cell r="F30">
            <v>2653386</v>
          </cell>
          <cell r="G30">
            <v>4882609</v>
          </cell>
          <cell r="H30">
            <v>7535995</v>
          </cell>
          <cell r="I30">
            <v>1678071</v>
          </cell>
        </row>
        <row r="31">
          <cell r="A31" t="str">
            <v>(Gain)/loss</v>
          </cell>
          <cell r="B31">
            <v>4723150</v>
          </cell>
          <cell r="C31">
            <v>5124342</v>
          </cell>
          <cell r="D31">
            <v>581067</v>
          </cell>
          <cell r="E31">
            <v>21371</v>
          </cell>
          <cell r="F31">
            <v>10449930</v>
          </cell>
          <cell r="G31">
            <v>5210517</v>
          </cell>
          <cell r="H31">
            <v>15660447</v>
          </cell>
          <cell r="I31">
            <v>6374948</v>
          </cell>
        </row>
        <row r="32">
          <cell r="A32" t="str">
            <v>ASC 715 NPBC</v>
          </cell>
          <cell r="B32">
            <v>-1192747</v>
          </cell>
          <cell r="C32">
            <v>-2598425</v>
          </cell>
          <cell r="D32">
            <v>7984087</v>
          </cell>
          <cell r="E32">
            <v>-364251</v>
          </cell>
          <cell r="F32">
            <v>3828664</v>
          </cell>
          <cell r="G32">
            <v>472057</v>
          </cell>
          <cell r="H32">
            <v>4300721</v>
          </cell>
          <cell r="I32">
            <v>13777968</v>
          </cell>
        </row>
        <row r="46">
          <cell r="A46">
            <v>0</v>
          </cell>
          <cell r="B46" t="str">
            <v>Regulatory</v>
          </cell>
          <cell r="C46" t="str">
            <v>Regulatory</v>
          </cell>
          <cell r="D46" t="str">
            <v>Financial</v>
          </cell>
          <cell r="E46" t="str">
            <v>Financial</v>
          </cell>
          <cell r="F46">
            <v>0</v>
          </cell>
          <cell r="G46" t="str">
            <v>Regulatory</v>
          </cell>
          <cell r="H46" t="str">
            <v>Consolidated</v>
          </cell>
          <cell r="I46" t="str">
            <v>Regulatory</v>
          </cell>
          <cell r="J46">
            <v>0</v>
          </cell>
        </row>
        <row r="47">
          <cell r="A47">
            <v>0</v>
          </cell>
          <cell r="B47" t="str">
            <v>LG&amp;E and KU Retirement Plan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 t="str">
            <v>LG&amp;E 
Non-union</v>
          </cell>
          <cell r="C48" t="str">
            <v>KU</v>
          </cell>
          <cell r="D48" t="str">
            <v>Servco</v>
          </cell>
          <cell r="E48" t="str">
            <v>WKE
 Non-union</v>
          </cell>
          <cell r="F48" t="str">
            <v>Non-union Total</v>
          </cell>
          <cell r="G48" t="str">
            <v>LG&amp;E Union</v>
          </cell>
          <cell r="H48" t="str">
            <v>US GAAP</v>
          </cell>
          <cell r="I48" t="str">
            <v>Servco</v>
          </cell>
          <cell r="J48">
            <v>0</v>
          </cell>
        </row>
        <row r="49">
          <cell r="A49" t="str">
            <v>Service cost</v>
          </cell>
          <cell r="B49">
            <v>1673573</v>
          </cell>
          <cell r="C49">
            <v>6257284</v>
          </cell>
          <cell r="D49">
            <v>10845672</v>
          </cell>
          <cell r="E49">
            <v>0</v>
          </cell>
          <cell r="F49">
            <v>18776529</v>
          </cell>
          <cell r="G49">
            <v>967463</v>
          </cell>
          <cell r="H49">
            <v>19743992</v>
          </cell>
          <cell r="I49">
            <v>10845672</v>
          </cell>
        </row>
        <row r="50">
          <cell r="A50" t="str">
            <v>Interest cost</v>
          </cell>
          <cell r="B50">
            <v>9007616</v>
          </cell>
          <cell r="C50">
            <v>16135584</v>
          </cell>
          <cell r="D50">
            <v>23161213</v>
          </cell>
          <cell r="E50">
            <v>507801</v>
          </cell>
          <cell r="F50">
            <v>48812214</v>
          </cell>
          <cell r="G50">
            <v>10948362</v>
          </cell>
          <cell r="H50">
            <v>59760576</v>
          </cell>
          <cell r="I50">
            <v>23161213</v>
          </cell>
        </row>
        <row r="51">
          <cell r="A51" t="str">
            <v>Expected return on assets</v>
          </cell>
          <cell r="B51">
            <v>-17330880</v>
          </cell>
          <cell r="C51">
            <v>-31365156</v>
          </cell>
          <cell r="D51">
            <v>-29287057</v>
          </cell>
          <cell r="E51">
            <v>-912171</v>
          </cell>
          <cell r="F51">
            <v>-78895264</v>
          </cell>
          <cell r="G51">
            <v>-21693204</v>
          </cell>
          <cell r="H51">
            <v>-100588468</v>
          </cell>
          <cell r="I51">
            <v>-29287057</v>
          </cell>
        </row>
        <row r="52">
          <cell r="A52" t="str">
            <v>Amortizations: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Transition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Prior service cost</v>
          </cell>
          <cell r="B54">
            <v>409874</v>
          </cell>
          <cell r="C54">
            <v>565441</v>
          </cell>
          <cell r="D54">
            <v>1678071</v>
          </cell>
          <cell r="E54">
            <v>0</v>
          </cell>
          <cell r="F54">
            <v>2653386</v>
          </cell>
          <cell r="G54">
            <v>4980690</v>
          </cell>
          <cell r="H54">
            <v>7634076</v>
          </cell>
          <cell r="I54">
            <v>1678071</v>
          </cell>
        </row>
        <row r="55">
          <cell r="A55" t="str">
            <v>(Gain)/loss</v>
          </cell>
          <cell r="B55">
            <v>4348086</v>
          </cell>
          <cell r="C55">
            <v>4559673</v>
          </cell>
          <cell r="D55">
            <v>336703</v>
          </cell>
          <cell r="E55">
            <v>14461</v>
          </cell>
          <cell r="F55">
            <v>9258923</v>
          </cell>
          <cell r="G55">
            <v>4757798</v>
          </cell>
          <cell r="H55">
            <v>14016721</v>
          </cell>
          <cell r="I55">
            <v>5644251</v>
          </cell>
        </row>
        <row r="56">
          <cell r="A56" t="str">
            <v>ASC 715 NPBC</v>
          </cell>
          <cell r="B56">
            <v>-1891731</v>
          </cell>
          <cell r="C56">
            <v>-3847174</v>
          </cell>
          <cell r="D56">
            <v>6734602</v>
          </cell>
          <cell r="E56">
            <v>-389909</v>
          </cell>
          <cell r="F56">
            <v>605788</v>
          </cell>
          <cell r="G56">
            <v>-38891</v>
          </cell>
          <cell r="H56">
            <v>566897</v>
          </cell>
          <cell r="I56">
            <v>12042150</v>
          </cell>
        </row>
        <row r="63">
          <cell r="A63">
            <v>0</v>
          </cell>
          <cell r="B63" t="str">
            <v>Regulatory</v>
          </cell>
          <cell r="C63" t="str">
            <v>Regulatory</v>
          </cell>
          <cell r="D63" t="str">
            <v>Financial</v>
          </cell>
          <cell r="E63" t="str">
            <v>Financial</v>
          </cell>
          <cell r="F63">
            <v>0</v>
          </cell>
          <cell r="G63" t="str">
            <v>Regulatory</v>
          </cell>
          <cell r="H63" t="str">
            <v>Consolidated</v>
          </cell>
          <cell r="I63" t="str">
            <v>Regulatory</v>
          </cell>
          <cell r="J63">
            <v>0</v>
          </cell>
        </row>
        <row r="64">
          <cell r="A64">
            <v>0</v>
          </cell>
          <cell r="B64" t="str">
            <v>LG&amp;E and KU Retirement Plan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 t="str">
            <v>LG&amp;E 
Non-union</v>
          </cell>
          <cell r="C65" t="str">
            <v>KU</v>
          </cell>
          <cell r="D65" t="str">
            <v>Servco</v>
          </cell>
          <cell r="E65" t="str">
            <v>WKE
 Non-union</v>
          </cell>
          <cell r="F65" t="str">
            <v>Non-union Total</v>
          </cell>
          <cell r="G65" t="str">
            <v>LG&amp;E Union</v>
          </cell>
          <cell r="H65" t="str">
            <v>US GAAP</v>
          </cell>
          <cell r="I65" t="str">
            <v>Servco</v>
          </cell>
          <cell r="J65">
            <v>0</v>
          </cell>
        </row>
        <row r="66">
          <cell r="A66" t="str">
            <v>Service cost</v>
          </cell>
          <cell r="B66">
            <v>1606630</v>
          </cell>
          <cell r="C66">
            <v>6006992</v>
          </cell>
          <cell r="D66">
            <v>10411844</v>
          </cell>
          <cell r="E66">
            <v>0</v>
          </cell>
          <cell r="F66">
            <v>18025466</v>
          </cell>
          <cell r="G66">
            <v>870717</v>
          </cell>
          <cell r="H66">
            <v>18896183</v>
          </cell>
          <cell r="I66">
            <v>10411844</v>
          </cell>
        </row>
        <row r="67">
          <cell r="A67" t="str">
            <v>Interest cost</v>
          </cell>
          <cell r="B67">
            <v>8719675</v>
          </cell>
          <cell r="C67">
            <v>15818126</v>
          </cell>
          <cell r="D67">
            <v>23024489</v>
          </cell>
          <cell r="E67">
            <v>492029</v>
          </cell>
          <cell r="F67">
            <v>48054319</v>
          </cell>
          <cell r="G67">
            <v>10476095</v>
          </cell>
          <cell r="H67">
            <v>58530414</v>
          </cell>
          <cell r="I67">
            <v>23024489</v>
          </cell>
        </row>
        <row r="68">
          <cell r="A68" t="str">
            <v>Expected return on assets</v>
          </cell>
          <cell r="B68">
            <v>-17303849</v>
          </cell>
          <cell r="C68">
            <v>-31492820</v>
          </cell>
          <cell r="D68">
            <v>-29627160</v>
          </cell>
          <cell r="E68">
            <v>-915674</v>
          </cell>
          <cell r="F68">
            <v>-79339503</v>
          </cell>
          <cell r="G68">
            <v>-21589114</v>
          </cell>
          <cell r="H68">
            <v>-100928617</v>
          </cell>
          <cell r="I68">
            <v>-29627160</v>
          </cell>
        </row>
        <row r="69">
          <cell r="A69" t="str">
            <v>Amortizations: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Transition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Prior service cost</v>
          </cell>
          <cell r="B71">
            <v>409874</v>
          </cell>
          <cell r="C71">
            <v>524248</v>
          </cell>
          <cell r="D71">
            <v>1678071</v>
          </cell>
          <cell r="E71">
            <v>0</v>
          </cell>
          <cell r="F71">
            <v>2612193</v>
          </cell>
          <cell r="G71">
            <v>4645985</v>
          </cell>
          <cell r="H71">
            <v>7258178</v>
          </cell>
          <cell r="I71">
            <v>1678071</v>
          </cell>
        </row>
        <row r="72">
          <cell r="A72" t="str">
            <v>(Gain)/loss</v>
          </cell>
          <cell r="B72">
            <v>3987669</v>
          </cell>
          <cell r="C72">
            <v>4034817</v>
          </cell>
          <cell r="D72">
            <v>196499</v>
          </cell>
          <cell r="E72">
            <v>8316</v>
          </cell>
          <cell r="F72">
            <v>8227301</v>
          </cell>
          <cell r="G72">
            <v>4318286</v>
          </cell>
          <cell r="H72">
            <v>12545587</v>
          </cell>
          <cell r="I72">
            <v>5017714</v>
          </cell>
        </row>
        <row r="73">
          <cell r="A73" t="str">
            <v>ASC 715 NPBC</v>
          </cell>
          <cell r="B73">
            <v>-2580001</v>
          </cell>
          <cell r="C73">
            <v>-5108637</v>
          </cell>
          <cell r="D73">
            <v>5683743</v>
          </cell>
          <cell r="E73">
            <v>-415329</v>
          </cell>
          <cell r="F73">
            <v>-2420224</v>
          </cell>
          <cell r="G73">
            <v>-1278031</v>
          </cell>
          <cell r="H73">
            <v>-3698255</v>
          </cell>
          <cell r="I73">
            <v>10504958</v>
          </cell>
        </row>
        <row r="87">
          <cell r="A87">
            <v>0</v>
          </cell>
          <cell r="B87" t="str">
            <v>Regulatory</v>
          </cell>
          <cell r="C87" t="str">
            <v>Regulatory</v>
          </cell>
          <cell r="D87" t="str">
            <v>Financial</v>
          </cell>
          <cell r="E87" t="str">
            <v>Financial</v>
          </cell>
          <cell r="F87">
            <v>0</v>
          </cell>
          <cell r="G87" t="str">
            <v>Regulatory</v>
          </cell>
          <cell r="H87" t="str">
            <v>Consolidated</v>
          </cell>
          <cell r="I87" t="str">
            <v>Regulatory</v>
          </cell>
          <cell r="J87">
            <v>0</v>
          </cell>
        </row>
        <row r="88">
          <cell r="A88">
            <v>0</v>
          </cell>
          <cell r="B88" t="str">
            <v>LG&amp;E and KU Retirement Plan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 t="str">
            <v>LG&amp;E 
Non-union</v>
          </cell>
          <cell r="C89" t="str">
            <v>KU</v>
          </cell>
          <cell r="D89" t="str">
            <v>Servco</v>
          </cell>
          <cell r="E89" t="str">
            <v>WKE
 Non-union</v>
          </cell>
          <cell r="F89" t="str">
            <v>Non-union Total</v>
          </cell>
          <cell r="G89" t="str">
            <v>LG&amp;E Union</v>
          </cell>
          <cell r="H89" t="str">
            <v>US GAAP</v>
          </cell>
          <cell r="I89" t="str">
            <v>Servco</v>
          </cell>
          <cell r="J89">
            <v>0</v>
          </cell>
        </row>
        <row r="90">
          <cell r="A90" t="str">
            <v>Service cost</v>
          </cell>
          <cell r="B90">
            <v>1542364</v>
          </cell>
          <cell r="C90">
            <v>5766712</v>
          </cell>
          <cell r="D90">
            <v>9995370</v>
          </cell>
          <cell r="E90">
            <v>0</v>
          </cell>
          <cell r="F90">
            <v>17304446</v>
          </cell>
          <cell r="G90">
            <v>783645</v>
          </cell>
          <cell r="H90">
            <v>18088091</v>
          </cell>
          <cell r="I90">
            <v>9995370</v>
          </cell>
        </row>
        <row r="91">
          <cell r="A91" t="str">
            <v>Interest cost</v>
          </cell>
          <cell r="B91">
            <v>8416846</v>
          </cell>
          <cell r="C91">
            <v>15491984</v>
          </cell>
          <cell r="D91">
            <v>22850021</v>
          </cell>
          <cell r="E91">
            <v>475637</v>
          </cell>
          <cell r="F91">
            <v>47234488</v>
          </cell>
          <cell r="G91">
            <v>10024582</v>
          </cell>
          <cell r="H91">
            <v>57259070</v>
          </cell>
          <cell r="I91">
            <v>22850021</v>
          </cell>
        </row>
        <row r="92">
          <cell r="A92" t="str">
            <v>Expected return on assets</v>
          </cell>
          <cell r="B92">
            <v>-17269233</v>
          </cell>
          <cell r="C92">
            <v>-31640898</v>
          </cell>
          <cell r="D92">
            <v>-29883913</v>
          </cell>
          <cell r="E92">
            <v>-919275</v>
          </cell>
          <cell r="F92">
            <v>-79713319</v>
          </cell>
          <cell r="G92">
            <v>-21542757</v>
          </cell>
          <cell r="H92">
            <v>-101256076</v>
          </cell>
          <cell r="I92">
            <v>-29883913</v>
          </cell>
        </row>
        <row r="93">
          <cell r="A93" t="str">
            <v>Amortizations: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Transition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Prior service cost</v>
          </cell>
          <cell r="B95">
            <v>409241</v>
          </cell>
          <cell r="C95">
            <v>0</v>
          </cell>
          <cell r="D95">
            <v>1606488</v>
          </cell>
          <cell r="E95">
            <v>0</v>
          </cell>
          <cell r="F95">
            <v>2015729</v>
          </cell>
          <cell r="G95">
            <v>3533991</v>
          </cell>
          <cell r="H95">
            <v>5549720</v>
          </cell>
          <cell r="I95">
            <v>1606488</v>
          </cell>
        </row>
        <row r="96">
          <cell r="A96" t="str">
            <v>(Gain)/loss</v>
          </cell>
          <cell r="B96">
            <v>3650562</v>
          </cell>
          <cell r="C96">
            <v>3547218</v>
          </cell>
          <cell r="D96">
            <v>124659</v>
          </cell>
          <cell r="E96">
            <v>2826</v>
          </cell>
          <cell r="F96">
            <v>7325265</v>
          </cell>
          <cell r="G96">
            <v>3895978</v>
          </cell>
          <cell r="H96">
            <v>11221243</v>
          </cell>
          <cell r="I96">
            <v>4459540</v>
          </cell>
        </row>
        <row r="97">
          <cell r="A97" t="str">
            <v>ASC 715 NPBC</v>
          </cell>
          <cell r="B97">
            <v>-3250220</v>
          </cell>
          <cell r="C97">
            <v>-6834984</v>
          </cell>
          <cell r="D97">
            <v>4692625</v>
          </cell>
          <cell r="E97">
            <v>-440812</v>
          </cell>
          <cell r="F97">
            <v>-5833391</v>
          </cell>
          <cell r="G97">
            <v>-3304561</v>
          </cell>
          <cell r="H97">
            <v>-9137952</v>
          </cell>
          <cell r="I97">
            <v>9027506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SC Amort Schedule"/>
      <sheetName val="Calc of MRVA &amp; GL for expense"/>
      <sheetName val="Calc of MRVA &amp; GL for disclosur"/>
      <sheetName val="Discl Asset info from Client"/>
      <sheetName val="Qualified Pension - Expense"/>
      <sheetName val="Qualified Pension - Disclosure"/>
      <sheetName val="Qualified Pension - BS"/>
      <sheetName val="Get_Name_Ranges"/>
      <sheetName val="Expense Liability Input"/>
      <sheetName val="Disclosure Liability"/>
      <sheetName val="Cashflows"/>
    </sheetNames>
    <sheetDataSet>
      <sheetData sheetId="0">
        <row r="86">
          <cell r="B86">
            <v>330099105</v>
          </cell>
        </row>
        <row r="89">
          <cell r="B89">
            <v>300546993.33999997</v>
          </cell>
          <cell r="C89">
            <v>281471417</v>
          </cell>
        </row>
        <row r="96">
          <cell r="B96">
            <v>97718860</v>
          </cell>
        </row>
        <row r="97">
          <cell r="B97">
            <v>-29552112</v>
          </cell>
        </row>
        <row r="106">
          <cell r="C106">
            <v>193333088</v>
          </cell>
        </row>
        <row r="124">
          <cell r="C124">
            <v>324413186</v>
          </cell>
        </row>
        <row r="141">
          <cell r="C141">
            <v>354179143</v>
          </cell>
        </row>
        <row r="158">
          <cell r="C158">
            <v>17339800</v>
          </cell>
        </row>
        <row r="175">
          <cell r="C175">
            <v>2542133</v>
          </cell>
        </row>
      </sheetData>
      <sheetData sheetId="1">
        <row r="6">
          <cell r="A6">
            <v>41639</v>
          </cell>
          <cell r="B6">
            <v>15386016</v>
          </cell>
          <cell r="C6">
            <v>2118027</v>
          </cell>
          <cell r="E6">
            <v>818314</v>
          </cell>
          <cell r="F6">
            <v>163663</v>
          </cell>
          <cell r="G6">
            <v>1079141</v>
          </cell>
          <cell r="H6">
            <v>179857</v>
          </cell>
          <cell r="I6">
            <v>930226</v>
          </cell>
          <cell r="J6">
            <v>155038</v>
          </cell>
          <cell r="K6">
            <v>1087609</v>
          </cell>
          <cell r="L6">
            <v>155373</v>
          </cell>
          <cell r="M6">
            <v>4799993</v>
          </cell>
          <cell r="N6">
            <v>685714</v>
          </cell>
          <cell r="O6">
            <v>6670733</v>
          </cell>
          <cell r="P6">
            <v>778382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42004</v>
          </cell>
          <cell r="B7">
            <v>22160037</v>
          </cell>
          <cell r="C7">
            <v>3166370.3152558361</v>
          </cell>
          <cell r="E7">
            <v>654651</v>
          </cell>
          <cell r="F7">
            <v>163663</v>
          </cell>
          <cell r="G7">
            <v>899284</v>
          </cell>
          <cell r="H7">
            <v>179857</v>
          </cell>
          <cell r="I7">
            <v>775188</v>
          </cell>
          <cell r="J7">
            <v>155038</v>
          </cell>
          <cell r="K7">
            <v>932236</v>
          </cell>
          <cell r="L7">
            <v>155373</v>
          </cell>
          <cell r="M7">
            <v>4114279</v>
          </cell>
          <cell r="N7">
            <v>685714</v>
          </cell>
          <cell r="O7">
            <v>5892351</v>
          </cell>
          <cell r="P7">
            <v>778382</v>
          </cell>
          <cell r="Q7">
            <v>8892048</v>
          </cell>
          <cell r="R7">
            <v>1048343.315255836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42369</v>
          </cell>
          <cell r="B8">
            <v>18993666.684744164</v>
          </cell>
          <cell r="C8">
            <v>3166370.3152558361</v>
          </cell>
          <cell r="D8">
            <v>18993666.684744164</v>
          </cell>
          <cell r="E8">
            <v>490988</v>
          </cell>
          <cell r="F8">
            <v>163663</v>
          </cell>
          <cell r="G8">
            <v>719427</v>
          </cell>
          <cell r="H8">
            <v>179857</v>
          </cell>
          <cell r="I8">
            <v>620150</v>
          </cell>
          <cell r="J8">
            <v>155038</v>
          </cell>
          <cell r="K8">
            <v>776863</v>
          </cell>
          <cell r="L8">
            <v>155373</v>
          </cell>
          <cell r="M8">
            <v>3428565</v>
          </cell>
          <cell r="N8">
            <v>685714</v>
          </cell>
          <cell r="O8">
            <v>5113969</v>
          </cell>
          <cell r="P8">
            <v>778382</v>
          </cell>
          <cell r="Q8">
            <v>7843704.6847441643</v>
          </cell>
          <cell r="R8">
            <v>1048343.315255836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42734</v>
          </cell>
          <cell r="B9">
            <v>15827296.369488329</v>
          </cell>
          <cell r="C9">
            <v>3166370.3152558361</v>
          </cell>
          <cell r="D9">
            <v>15827296.369488329</v>
          </cell>
          <cell r="E9">
            <v>327325</v>
          </cell>
          <cell r="F9">
            <v>163663</v>
          </cell>
          <cell r="G9">
            <v>539570</v>
          </cell>
          <cell r="H9">
            <v>179857</v>
          </cell>
          <cell r="I9">
            <v>465112</v>
          </cell>
          <cell r="J9">
            <v>155038</v>
          </cell>
          <cell r="K9">
            <v>621490</v>
          </cell>
          <cell r="L9">
            <v>155373</v>
          </cell>
          <cell r="M9">
            <v>2742851</v>
          </cell>
          <cell r="N9">
            <v>685714</v>
          </cell>
          <cell r="O9">
            <v>4335587</v>
          </cell>
          <cell r="P9">
            <v>778382</v>
          </cell>
          <cell r="Q9">
            <v>6795361.3694883287</v>
          </cell>
          <cell r="R9">
            <v>1048343.315255836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43099</v>
          </cell>
          <cell r="B10">
            <v>12660926.054232493</v>
          </cell>
          <cell r="C10">
            <v>3166369.3152558361</v>
          </cell>
          <cell r="D10">
            <v>12660926.054232493</v>
          </cell>
          <cell r="E10">
            <v>163662</v>
          </cell>
          <cell r="F10">
            <v>163662</v>
          </cell>
          <cell r="G10">
            <v>359713</v>
          </cell>
          <cell r="H10">
            <v>179857</v>
          </cell>
          <cell r="I10">
            <v>310074</v>
          </cell>
          <cell r="J10">
            <v>155038</v>
          </cell>
          <cell r="K10">
            <v>466117</v>
          </cell>
          <cell r="L10">
            <v>155373</v>
          </cell>
          <cell r="M10">
            <v>2057137</v>
          </cell>
          <cell r="N10">
            <v>685714</v>
          </cell>
          <cell r="O10">
            <v>3557205</v>
          </cell>
          <cell r="P10">
            <v>778382</v>
          </cell>
          <cell r="Q10">
            <v>5747018.054232493</v>
          </cell>
          <cell r="R10">
            <v>1048343.315255836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43464</v>
          </cell>
          <cell r="B11">
            <v>9494556.7389766574</v>
          </cell>
          <cell r="C11">
            <v>3002704.3152558361</v>
          </cell>
          <cell r="D11">
            <v>9494556.7389766574</v>
          </cell>
          <cell r="E11">
            <v>0</v>
          </cell>
          <cell r="F11">
            <v>0</v>
          </cell>
          <cell r="G11">
            <v>179856</v>
          </cell>
          <cell r="H11">
            <v>179856</v>
          </cell>
          <cell r="I11">
            <v>155036</v>
          </cell>
          <cell r="J11">
            <v>155036</v>
          </cell>
          <cell r="K11">
            <v>310744</v>
          </cell>
          <cell r="L11">
            <v>155373</v>
          </cell>
          <cell r="M11">
            <v>1371423</v>
          </cell>
          <cell r="N11">
            <v>685714</v>
          </cell>
          <cell r="O11">
            <v>2778823</v>
          </cell>
          <cell r="P11">
            <v>778382</v>
          </cell>
          <cell r="Q11">
            <v>4698674.7389766574</v>
          </cell>
          <cell r="R11">
            <v>1048343.315255836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43829</v>
          </cell>
          <cell r="B12">
            <v>6491852.4237208217</v>
          </cell>
          <cell r="C12">
            <v>2667805.3152558361</v>
          </cell>
          <cell r="D12">
            <v>6491852.4237208217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155371</v>
          </cell>
          <cell r="L12">
            <v>155371</v>
          </cell>
          <cell r="M12">
            <v>685709</v>
          </cell>
          <cell r="N12">
            <v>685709</v>
          </cell>
          <cell r="O12">
            <v>2000441</v>
          </cell>
          <cell r="P12">
            <v>778382</v>
          </cell>
          <cell r="Q12">
            <v>3650331.4237208213</v>
          </cell>
          <cell r="R12">
            <v>1048343.315255836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44194</v>
          </cell>
          <cell r="B13">
            <v>3824047.1084649852</v>
          </cell>
          <cell r="C13">
            <v>1826725.3152558361</v>
          </cell>
          <cell r="D13">
            <v>3824047.1084649856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1222059</v>
          </cell>
          <cell r="P13">
            <v>778382</v>
          </cell>
          <cell r="Q13">
            <v>2601988.1084649852</v>
          </cell>
          <cell r="R13">
            <v>1048343.315255836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44559</v>
          </cell>
          <cell r="B14">
            <v>1997321.793209149</v>
          </cell>
          <cell r="C14">
            <v>1492020.3152558361</v>
          </cell>
          <cell r="D14">
            <v>1997321.7932091495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443677</v>
          </cell>
          <cell r="P14">
            <v>443677</v>
          </cell>
          <cell r="Q14">
            <v>1553644.793209149</v>
          </cell>
          <cell r="R14">
            <v>1048343.315255836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44924</v>
          </cell>
          <cell r="B15">
            <v>505301.47795331303</v>
          </cell>
          <cell r="C15">
            <v>505301.47795331303</v>
          </cell>
          <cell r="D15">
            <v>505301.47795331338</v>
          </cell>
          <cell r="O15">
            <v>0</v>
          </cell>
          <cell r="P15">
            <v>0</v>
          </cell>
          <cell r="Q15">
            <v>505301.47795331303</v>
          </cell>
          <cell r="R15">
            <v>505301.47795331303</v>
          </cell>
          <cell r="S15">
            <v>0</v>
          </cell>
          <cell r="T15">
            <v>0</v>
          </cell>
          <cell r="W15">
            <v>0</v>
          </cell>
          <cell r="X15">
            <v>0</v>
          </cell>
        </row>
        <row r="16">
          <cell r="A16">
            <v>45289</v>
          </cell>
          <cell r="B16">
            <v>0</v>
          </cell>
          <cell r="C16">
            <v>0</v>
          </cell>
          <cell r="D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</row>
        <row r="17">
          <cell r="A17">
            <v>45654</v>
          </cell>
          <cell r="B17">
            <v>0</v>
          </cell>
          <cell r="C17">
            <v>0</v>
          </cell>
          <cell r="D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X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Disclosure Liability"/>
      <sheetName val="Trend Sensitivites"/>
      <sheetName val="Sheet1"/>
      <sheetName val="Calc of G_L for Disclosure"/>
      <sheetName val="FAS106 - Disclosure"/>
      <sheetName val="FAS106 - Expense"/>
      <sheetName val="Recon"/>
      <sheetName val="PSC Amort Schedule (Regulatory)"/>
      <sheetName val="PSC Amort Schedule (Financial)"/>
      <sheetName val="Discl Asset info from Client"/>
      <sheetName val="Get_Name_Ranges"/>
      <sheetName val="Expected Fed Sub Payments"/>
      <sheetName val="Calc of G_L for Expense"/>
      <sheetName val="Expense Liability Input"/>
      <sheetName val="FAS106 - BS"/>
      <sheetName val="Cashflows"/>
      <sheetName val="Results for Budget Estimate"/>
    </sheetNames>
    <sheetDataSet>
      <sheetData sheetId="0"/>
      <sheetData sheetId="1">
        <row r="9">
          <cell r="B9">
            <v>42736</v>
          </cell>
        </row>
        <row r="13">
          <cell r="B13">
            <v>4.1200000000000001E-2</v>
          </cell>
        </row>
        <row r="14">
          <cell r="B14">
            <v>4.1200000000000001E-2</v>
          </cell>
        </row>
        <row r="15">
          <cell r="B15">
            <v>4.1200000000000001E-2</v>
          </cell>
        </row>
        <row r="16">
          <cell r="B16">
            <v>4.1200000000000001E-2</v>
          </cell>
        </row>
        <row r="17">
          <cell r="B17">
            <v>4.1200000000000001E-2</v>
          </cell>
        </row>
        <row r="18">
          <cell r="B18">
            <v>4.1200000000000001E-2</v>
          </cell>
        </row>
        <row r="19">
          <cell r="B19">
            <v>4.1200000000000001E-2</v>
          </cell>
        </row>
        <row r="21">
          <cell r="B21">
            <v>7.0000000000000007E-2</v>
          </cell>
        </row>
        <row r="22">
          <cell r="B22">
            <v>7.0000000000000007E-2</v>
          </cell>
        </row>
        <row r="23">
          <cell r="B23">
            <v>7.0000000000000007E-2</v>
          </cell>
        </row>
        <row r="24">
          <cell r="B24">
            <v>7.0000000000000007E-2</v>
          </cell>
        </row>
        <row r="25">
          <cell r="B25">
            <v>7.0000000000000007E-2</v>
          </cell>
        </row>
        <row r="26">
          <cell r="B26">
            <v>7.0000000000000007E-2</v>
          </cell>
        </row>
        <row r="27">
          <cell r="B27">
            <v>7.0000000000000007E-2</v>
          </cell>
        </row>
        <row r="29">
          <cell r="B29">
            <v>3.5000000000000003E-2</v>
          </cell>
        </row>
        <row r="30">
          <cell r="B30">
            <v>3.5000000000000003E-2</v>
          </cell>
        </row>
        <row r="31">
          <cell r="B31">
            <v>3.5000000000000003E-2</v>
          </cell>
        </row>
        <row r="32">
          <cell r="B32">
            <v>3.5000000000000003E-2</v>
          </cell>
        </row>
        <row r="33">
          <cell r="B33">
            <v>3.5000000000000003E-2</v>
          </cell>
        </row>
        <row r="34">
          <cell r="B34">
            <v>3.5000000000000003E-2</v>
          </cell>
        </row>
        <row r="35">
          <cell r="B35">
            <v>3.5000000000000003E-2</v>
          </cell>
        </row>
        <row r="37">
          <cell r="B37">
            <v>7.0000000000000007E-2</v>
          </cell>
        </row>
        <row r="38">
          <cell r="B38">
            <v>7.0000000000000007E-2</v>
          </cell>
        </row>
        <row r="39">
          <cell r="B39">
            <v>7.0000000000000007E-2</v>
          </cell>
        </row>
        <row r="40">
          <cell r="B40">
            <v>7.0000000000000007E-2</v>
          </cell>
        </row>
        <row r="42">
          <cell r="B42">
            <v>7.0000000000000007E-2</v>
          </cell>
        </row>
        <row r="43">
          <cell r="B43">
            <v>7.0000000000000007E-2</v>
          </cell>
        </row>
        <row r="45">
          <cell r="B45">
            <v>0.05</v>
          </cell>
        </row>
        <row r="46">
          <cell r="B46">
            <v>0.05</v>
          </cell>
        </row>
        <row r="47">
          <cell r="B47">
            <v>0.05</v>
          </cell>
        </row>
        <row r="48">
          <cell r="B48">
            <v>0.05</v>
          </cell>
        </row>
        <row r="50">
          <cell r="B50">
            <v>0.05</v>
          </cell>
        </row>
        <row r="51">
          <cell r="B51">
            <v>0.05</v>
          </cell>
        </row>
        <row r="53">
          <cell r="B53">
            <v>5</v>
          </cell>
        </row>
        <row r="54">
          <cell r="B54">
            <v>5</v>
          </cell>
        </row>
        <row r="55">
          <cell r="B55">
            <v>5</v>
          </cell>
        </row>
        <row r="56">
          <cell r="B56">
            <v>5</v>
          </cell>
        </row>
        <row r="58">
          <cell r="B58">
            <v>5</v>
          </cell>
        </row>
        <row r="59">
          <cell r="B59">
            <v>5</v>
          </cell>
        </row>
        <row r="61">
          <cell r="B61">
            <v>35441226</v>
          </cell>
        </row>
        <row r="62">
          <cell r="B62">
            <v>52657734</v>
          </cell>
        </row>
        <row r="63">
          <cell r="B63">
            <v>1113692</v>
          </cell>
        </row>
        <row r="64">
          <cell r="B64">
            <v>75051226</v>
          </cell>
        </row>
        <row r="66">
          <cell r="B66">
            <v>50646243</v>
          </cell>
        </row>
        <row r="67">
          <cell r="B67">
            <v>92117</v>
          </cell>
        </row>
        <row r="69">
          <cell r="B69">
            <v>456848</v>
          </cell>
        </row>
        <row r="70">
          <cell r="B70">
            <v>2122842</v>
          </cell>
        </row>
        <row r="71">
          <cell r="B71">
            <v>0</v>
          </cell>
        </row>
        <row r="72">
          <cell r="B72">
            <v>1414328</v>
          </cell>
        </row>
        <row r="74">
          <cell r="B74">
            <v>417961</v>
          </cell>
        </row>
        <row r="75">
          <cell r="B75">
            <v>0</v>
          </cell>
        </row>
        <row r="77">
          <cell r="B77">
            <v>2431509</v>
          </cell>
        </row>
        <row r="78">
          <cell r="B78">
            <v>2216379</v>
          </cell>
        </row>
        <row r="79">
          <cell r="B79">
            <v>93024</v>
          </cell>
        </row>
        <row r="80">
          <cell r="B80">
            <v>4883404</v>
          </cell>
        </row>
        <row r="82">
          <cell r="B82">
            <v>3598218</v>
          </cell>
        </row>
        <row r="83">
          <cell r="B83">
            <v>12089</v>
          </cell>
        </row>
        <row r="88">
          <cell r="B88">
            <v>4.1200000000000001E-2</v>
          </cell>
        </row>
        <row r="89">
          <cell r="B89">
            <v>4.1200000000000001E-2</v>
          </cell>
        </row>
        <row r="90">
          <cell r="B90">
            <v>4.1200000000000001E-2</v>
          </cell>
        </row>
        <row r="91">
          <cell r="B91">
            <v>4.1200000000000001E-2</v>
          </cell>
        </row>
        <row r="92">
          <cell r="B92">
            <v>4.1200000000000001E-2</v>
          </cell>
        </row>
        <row r="93">
          <cell r="B93">
            <v>4.1200000000000001E-2</v>
          </cell>
        </row>
        <row r="94">
          <cell r="B94">
            <v>4.1200000000000001E-2</v>
          </cell>
        </row>
        <row r="96">
          <cell r="B96">
            <v>7.0000000000000007E-2</v>
          </cell>
        </row>
        <row r="97">
          <cell r="B97">
            <v>7.0000000000000007E-2</v>
          </cell>
        </row>
        <row r="98">
          <cell r="B98">
            <v>7.0000000000000007E-2</v>
          </cell>
        </row>
        <row r="99">
          <cell r="B99">
            <v>7.0000000000000007E-2</v>
          </cell>
        </row>
        <row r="100">
          <cell r="B100">
            <v>7.0000000000000007E-2</v>
          </cell>
        </row>
        <row r="101">
          <cell r="B101">
            <v>7.0000000000000007E-2</v>
          </cell>
        </row>
        <row r="102">
          <cell r="B102">
            <v>7.0000000000000007E-2</v>
          </cell>
        </row>
        <row r="104">
          <cell r="B104">
            <v>3.5000000000000003E-2</v>
          </cell>
        </row>
        <row r="105">
          <cell r="B105">
            <v>3.5000000000000003E-2</v>
          </cell>
        </row>
        <row r="106">
          <cell r="B106">
            <v>3.5000000000000003E-2</v>
          </cell>
        </row>
        <row r="107">
          <cell r="B107">
            <v>3.5000000000000003E-2</v>
          </cell>
        </row>
        <row r="108">
          <cell r="B108">
            <v>3.5000000000000003E-2</v>
          </cell>
        </row>
        <row r="109">
          <cell r="B109">
            <v>3.5000000000000003E-2</v>
          </cell>
        </row>
        <row r="110">
          <cell r="B110">
            <v>3.5000000000000003E-2</v>
          </cell>
        </row>
        <row r="113">
          <cell r="B113">
            <v>36264032</v>
          </cell>
          <cell r="C113">
            <v>35921893</v>
          </cell>
        </row>
        <row r="114">
          <cell r="B114">
            <v>10536867</v>
          </cell>
        </row>
        <row r="115">
          <cell r="B115">
            <v>10561452</v>
          </cell>
          <cell r="C115">
            <v>10536867</v>
          </cell>
        </row>
        <row r="116">
          <cell r="C116">
            <v>10536867</v>
          </cell>
        </row>
        <row r="117">
          <cell r="B117">
            <v>2632900</v>
          </cell>
        </row>
        <row r="118">
          <cell r="B118">
            <v>169397</v>
          </cell>
        </row>
        <row r="119">
          <cell r="B119">
            <v>1129848</v>
          </cell>
        </row>
        <row r="120">
          <cell r="B120">
            <v>-3438512</v>
          </cell>
        </row>
        <row r="122">
          <cell r="C122">
            <v>793569</v>
          </cell>
        </row>
        <row r="123">
          <cell r="B123">
            <v>78595</v>
          </cell>
          <cell r="C123">
            <v>78595</v>
          </cell>
        </row>
        <row r="126">
          <cell r="C126">
            <v>793569</v>
          </cell>
        </row>
        <row r="127">
          <cell r="C127">
            <v>14255406.010000002</v>
          </cell>
        </row>
        <row r="129">
          <cell r="C129">
            <v>-25385026</v>
          </cell>
        </row>
        <row r="131">
          <cell r="C131">
            <v>-1543913.9899999965</v>
          </cell>
        </row>
        <row r="133">
          <cell r="C133">
            <v>-25385026</v>
          </cell>
        </row>
        <row r="138">
          <cell r="B138">
            <v>57461405</v>
          </cell>
          <cell r="C138">
            <v>52141129</v>
          </cell>
        </row>
        <row r="139">
          <cell r="B139">
            <v>44253449</v>
          </cell>
        </row>
        <row r="140">
          <cell r="B140">
            <v>44194169</v>
          </cell>
          <cell r="C140">
            <v>44253449</v>
          </cell>
        </row>
        <row r="141">
          <cell r="C141">
            <v>44253449</v>
          </cell>
        </row>
        <row r="142">
          <cell r="B142">
            <v>5991900</v>
          </cell>
        </row>
        <row r="143">
          <cell r="B143">
            <v>603868</v>
          </cell>
        </row>
        <row r="144">
          <cell r="B144">
            <v>935977</v>
          </cell>
        </row>
        <row r="145">
          <cell r="B145">
            <v>-3348884</v>
          </cell>
        </row>
        <row r="149">
          <cell r="B149">
            <v>131663</v>
          </cell>
          <cell r="C149">
            <v>131664</v>
          </cell>
        </row>
        <row r="151">
          <cell r="B151">
            <v>131663</v>
          </cell>
          <cell r="C151">
            <v>131664</v>
          </cell>
        </row>
        <row r="152">
          <cell r="C152">
            <v>1329405</v>
          </cell>
        </row>
        <row r="153">
          <cell r="C153">
            <v>11549256</v>
          </cell>
        </row>
        <row r="155">
          <cell r="C155">
            <v>-7887680</v>
          </cell>
        </row>
        <row r="156">
          <cell r="C156">
            <v>1329405</v>
          </cell>
        </row>
        <row r="157">
          <cell r="C157">
            <v>6907139</v>
          </cell>
        </row>
        <row r="159">
          <cell r="C159">
            <v>-7887680</v>
          </cell>
        </row>
        <row r="164">
          <cell r="B164">
            <v>1102776</v>
          </cell>
          <cell r="C164">
            <v>1141517</v>
          </cell>
        </row>
        <row r="165">
          <cell r="B165">
            <v>2997010</v>
          </cell>
        </row>
        <row r="166">
          <cell r="B166">
            <v>0</v>
          </cell>
          <cell r="C166">
            <v>2997010</v>
          </cell>
        </row>
        <row r="167">
          <cell r="C167">
            <v>2997010</v>
          </cell>
        </row>
        <row r="168">
          <cell r="B168">
            <v>6600</v>
          </cell>
        </row>
        <row r="169">
          <cell r="B169">
            <v>0</v>
          </cell>
        </row>
        <row r="170">
          <cell r="B170">
            <v>4397</v>
          </cell>
        </row>
        <row r="171">
          <cell r="B171">
            <v>-10997</v>
          </cell>
        </row>
        <row r="175">
          <cell r="C175">
            <v>28446</v>
          </cell>
        </row>
        <row r="176">
          <cell r="C176">
            <v>2818</v>
          </cell>
        </row>
        <row r="178">
          <cell r="C178">
            <v>-4137198</v>
          </cell>
        </row>
        <row r="180">
          <cell r="C180">
            <v>1855493</v>
          </cell>
        </row>
        <row r="181">
          <cell r="C181">
            <v>28446</v>
          </cell>
        </row>
        <row r="182">
          <cell r="C182">
            <v>-198576</v>
          </cell>
        </row>
        <row r="184">
          <cell r="C184">
            <v>1855493</v>
          </cell>
        </row>
        <row r="189">
          <cell r="B189">
            <v>78145895</v>
          </cell>
          <cell r="C189">
            <v>79156686</v>
          </cell>
        </row>
        <row r="190">
          <cell r="B190">
            <v>81714097</v>
          </cell>
        </row>
        <row r="191">
          <cell r="B191">
            <v>-3568202</v>
          </cell>
        </row>
        <row r="192">
          <cell r="B192">
            <v>39577803</v>
          </cell>
        </row>
        <row r="193">
          <cell r="B193">
            <v>39596469</v>
          </cell>
          <cell r="C193">
            <v>39577803</v>
          </cell>
        </row>
        <row r="194">
          <cell r="C194">
            <v>38114747</v>
          </cell>
        </row>
        <row r="195">
          <cell r="B195">
            <v>6440400</v>
          </cell>
        </row>
        <row r="196">
          <cell r="B196">
            <v>244085</v>
          </cell>
        </row>
        <row r="197">
          <cell r="B197">
            <v>2709888</v>
          </cell>
        </row>
        <row r="198">
          <cell r="B198">
            <v>-7898317</v>
          </cell>
        </row>
        <row r="200">
          <cell r="B200">
            <v>315036</v>
          </cell>
        </row>
        <row r="201">
          <cell r="C201">
            <v>1405189</v>
          </cell>
        </row>
        <row r="202">
          <cell r="B202">
            <v>139169</v>
          </cell>
          <cell r="C202">
            <v>139169</v>
          </cell>
        </row>
        <row r="205">
          <cell r="C205">
            <v>1405189</v>
          </cell>
        </row>
        <row r="206">
          <cell r="C206">
            <v>-24200459</v>
          </cell>
        </row>
        <row r="208">
          <cell r="C208">
            <v>-39578883</v>
          </cell>
        </row>
        <row r="210">
          <cell r="C210">
            <v>-11531636</v>
          </cell>
        </row>
        <row r="212">
          <cell r="C212">
            <v>-39578883</v>
          </cell>
        </row>
        <row r="217">
          <cell r="B217" t="e">
            <v>#REF!</v>
          </cell>
          <cell r="C217">
            <v>1040674</v>
          </cell>
        </row>
        <row r="219">
          <cell r="B219">
            <v>3013039</v>
          </cell>
          <cell r="C219">
            <v>2997010</v>
          </cell>
        </row>
        <row r="221">
          <cell r="B221">
            <v>57900</v>
          </cell>
        </row>
        <row r="222">
          <cell r="B222">
            <v>30228</v>
          </cell>
        </row>
        <row r="223">
          <cell r="B223">
            <v>38574</v>
          </cell>
        </row>
        <row r="224">
          <cell r="B224">
            <v>-126702</v>
          </cell>
        </row>
        <row r="231">
          <cell r="C231">
            <v>-3308475</v>
          </cell>
        </row>
        <row r="234">
          <cell r="C234">
            <v>24972</v>
          </cell>
        </row>
        <row r="235">
          <cell r="C235">
            <v>-116952</v>
          </cell>
        </row>
        <row r="242">
          <cell r="B242">
            <v>51541656</v>
          </cell>
          <cell r="C242">
            <v>51537194</v>
          </cell>
        </row>
        <row r="243">
          <cell r="B243">
            <v>1134288</v>
          </cell>
        </row>
        <row r="244">
          <cell r="B244">
            <v>1134288</v>
          </cell>
          <cell r="C244">
            <v>1134288</v>
          </cell>
        </row>
        <row r="245">
          <cell r="C245">
            <v>0</v>
          </cell>
        </row>
        <row r="246">
          <cell r="B246">
            <v>3469800</v>
          </cell>
        </row>
        <row r="247">
          <cell r="B247">
            <v>250678</v>
          </cell>
        </row>
        <row r="248">
          <cell r="B248">
            <v>2379873</v>
          </cell>
        </row>
        <row r="249">
          <cell r="B249">
            <v>-5781916</v>
          </cell>
        </row>
        <row r="251">
          <cell r="C251">
            <v>2784309</v>
          </cell>
        </row>
        <row r="252">
          <cell r="B252">
            <v>496348</v>
          </cell>
          <cell r="C252">
            <v>496348</v>
          </cell>
        </row>
        <row r="255">
          <cell r="C255">
            <v>2784309</v>
          </cell>
        </row>
        <row r="256">
          <cell r="C256">
            <v>-9438464.0000000019</v>
          </cell>
        </row>
        <row r="258">
          <cell r="C258">
            <v>-50402906</v>
          </cell>
        </row>
        <row r="260">
          <cell r="C260">
            <v>-6016582.0000000019</v>
          </cell>
        </row>
        <row r="262">
          <cell r="C262">
            <v>-50402906</v>
          </cell>
        </row>
        <row r="267">
          <cell r="B267">
            <v>84839</v>
          </cell>
          <cell r="C267">
            <v>92152</v>
          </cell>
        </row>
        <row r="268">
          <cell r="B268">
            <v>0</v>
          </cell>
        </row>
        <row r="269">
          <cell r="B269">
            <v>0</v>
          </cell>
          <cell r="C269">
            <v>0</v>
          </cell>
        </row>
        <row r="270">
          <cell r="C270">
            <v>0</v>
          </cell>
        </row>
        <row r="271">
          <cell r="B271">
            <v>15500</v>
          </cell>
        </row>
        <row r="272">
          <cell r="B272">
            <v>0</v>
          </cell>
        </row>
        <row r="273">
          <cell r="B273">
            <v>10631</v>
          </cell>
        </row>
        <row r="274">
          <cell r="B274">
            <v>-26131</v>
          </cell>
        </row>
        <row r="279">
          <cell r="C279">
            <v>0</v>
          </cell>
        </row>
        <row r="281">
          <cell r="C281">
            <v>-707281</v>
          </cell>
        </row>
        <row r="283">
          <cell r="C283">
            <v>-92152</v>
          </cell>
        </row>
        <row r="284">
          <cell r="C284">
            <v>0</v>
          </cell>
        </row>
        <row r="285">
          <cell r="C285">
            <v>-130140</v>
          </cell>
        </row>
        <row r="287">
          <cell r="C287">
            <v>-92152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41639</v>
          </cell>
          <cell r="B8">
            <v>851587</v>
          </cell>
          <cell r="C8">
            <v>283863</v>
          </cell>
          <cell r="E8">
            <v>851587</v>
          </cell>
          <cell r="F8">
            <v>283863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42004</v>
          </cell>
          <cell r="B9">
            <v>1518483</v>
          </cell>
          <cell r="C9">
            <v>362458</v>
          </cell>
          <cell r="D9">
            <v>567724</v>
          </cell>
          <cell r="E9">
            <v>567724</v>
          </cell>
          <cell r="F9">
            <v>283863</v>
          </cell>
          <cell r="G9">
            <v>950759</v>
          </cell>
          <cell r="H9">
            <v>78595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42369</v>
          </cell>
          <cell r="B10">
            <v>1156025</v>
          </cell>
          <cell r="C10">
            <v>362456</v>
          </cell>
          <cell r="D10">
            <v>1156025</v>
          </cell>
          <cell r="E10">
            <v>283861</v>
          </cell>
          <cell r="F10">
            <v>283861</v>
          </cell>
          <cell r="G10">
            <v>872164</v>
          </cell>
          <cell r="H10">
            <v>78595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42735</v>
          </cell>
          <cell r="B11">
            <v>793569</v>
          </cell>
          <cell r="C11">
            <v>78595</v>
          </cell>
          <cell r="D11">
            <v>793569</v>
          </cell>
          <cell r="E11">
            <v>0</v>
          </cell>
          <cell r="F11">
            <v>0</v>
          </cell>
          <cell r="G11">
            <v>793569</v>
          </cell>
          <cell r="H11">
            <v>78595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43100</v>
          </cell>
          <cell r="B12">
            <v>714974</v>
          </cell>
          <cell r="C12">
            <v>78595</v>
          </cell>
          <cell r="D12">
            <v>714974</v>
          </cell>
          <cell r="E12">
            <v>0</v>
          </cell>
          <cell r="F12">
            <v>0</v>
          </cell>
          <cell r="G12">
            <v>714974</v>
          </cell>
          <cell r="H12">
            <v>78595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43465</v>
          </cell>
          <cell r="B13">
            <v>636379</v>
          </cell>
          <cell r="C13">
            <v>78595</v>
          </cell>
          <cell r="D13">
            <v>636379</v>
          </cell>
          <cell r="E13">
            <v>0</v>
          </cell>
          <cell r="F13">
            <v>0</v>
          </cell>
          <cell r="G13">
            <v>636379</v>
          </cell>
          <cell r="H13">
            <v>78595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>
            <v>43830</v>
          </cell>
          <cell r="B14">
            <v>557784</v>
          </cell>
          <cell r="C14">
            <v>78595</v>
          </cell>
          <cell r="D14">
            <v>557784</v>
          </cell>
          <cell r="E14">
            <v>0</v>
          </cell>
          <cell r="F14">
            <v>0</v>
          </cell>
          <cell r="G14">
            <v>557784</v>
          </cell>
          <cell r="H14">
            <v>78595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>
            <v>44196</v>
          </cell>
          <cell r="B15">
            <v>479189</v>
          </cell>
          <cell r="C15">
            <v>78595</v>
          </cell>
          <cell r="D15">
            <v>479189</v>
          </cell>
          <cell r="E15">
            <v>0</v>
          </cell>
          <cell r="F15">
            <v>0</v>
          </cell>
          <cell r="G15">
            <v>479189</v>
          </cell>
          <cell r="H15">
            <v>78595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>
            <v>44561</v>
          </cell>
          <cell r="B16">
            <v>400594</v>
          </cell>
          <cell r="C16">
            <v>78595</v>
          </cell>
          <cell r="D16">
            <v>400594</v>
          </cell>
          <cell r="E16">
            <v>0</v>
          </cell>
          <cell r="F16">
            <v>0</v>
          </cell>
          <cell r="G16">
            <v>400594</v>
          </cell>
          <cell r="H16">
            <v>78595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44926</v>
          </cell>
          <cell r="B17">
            <v>321999</v>
          </cell>
          <cell r="C17">
            <v>78595</v>
          </cell>
          <cell r="D17">
            <v>321999</v>
          </cell>
          <cell r="G17">
            <v>321999</v>
          </cell>
          <cell r="H17">
            <v>78595</v>
          </cell>
          <cell r="O17">
            <v>0</v>
          </cell>
          <cell r="P17">
            <v>0</v>
          </cell>
        </row>
        <row r="18">
          <cell r="A18">
            <v>45291</v>
          </cell>
          <cell r="B18">
            <v>243404</v>
          </cell>
          <cell r="C18">
            <v>78595</v>
          </cell>
          <cell r="D18">
            <v>243404</v>
          </cell>
          <cell r="G18">
            <v>243404</v>
          </cell>
          <cell r="H18">
            <v>78595</v>
          </cell>
          <cell r="O18">
            <v>0</v>
          </cell>
          <cell r="P18">
            <v>0</v>
          </cell>
        </row>
        <row r="19">
          <cell r="A19">
            <v>45657</v>
          </cell>
          <cell r="B19">
            <v>164809</v>
          </cell>
          <cell r="C19">
            <v>78595</v>
          </cell>
          <cell r="D19">
            <v>164809</v>
          </cell>
          <cell r="G19">
            <v>164809</v>
          </cell>
          <cell r="H19">
            <v>78595</v>
          </cell>
          <cell r="O19">
            <v>0</v>
          </cell>
          <cell r="P19">
            <v>0</v>
          </cell>
        </row>
        <row r="20">
          <cell r="A20">
            <v>46022</v>
          </cell>
          <cell r="B20">
            <v>86214</v>
          </cell>
          <cell r="C20">
            <v>78595</v>
          </cell>
          <cell r="D20">
            <v>86214</v>
          </cell>
          <cell r="G20">
            <v>86214</v>
          </cell>
          <cell r="H20">
            <v>78595</v>
          </cell>
        </row>
        <row r="21">
          <cell r="A21">
            <v>46387</v>
          </cell>
          <cell r="B21">
            <v>7619</v>
          </cell>
          <cell r="C21">
            <v>7619</v>
          </cell>
          <cell r="D21">
            <v>7619</v>
          </cell>
          <cell r="G21">
            <v>7619</v>
          </cell>
          <cell r="H21">
            <v>7619</v>
          </cell>
        </row>
        <row r="28">
          <cell r="A28">
            <v>41639</v>
          </cell>
          <cell r="B28">
            <v>1538716</v>
          </cell>
          <cell r="C28">
            <v>512905</v>
          </cell>
          <cell r="E28">
            <v>1538716</v>
          </cell>
          <cell r="F28">
            <v>512905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42004</v>
          </cell>
          <cell r="B29">
            <v>2618541</v>
          </cell>
          <cell r="C29">
            <v>644568</v>
          </cell>
          <cell r="D29">
            <v>2618541</v>
          </cell>
          <cell r="E29">
            <v>1025811</v>
          </cell>
          <cell r="F29">
            <v>512905</v>
          </cell>
          <cell r="G29">
            <v>1592730</v>
          </cell>
          <cell r="H29">
            <v>131663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>
            <v>42369</v>
          </cell>
          <cell r="B30">
            <v>1973973</v>
          </cell>
          <cell r="C30">
            <v>644568</v>
          </cell>
          <cell r="D30">
            <v>1973973</v>
          </cell>
          <cell r="E30">
            <v>512906</v>
          </cell>
          <cell r="F30">
            <v>512905</v>
          </cell>
          <cell r="G30">
            <v>1461067</v>
          </cell>
          <cell r="H30">
            <v>131663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42735</v>
          </cell>
          <cell r="B31">
            <v>1329405</v>
          </cell>
          <cell r="C31">
            <v>131664</v>
          </cell>
          <cell r="D31">
            <v>1329405</v>
          </cell>
          <cell r="E31">
            <v>1</v>
          </cell>
          <cell r="F31">
            <v>1</v>
          </cell>
          <cell r="G31">
            <v>1329404</v>
          </cell>
          <cell r="H31">
            <v>131663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43100</v>
          </cell>
          <cell r="B32">
            <v>1197741</v>
          </cell>
          <cell r="C32">
            <v>131663</v>
          </cell>
          <cell r="D32">
            <v>1197741</v>
          </cell>
          <cell r="E32">
            <v>0</v>
          </cell>
          <cell r="F32">
            <v>0</v>
          </cell>
          <cell r="G32">
            <v>1197741</v>
          </cell>
          <cell r="H32">
            <v>131663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43465</v>
          </cell>
          <cell r="B33">
            <v>1066078</v>
          </cell>
          <cell r="C33">
            <v>131663</v>
          </cell>
          <cell r="D33">
            <v>1066078</v>
          </cell>
          <cell r="E33">
            <v>0</v>
          </cell>
          <cell r="F33">
            <v>0</v>
          </cell>
          <cell r="G33">
            <v>1066078</v>
          </cell>
          <cell r="H33">
            <v>131663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43830</v>
          </cell>
          <cell r="B34">
            <v>934415</v>
          </cell>
          <cell r="C34">
            <v>131663</v>
          </cell>
          <cell r="D34">
            <v>934415</v>
          </cell>
          <cell r="E34">
            <v>0</v>
          </cell>
          <cell r="F34">
            <v>0</v>
          </cell>
          <cell r="G34">
            <v>934415</v>
          </cell>
          <cell r="H34">
            <v>131663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44196</v>
          </cell>
          <cell r="B35">
            <v>802752</v>
          </cell>
          <cell r="C35">
            <v>131663</v>
          </cell>
          <cell r="D35">
            <v>802752</v>
          </cell>
          <cell r="E35">
            <v>0</v>
          </cell>
          <cell r="F35">
            <v>0</v>
          </cell>
          <cell r="G35">
            <v>802752</v>
          </cell>
          <cell r="H35">
            <v>131663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44561</v>
          </cell>
          <cell r="B36">
            <v>671089</v>
          </cell>
          <cell r="C36">
            <v>131663</v>
          </cell>
          <cell r="D36">
            <v>671089</v>
          </cell>
          <cell r="E36">
            <v>0</v>
          </cell>
          <cell r="F36">
            <v>0</v>
          </cell>
          <cell r="G36">
            <v>671089</v>
          </cell>
          <cell r="H36">
            <v>131663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44926</v>
          </cell>
          <cell r="B37">
            <v>539426</v>
          </cell>
          <cell r="C37">
            <v>131663</v>
          </cell>
          <cell r="D37">
            <v>539426</v>
          </cell>
          <cell r="G37">
            <v>539426</v>
          </cell>
          <cell r="H37">
            <v>131663</v>
          </cell>
          <cell r="O37">
            <v>0</v>
          </cell>
          <cell r="P37">
            <v>0</v>
          </cell>
        </row>
        <row r="38">
          <cell r="A38">
            <v>45291</v>
          </cell>
          <cell r="B38">
            <v>407763</v>
          </cell>
          <cell r="C38">
            <v>131663</v>
          </cell>
          <cell r="D38">
            <v>407763</v>
          </cell>
          <cell r="G38">
            <v>407763</v>
          </cell>
          <cell r="H38">
            <v>131663</v>
          </cell>
          <cell r="O38">
            <v>0</v>
          </cell>
          <cell r="P38">
            <v>0</v>
          </cell>
        </row>
        <row r="39">
          <cell r="A39">
            <v>45657</v>
          </cell>
          <cell r="B39">
            <v>276100</v>
          </cell>
          <cell r="C39">
            <v>131663</v>
          </cell>
          <cell r="D39">
            <v>276100</v>
          </cell>
          <cell r="G39">
            <v>276100</v>
          </cell>
          <cell r="H39">
            <v>131663</v>
          </cell>
          <cell r="O39">
            <v>0</v>
          </cell>
          <cell r="P39">
            <v>0</v>
          </cell>
        </row>
        <row r="48">
          <cell r="A48">
            <v>41639</v>
          </cell>
          <cell r="B48">
            <v>19066</v>
          </cell>
          <cell r="C48">
            <v>6355</v>
          </cell>
          <cell r="E48">
            <v>2820</v>
          </cell>
          <cell r="F48">
            <v>940</v>
          </cell>
          <cell r="G48">
            <v>0</v>
          </cell>
          <cell r="H48">
            <v>0</v>
          </cell>
          <cell r="I48">
            <v>16246</v>
          </cell>
          <cell r="J48">
            <v>5415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42004</v>
          </cell>
          <cell r="B49">
            <v>46790</v>
          </cell>
          <cell r="C49">
            <v>9172</v>
          </cell>
          <cell r="D49">
            <v>46790</v>
          </cell>
          <cell r="E49">
            <v>1880</v>
          </cell>
          <cell r="F49">
            <v>940</v>
          </cell>
          <cell r="G49">
            <v>4162</v>
          </cell>
          <cell r="H49">
            <v>344</v>
          </cell>
          <cell r="I49">
            <v>10831</v>
          </cell>
          <cell r="J49">
            <v>5415</v>
          </cell>
          <cell r="K49">
            <v>29917</v>
          </cell>
          <cell r="L49">
            <v>2473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42369</v>
          </cell>
          <cell r="B50">
            <v>37618</v>
          </cell>
          <cell r="C50">
            <v>9172</v>
          </cell>
          <cell r="D50">
            <v>37618</v>
          </cell>
          <cell r="E50">
            <v>940</v>
          </cell>
          <cell r="F50">
            <v>940</v>
          </cell>
          <cell r="G50">
            <v>3818</v>
          </cell>
          <cell r="H50">
            <v>344</v>
          </cell>
          <cell r="I50">
            <v>5416</v>
          </cell>
          <cell r="J50">
            <v>5415</v>
          </cell>
          <cell r="K50">
            <v>27444</v>
          </cell>
          <cell r="L50">
            <v>2473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42735</v>
          </cell>
          <cell r="B51">
            <v>28446</v>
          </cell>
          <cell r="C51">
            <v>2818</v>
          </cell>
          <cell r="D51">
            <v>28446</v>
          </cell>
          <cell r="E51">
            <v>0</v>
          </cell>
          <cell r="F51">
            <v>0</v>
          </cell>
          <cell r="G51">
            <v>3474</v>
          </cell>
          <cell r="H51">
            <v>344</v>
          </cell>
          <cell r="I51">
            <v>1</v>
          </cell>
          <cell r="J51">
            <v>1</v>
          </cell>
          <cell r="K51">
            <v>24971</v>
          </cell>
          <cell r="L51">
            <v>2473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43100</v>
          </cell>
          <cell r="B52">
            <v>25628</v>
          </cell>
          <cell r="C52">
            <v>2817</v>
          </cell>
          <cell r="D52">
            <v>25628</v>
          </cell>
          <cell r="E52">
            <v>0</v>
          </cell>
          <cell r="F52">
            <v>0</v>
          </cell>
          <cell r="G52">
            <v>3130</v>
          </cell>
          <cell r="H52">
            <v>344</v>
          </cell>
          <cell r="I52">
            <v>0</v>
          </cell>
          <cell r="J52">
            <v>0</v>
          </cell>
          <cell r="K52">
            <v>22498</v>
          </cell>
          <cell r="L52">
            <v>2473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43465</v>
          </cell>
          <cell r="B53">
            <v>22811</v>
          </cell>
          <cell r="C53">
            <v>2817</v>
          </cell>
          <cell r="D53">
            <v>22811</v>
          </cell>
          <cell r="E53">
            <v>0</v>
          </cell>
          <cell r="F53">
            <v>0</v>
          </cell>
          <cell r="G53">
            <v>2786</v>
          </cell>
          <cell r="H53">
            <v>344</v>
          </cell>
          <cell r="I53">
            <v>0</v>
          </cell>
          <cell r="J53">
            <v>0</v>
          </cell>
          <cell r="K53">
            <v>20025</v>
          </cell>
          <cell r="L53">
            <v>2473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43830</v>
          </cell>
          <cell r="B54">
            <v>19994</v>
          </cell>
          <cell r="C54">
            <v>2817</v>
          </cell>
          <cell r="D54">
            <v>19994</v>
          </cell>
          <cell r="E54">
            <v>0</v>
          </cell>
          <cell r="F54">
            <v>0</v>
          </cell>
          <cell r="G54">
            <v>2442</v>
          </cell>
          <cell r="H54">
            <v>344</v>
          </cell>
          <cell r="I54">
            <v>0</v>
          </cell>
          <cell r="J54">
            <v>0</v>
          </cell>
          <cell r="K54">
            <v>17552</v>
          </cell>
          <cell r="L54">
            <v>2473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44196</v>
          </cell>
          <cell r="B55">
            <v>17177</v>
          </cell>
          <cell r="C55">
            <v>2817</v>
          </cell>
          <cell r="D55">
            <v>17177</v>
          </cell>
          <cell r="E55">
            <v>0</v>
          </cell>
          <cell r="F55">
            <v>0</v>
          </cell>
          <cell r="G55">
            <v>2098</v>
          </cell>
          <cell r="H55">
            <v>344</v>
          </cell>
          <cell r="I55">
            <v>0</v>
          </cell>
          <cell r="J55">
            <v>0</v>
          </cell>
          <cell r="K55">
            <v>15079</v>
          </cell>
          <cell r="L55">
            <v>2473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44561</v>
          </cell>
          <cell r="B56">
            <v>14360</v>
          </cell>
          <cell r="C56">
            <v>2817</v>
          </cell>
          <cell r="D56">
            <v>14360</v>
          </cell>
          <cell r="E56">
            <v>0</v>
          </cell>
          <cell r="F56">
            <v>0</v>
          </cell>
          <cell r="G56">
            <v>1754</v>
          </cell>
          <cell r="H56">
            <v>344</v>
          </cell>
          <cell r="I56">
            <v>0</v>
          </cell>
          <cell r="J56">
            <v>0</v>
          </cell>
          <cell r="K56">
            <v>12606</v>
          </cell>
          <cell r="L56">
            <v>2473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44926</v>
          </cell>
          <cell r="B57">
            <v>1410</v>
          </cell>
          <cell r="C57">
            <v>344</v>
          </cell>
          <cell r="D57">
            <v>11543</v>
          </cell>
          <cell r="G57">
            <v>1410</v>
          </cell>
          <cell r="H57">
            <v>344</v>
          </cell>
          <cell r="O57">
            <v>0</v>
          </cell>
          <cell r="P57">
            <v>0</v>
          </cell>
        </row>
        <row r="58">
          <cell r="A58">
            <v>45291</v>
          </cell>
          <cell r="B58">
            <v>1066</v>
          </cell>
          <cell r="C58">
            <v>344</v>
          </cell>
          <cell r="D58">
            <v>11199</v>
          </cell>
          <cell r="G58">
            <v>1066</v>
          </cell>
          <cell r="H58">
            <v>344</v>
          </cell>
          <cell r="O58">
            <v>0</v>
          </cell>
          <cell r="P58">
            <v>0</v>
          </cell>
        </row>
        <row r="59">
          <cell r="A59">
            <v>45657</v>
          </cell>
          <cell r="B59">
            <v>722</v>
          </cell>
          <cell r="C59">
            <v>344</v>
          </cell>
          <cell r="D59">
            <v>10855</v>
          </cell>
          <cell r="G59">
            <v>722</v>
          </cell>
          <cell r="H59">
            <v>344</v>
          </cell>
          <cell r="O59">
            <v>0</v>
          </cell>
          <cell r="P59">
            <v>0</v>
          </cell>
        </row>
        <row r="68">
          <cell r="A68">
            <v>41639</v>
          </cell>
          <cell r="B68">
            <v>1758273</v>
          </cell>
          <cell r="C68">
            <v>586092</v>
          </cell>
          <cell r="E68">
            <v>1758273</v>
          </cell>
          <cell r="F68">
            <v>586092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42004</v>
          </cell>
          <cell r="B69">
            <v>2855708</v>
          </cell>
          <cell r="C69">
            <v>725261</v>
          </cell>
          <cell r="D69">
            <v>2855708</v>
          </cell>
          <cell r="E69">
            <v>1172181</v>
          </cell>
          <cell r="F69">
            <v>586092</v>
          </cell>
          <cell r="G69">
            <v>1683527</v>
          </cell>
          <cell r="H69">
            <v>139169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42369</v>
          </cell>
          <cell r="B70">
            <v>2130447</v>
          </cell>
          <cell r="C70">
            <v>725258</v>
          </cell>
          <cell r="D70">
            <v>2130447</v>
          </cell>
          <cell r="E70">
            <v>586089</v>
          </cell>
          <cell r="F70">
            <v>586089</v>
          </cell>
          <cell r="G70">
            <v>1544358</v>
          </cell>
          <cell r="H70">
            <v>139169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42735</v>
          </cell>
          <cell r="B71">
            <v>1405189</v>
          </cell>
          <cell r="C71">
            <v>139169</v>
          </cell>
          <cell r="D71">
            <v>1405189</v>
          </cell>
          <cell r="E71">
            <v>0</v>
          </cell>
          <cell r="F71">
            <v>0</v>
          </cell>
          <cell r="G71">
            <v>1405189</v>
          </cell>
          <cell r="H71">
            <v>139169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43100</v>
          </cell>
          <cell r="B72">
            <v>1266020</v>
          </cell>
          <cell r="C72">
            <v>139169</v>
          </cell>
          <cell r="D72">
            <v>1266020</v>
          </cell>
          <cell r="E72">
            <v>0</v>
          </cell>
          <cell r="F72">
            <v>0</v>
          </cell>
          <cell r="G72">
            <v>1266020</v>
          </cell>
          <cell r="H72">
            <v>139169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>
            <v>43465</v>
          </cell>
          <cell r="B73">
            <v>1126851</v>
          </cell>
          <cell r="C73">
            <v>139169</v>
          </cell>
          <cell r="D73">
            <v>1126851</v>
          </cell>
          <cell r="E73">
            <v>0</v>
          </cell>
          <cell r="F73">
            <v>0</v>
          </cell>
          <cell r="G73">
            <v>1126851</v>
          </cell>
          <cell r="H73">
            <v>139169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43830</v>
          </cell>
          <cell r="B74">
            <v>987682</v>
          </cell>
          <cell r="C74">
            <v>139169</v>
          </cell>
          <cell r="D74">
            <v>987682</v>
          </cell>
          <cell r="E74">
            <v>0</v>
          </cell>
          <cell r="F74">
            <v>0</v>
          </cell>
          <cell r="G74">
            <v>987682</v>
          </cell>
          <cell r="H74">
            <v>139169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44196</v>
          </cell>
          <cell r="B75">
            <v>848513</v>
          </cell>
          <cell r="C75">
            <v>139169</v>
          </cell>
          <cell r="D75">
            <v>848513</v>
          </cell>
          <cell r="E75">
            <v>0</v>
          </cell>
          <cell r="F75">
            <v>0</v>
          </cell>
          <cell r="G75">
            <v>848513</v>
          </cell>
          <cell r="H75">
            <v>139169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44561</v>
          </cell>
          <cell r="B76">
            <v>709344</v>
          </cell>
          <cell r="C76">
            <v>139169</v>
          </cell>
          <cell r="D76">
            <v>709344</v>
          </cell>
          <cell r="E76">
            <v>0</v>
          </cell>
          <cell r="F76">
            <v>0</v>
          </cell>
          <cell r="G76">
            <v>709344</v>
          </cell>
          <cell r="H76">
            <v>139169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44926</v>
          </cell>
          <cell r="B77">
            <v>570175</v>
          </cell>
          <cell r="C77">
            <v>139169</v>
          </cell>
          <cell r="D77">
            <v>570175</v>
          </cell>
          <cell r="G77">
            <v>570175</v>
          </cell>
          <cell r="H77">
            <v>139169</v>
          </cell>
          <cell r="O77">
            <v>0</v>
          </cell>
          <cell r="P77">
            <v>0</v>
          </cell>
        </row>
        <row r="78">
          <cell r="A78">
            <v>45291</v>
          </cell>
          <cell r="B78">
            <v>431006</v>
          </cell>
          <cell r="C78">
            <v>139169</v>
          </cell>
          <cell r="D78">
            <v>431006</v>
          </cell>
          <cell r="G78">
            <v>431006</v>
          </cell>
          <cell r="H78">
            <v>139169</v>
          </cell>
          <cell r="O78">
            <v>0</v>
          </cell>
          <cell r="P78">
            <v>0</v>
          </cell>
        </row>
        <row r="79">
          <cell r="A79">
            <v>45657</v>
          </cell>
          <cell r="B79">
            <v>291837</v>
          </cell>
          <cell r="C79">
            <v>139169</v>
          </cell>
          <cell r="D79">
            <v>291837</v>
          </cell>
          <cell r="G79">
            <v>291837</v>
          </cell>
          <cell r="H79">
            <v>139169</v>
          </cell>
          <cell r="O79">
            <v>0</v>
          </cell>
          <cell r="P79">
            <v>0</v>
          </cell>
        </row>
        <row r="80">
          <cell r="A80">
            <v>46022</v>
          </cell>
          <cell r="B80">
            <v>152668</v>
          </cell>
          <cell r="C80">
            <v>139169</v>
          </cell>
          <cell r="D80">
            <v>152668</v>
          </cell>
          <cell r="G80">
            <v>152668</v>
          </cell>
          <cell r="H80">
            <v>139169</v>
          </cell>
        </row>
        <row r="81">
          <cell r="A81">
            <v>46387</v>
          </cell>
          <cell r="B81">
            <v>13499</v>
          </cell>
          <cell r="C81">
            <v>13499</v>
          </cell>
          <cell r="D81">
            <v>13499</v>
          </cell>
          <cell r="G81">
            <v>13499</v>
          </cell>
          <cell r="H81">
            <v>13499</v>
          </cell>
        </row>
        <row r="88">
          <cell r="A88">
            <v>41639</v>
          </cell>
          <cell r="B88">
            <v>16246</v>
          </cell>
          <cell r="C88">
            <v>5415</v>
          </cell>
          <cell r="E88">
            <v>16246</v>
          </cell>
          <cell r="F88">
            <v>5415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>
            <v>42004</v>
          </cell>
          <cell r="B89">
            <v>40748</v>
          </cell>
          <cell r="C89">
            <v>7888</v>
          </cell>
          <cell r="D89">
            <v>10831</v>
          </cell>
          <cell r="E89">
            <v>10831</v>
          </cell>
          <cell r="F89">
            <v>5415</v>
          </cell>
          <cell r="G89">
            <v>29917</v>
          </cell>
          <cell r="H89">
            <v>2473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>
            <v>42369</v>
          </cell>
          <cell r="B90">
            <v>32860</v>
          </cell>
          <cell r="C90">
            <v>7888</v>
          </cell>
          <cell r="D90">
            <v>32860</v>
          </cell>
          <cell r="E90">
            <v>5416</v>
          </cell>
          <cell r="F90">
            <v>5415</v>
          </cell>
          <cell r="G90">
            <v>27444</v>
          </cell>
          <cell r="H90">
            <v>2473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>
            <v>42735</v>
          </cell>
          <cell r="B91">
            <v>24972</v>
          </cell>
          <cell r="C91">
            <v>2474</v>
          </cell>
          <cell r="D91">
            <v>24972</v>
          </cell>
          <cell r="E91">
            <v>1</v>
          </cell>
          <cell r="F91">
            <v>1</v>
          </cell>
          <cell r="G91">
            <v>24971</v>
          </cell>
          <cell r="H91">
            <v>2473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>
            <v>43100</v>
          </cell>
          <cell r="B92">
            <v>22498</v>
          </cell>
          <cell r="C92">
            <v>2473</v>
          </cell>
          <cell r="E92">
            <v>0</v>
          </cell>
          <cell r="F92">
            <v>0</v>
          </cell>
          <cell r="G92">
            <v>22498</v>
          </cell>
          <cell r="H92">
            <v>2473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>
            <v>43465</v>
          </cell>
          <cell r="B93">
            <v>20025</v>
          </cell>
          <cell r="C93">
            <v>2473</v>
          </cell>
          <cell r="E93">
            <v>0</v>
          </cell>
          <cell r="F93">
            <v>0</v>
          </cell>
          <cell r="G93">
            <v>20025</v>
          </cell>
          <cell r="H93">
            <v>2473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>
            <v>43830</v>
          </cell>
          <cell r="B94">
            <v>17552</v>
          </cell>
          <cell r="C94">
            <v>2473</v>
          </cell>
          <cell r="E94">
            <v>0</v>
          </cell>
          <cell r="F94">
            <v>0</v>
          </cell>
          <cell r="G94">
            <v>17552</v>
          </cell>
          <cell r="H94">
            <v>2473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44196</v>
          </cell>
          <cell r="B95">
            <v>15079</v>
          </cell>
          <cell r="C95">
            <v>2473</v>
          </cell>
          <cell r="E95">
            <v>0</v>
          </cell>
          <cell r="F95">
            <v>0</v>
          </cell>
          <cell r="G95">
            <v>15079</v>
          </cell>
          <cell r="H95">
            <v>2473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>
            <v>44561</v>
          </cell>
          <cell r="B96">
            <v>12606</v>
          </cell>
          <cell r="C96">
            <v>2473</v>
          </cell>
          <cell r="E96">
            <v>0</v>
          </cell>
          <cell r="F96">
            <v>0</v>
          </cell>
          <cell r="G96">
            <v>12606</v>
          </cell>
          <cell r="H96">
            <v>2473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44926</v>
          </cell>
          <cell r="O97">
            <v>0</v>
          </cell>
          <cell r="P97">
            <v>0</v>
          </cell>
        </row>
        <row r="98">
          <cell r="A98">
            <v>45291</v>
          </cell>
          <cell r="O98">
            <v>0</v>
          </cell>
          <cell r="P98">
            <v>0</v>
          </cell>
        </row>
        <row r="99">
          <cell r="A99">
            <v>45657</v>
          </cell>
          <cell r="O99">
            <v>0</v>
          </cell>
          <cell r="P99">
            <v>0</v>
          </cell>
        </row>
        <row r="109">
          <cell r="A109">
            <v>41639</v>
          </cell>
          <cell r="B109">
            <v>4329552</v>
          </cell>
          <cell r="C109">
            <v>1096964</v>
          </cell>
          <cell r="E109">
            <v>523274</v>
          </cell>
          <cell r="F109">
            <v>261635</v>
          </cell>
          <cell r="G109">
            <v>32246</v>
          </cell>
          <cell r="H109">
            <v>32246</v>
          </cell>
          <cell r="I109">
            <v>276027</v>
          </cell>
          <cell r="J109">
            <v>138012</v>
          </cell>
          <cell r="K109">
            <v>426006</v>
          </cell>
          <cell r="L109">
            <v>142003</v>
          </cell>
          <cell r="M109">
            <v>442096</v>
          </cell>
          <cell r="N109">
            <v>147367</v>
          </cell>
          <cell r="O109">
            <v>2629903</v>
          </cell>
          <cell r="P109">
            <v>375701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A110">
            <v>42004</v>
          </cell>
          <cell r="B110">
            <v>4755391</v>
          </cell>
          <cell r="C110">
            <v>1185365</v>
          </cell>
          <cell r="D110">
            <v>4755391</v>
          </cell>
          <cell r="E110">
            <v>261639</v>
          </cell>
          <cell r="F110">
            <v>261635</v>
          </cell>
          <cell r="G110">
            <v>0</v>
          </cell>
          <cell r="H110">
            <v>0</v>
          </cell>
          <cell r="I110">
            <v>138015</v>
          </cell>
          <cell r="J110">
            <v>138012</v>
          </cell>
          <cell r="K110">
            <v>284003</v>
          </cell>
          <cell r="L110">
            <v>142003</v>
          </cell>
          <cell r="M110">
            <v>294729</v>
          </cell>
          <cell r="N110">
            <v>147367</v>
          </cell>
          <cell r="O110">
            <v>2254202</v>
          </cell>
          <cell r="P110">
            <v>375701</v>
          </cell>
          <cell r="Q110">
            <v>1522803</v>
          </cell>
          <cell r="R110">
            <v>120647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>
            <v>42369</v>
          </cell>
          <cell r="B111">
            <v>3570026</v>
          </cell>
          <cell r="C111">
            <v>785717</v>
          </cell>
          <cell r="D111">
            <v>3570026</v>
          </cell>
          <cell r="E111">
            <v>4</v>
          </cell>
          <cell r="F111">
            <v>4</v>
          </cell>
          <cell r="G111">
            <v>0</v>
          </cell>
          <cell r="H111">
            <v>0</v>
          </cell>
          <cell r="I111">
            <v>3</v>
          </cell>
          <cell r="J111">
            <v>3</v>
          </cell>
          <cell r="K111">
            <v>142000</v>
          </cell>
          <cell r="L111">
            <v>142000</v>
          </cell>
          <cell r="M111">
            <v>147362</v>
          </cell>
          <cell r="N111">
            <v>147362</v>
          </cell>
          <cell r="O111">
            <v>1878501</v>
          </cell>
          <cell r="P111">
            <v>375701</v>
          </cell>
          <cell r="Q111">
            <v>1402156</v>
          </cell>
          <cell r="R111">
            <v>120647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42735</v>
          </cell>
          <cell r="B112">
            <v>2784309</v>
          </cell>
          <cell r="C112">
            <v>496348</v>
          </cell>
          <cell r="D112">
            <v>2784309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1502800</v>
          </cell>
          <cell r="P112">
            <v>375701</v>
          </cell>
          <cell r="Q112">
            <v>1281509</v>
          </cell>
          <cell r="R112">
            <v>120647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A113">
            <v>43100</v>
          </cell>
          <cell r="B113">
            <v>2287961</v>
          </cell>
          <cell r="C113">
            <v>496348</v>
          </cell>
          <cell r="D113">
            <v>2287961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1127099</v>
          </cell>
          <cell r="P113">
            <v>375701</v>
          </cell>
          <cell r="Q113">
            <v>1160862</v>
          </cell>
          <cell r="R113">
            <v>120647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A114">
            <v>43465</v>
          </cell>
          <cell r="B114">
            <v>1791613</v>
          </cell>
          <cell r="C114">
            <v>496348</v>
          </cell>
          <cell r="D114">
            <v>1791613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751398</v>
          </cell>
          <cell r="P114">
            <v>375701</v>
          </cell>
          <cell r="Q114">
            <v>1040215</v>
          </cell>
          <cell r="R114">
            <v>120647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A115">
            <v>43830</v>
          </cell>
          <cell r="B115">
            <v>1295265</v>
          </cell>
          <cell r="C115">
            <v>496344</v>
          </cell>
          <cell r="D115">
            <v>1295265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375697</v>
          </cell>
          <cell r="P115">
            <v>375697</v>
          </cell>
          <cell r="Q115">
            <v>919568</v>
          </cell>
          <cell r="R115">
            <v>120647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>
            <v>44196</v>
          </cell>
          <cell r="B116">
            <v>798921</v>
          </cell>
          <cell r="C116">
            <v>120647</v>
          </cell>
          <cell r="D116">
            <v>798921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798921</v>
          </cell>
          <cell r="R116">
            <v>120647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>
            <v>44561</v>
          </cell>
          <cell r="B117">
            <v>678274</v>
          </cell>
          <cell r="C117">
            <v>120647</v>
          </cell>
          <cell r="D117">
            <v>678274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678274</v>
          </cell>
          <cell r="R117">
            <v>120647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>
            <v>44926</v>
          </cell>
          <cell r="B118">
            <v>557627</v>
          </cell>
          <cell r="C118">
            <v>120647</v>
          </cell>
          <cell r="D118">
            <v>557627</v>
          </cell>
          <cell r="O118">
            <v>0</v>
          </cell>
          <cell r="P118">
            <v>0</v>
          </cell>
          <cell r="Q118">
            <v>557627</v>
          </cell>
          <cell r="R118">
            <v>120647</v>
          </cell>
        </row>
        <row r="119">
          <cell r="A119">
            <v>45291</v>
          </cell>
          <cell r="B119">
            <v>436980</v>
          </cell>
          <cell r="C119">
            <v>120647</v>
          </cell>
          <cell r="D119">
            <v>436980</v>
          </cell>
          <cell r="O119">
            <v>0</v>
          </cell>
          <cell r="P119">
            <v>0</v>
          </cell>
          <cell r="Q119">
            <v>436980</v>
          </cell>
          <cell r="R119">
            <v>120647</v>
          </cell>
        </row>
        <row r="120">
          <cell r="A120">
            <v>45657</v>
          </cell>
          <cell r="B120">
            <v>316333</v>
          </cell>
          <cell r="C120">
            <v>120647</v>
          </cell>
          <cell r="D120">
            <v>316333</v>
          </cell>
          <cell r="O120">
            <v>0</v>
          </cell>
          <cell r="P120">
            <v>0</v>
          </cell>
          <cell r="Q120">
            <v>316333</v>
          </cell>
          <cell r="R120">
            <v>120647</v>
          </cell>
        </row>
        <row r="121">
          <cell r="A121">
            <v>46022</v>
          </cell>
          <cell r="B121">
            <v>195686</v>
          </cell>
          <cell r="C121">
            <v>120647</v>
          </cell>
          <cell r="D121">
            <v>195686</v>
          </cell>
          <cell r="Q121">
            <v>195686</v>
          </cell>
          <cell r="R121">
            <v>120647</v>
          </cell>
        </row>
        <row r="122">
          <cell r="A122">
            <v>46387</v>
          </cell>
          <cell r="B122">
            <v>75039</v>
          </cell>
          <cell r="C122">
            <v>75039</v>
          </cell>
          <cell r="D122">
            <v>75039</v>
          </cell>
          <cell r="Q122">
            <v>75039</v>
          </cell>
          <cell r="R122">
            <v>75039</v>
          </cell>
        </row>
        <row r="123">
          <cell r="A123">
            <v>46752</v>
          </cell>
          <cell r="B123">
            <v>0</v>
          </cell>
          <cell r="C123">
            <v>0</v>
          </cell>
          <cell r="D123">
            <v>0</v>
          </cell>
          <cell r="Q123">
            <v>0</v>
          </cell>
          <cell r="R123">
            <v>0</v>
          </cell>
        </row>
        <row r="129">
          <cell r="A129">
            <v>41639</v>
          </cell>
          <cell r="B129">
            <v>0</v>
          </cell>
          <cell r="C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A130">
            <v>42004</v>
          </cell>
          <cell r="B130">
            <v>0</v>
          </cell>
          <cell r="C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A131">
            <v>42369</v>
          </cell>
          <cell r="B131">
            <v>0</v>
          </cell>
          <cell r="C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A132">
            <v>42735</v>
          </cell>
          <cell r="B132">
            <v>0</v>
          </cell>
          <cell r="C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A133">
            <v>43100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A134">
            <v>43465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A135">
            <v>43830</v>
          </cell>
          <cell r="B135">
            <v>0</v>
          </cell>
          <cell r="C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A136">
            <v>44196</v>
          </cell>
          <cell r="B136">
            <v>0</v>
          </cell>
          <cell r="C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A137">
            <v>44561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A138">
            <v>44926</v>
          </cell>
          <cell r="O138">
            <v>0</v>
          </cell>
          <cell r="P138">
            <v>0</v>
          </cell>
        </row>
        <row r="139">
          <cell r="A139">
            <v>45291</v>
          </cell>
          <cell r="O139">
            <v>0</v>
          </cell>
          <cell r="P139">
            <v>0</v>
          </cell>
        </row>
        <row r="140">
          <cell r="A140">
            <v>45657</v>
          </cell>
          <cell r="O140">
            <v>0</v>
          </cell>
          <cell r="P140">
            <v>0</v>
          </cell>
        </row>
      </sheetData>
      <sheetData sheetId="10">
        <row r="8">
          <cell r="A8">
            <v>41639</v>
          </cell>
          <cell r="B8">
            <v>851587</v>
          </cell>
          <cell r="C8">
            <v>283863</v>
          </cell>
          <cell r="E8">
            <v>851587</v>
          </cell>
          <cell r="F8">
            <v>283863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42004</v>
          </cell>
          <cell r="B9">
            <v>1518483</v>
          </cell>
          <cell r="C9">
            <v>362458</v>
          </cell>
          <cell r="D9">
            <v>1518483</v>
          </cell>
          <cell r="E9">
            <v>567724</v>
          </cell>
          <cell r="F9">
            <v>283863</v>
          </cell>
          <cell r="G9">
            <v>950759</v>
          </cell>
          <cell r="H9">
            <v>78595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42369</v>
          </cell>
          <cell r="B10">
            <v>1156025</v>
          </cell>
          <cell r="C10">
            <v>362456</v>
          </cell>
          <cell r="D10">
            <v>1156025</v>
          </cell>
          <cell r="E10">
            <v>283861</v>
          </cell>
          <cell r="F10">
            <v>283861</v>
          </cell>
          <cell r="G10">
            <v>872164</v>
          </cell>
          <cell r="H10">
            <v>78595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42735</v>
          </cell>
          <cell r="B11">
            <v>793569</v>
          </cell>
          <cell r="C11">
            <v>78595</v>
          </cell>
          <cell r="D11">
            <v>793569</v>
          </cell>
          <cell r="E11">
            <v>0</v>
          </cell>
          <cell r="F11">
            <v>0</v>
          </cell>
          <cell r="G11">
            <v>793569</v>
          </cell>
          <cell r="H11">
            <v>78595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43100</v>
          </cell>
          <cell r="B12">
            <v>714974</v>
          </cell>
          <cell r="C12">
            <v>78595</v>
          </cell>
          <cell r="D12">
            <v>714974</v>
          </cell>
          <cell r="E12">
            <v>0</v>
          </cell>
          <cell r="F12">
            <v>0</v>
          </cell>
          <cell r="G12">
            <v>714974</v>
          </cell>
          <cell r="H12">
            <v>78595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43465</v>
          </cell>
          <cell r="B13">
            <v>636379</v>
          </cell>
          <cell r="C13">
            <v>78595</v>
          </cell>
          <cell r="D13">
            <v>636379</v>
          </cell>
          <cell r="E13">
            <v>0</v>
          </cell>
          <cell r="F13">
            <v>0</v>
          </cell>
          <cell r="G13">
            <v>636379</v>
          </cell>
          <cell r="H13">
            <v>78595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>
            <v>43830</v>
          </cell>
          <cell r="B14">
            <v>557784</v>
          </cell>
          <cell r="C14">
            <v>78595</v>
          </cell>
          <cell r="D14">
            <v>557784</v>
          </cell>
          <cell r="E14">
            <v>0</v>
          </cell>
          <cell r="F14">
            <v>0</v>
          </cell>
          <cell r="G14">
            <v>557784</v>
          </cell>
          <cell r="H14">
            <v>78595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>
            <v>44196</v>
          </cell>
          <cell r="B15">
            <v>479189</v>
          </cell>
          <cell r="C15">
            <v>78595</v>
          </cell>
          <cell r="D15">
            <v>479189</v>
          </cell>
          <cell r="E15">
            <v>0</v>
          </cell>
          <cell r="F15">
            <v>0</v>
          </cell>
          <cell r="G15">
            <v>479189</v>
          </cell>
          <cell r="H15">
            <v>78595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>
            <v>44561</v>
          </cell>
          <cell r="B16">
            <v>400594</v>
          </cell>
          <cell r="C16">
            <v>78595</v>
          </cell>
          <cell r="D16">
            <v>400594</v>
          </cell>
          <cell r="E16">
            <v>0</v>
          </cell>
          <cell r="F16">
            <v>0</v>
          </cell>
          <cell r="G16">
            <v>400594</v>
          </cell>
          <cell r="H16">
            <v>78595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44926</v>
          </cell>
          <cell r="B17">
            <v>321999</v>
          </cell>
          <cell r="C17">
            <v>78595</v>
          </cell>
          <cell r="D17">
            <v>321999</v>
          </cell>
          <cell r="G17">
            <v>321999</v>
          </cell>
          <cell r="H17">
            <v>78595</v>
          </cell>
          <cell r="O17">
            <v>0</v>
          </cell>
          <cell r="P17">
            <v>0</v>
          </cell>
        </row>
        <row r="18">
          <cell r="A18">
            <v>45291</v>
          </cell>
          <cell r="B18">
            <v>243404</v>
          </cell>
          <cell r="C18">
            <v>78595</v>
          </cell>
          <cell r="D18">
            <v>243404</v>
          </cell>
          <cell r="G18">
            <v>243404</v>
          </cell>
          <cell r="H18">
            <v>78595</v>
          </cell>
          <cell r="O18">
            <v>0</v>
          </cell>
          <cell r="P18">
            <v>0</v>
          </cell>
        </row>
        <row r="19">
          <cell r="A19">
            <v>45657</v>
          </cell>
          <cell r="B19">
            <v>164809</v>
          </cell>
          <cell r="C19">
            <v>78595</v>
          </cell>
          <cell r="D19">
            <v>164809</v>
          </cell>
          <cell r="G19">
            <v>164809</v>
          </cell>
          <cell r="H19">
            <v>78595</v>
          </cell>
          <cell r="O19">
            <v>0</v>
          </cell>
          <cell r="P19">
            <v>0</v>
          </cell>
        </row>
        <row r="20">
          <cell r="A20">
            <v>46022</v>
          </cell>
          <cell r="B20">
            <v>86214</v>
          </cell>
          <cell r="C20">
            <v>78595</v>
          </cell>
          <cell r="D20">
            <v>86214</v>
          </cell>
          <cell r="G20">
            <v>86214</v>
          </cell>
          <cell r="H20">
            <v>78595</v>
          </cell>
        </row>
        <row r="21">
          <cell r="A21">
            <v>46387</v>
          </cell>
          <cell r="B21">
            <v>7619</v>
          </cell>
          <cell r="C21">
            <v>7619</v>
          </cell>
          <cell r="D21">
            <v>7619</v>
          </cell>
          <cell r="G21">
            <v>7619</v>
          </cell>
          <cell r="H21">
            <v>7619</v>
          </cell>
        </row>
        <row r="28">
          <cell r="A28">
            <v>41639</v>
          </cell>
          <cell r="B28">
            <v>1538716</v>
          </cell>
          <cell r="C28">
            <v>512905</v>
          </cell>
          <cell r="E28">
            <v>1538716</v>
          </cell>
          <cell r="F28">
            <v>512905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42004</v>
          </cell>
          <cell r="B29">
            <v>2618541</v>
          </cell>
          <cell r="C29">
            <v>644568</v>
          </cell>
          <cell r="D29">
            <v>2618541</v>
          </cell>
          <cell r="E29">
            <v>1025811</v>
          </cell>
          <cell r="F29">
            <v>512905</v>
          </cell>
          <cell r="G29">
            <v>1592730</v>
          </cell>
          <cell r="H29">
            <v>131663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>
            <v>42369</v>
          </cell>
          <cell r="B30">
            <v>1973973</v>
          </cell>
          <cell r="C30">
            <v>644568</v>
          </cell>
          <cell r="D30">
            <v>1973973</v>
          </cell>
          <cell r="E30">
            <v>512906</v>
          </cell>
          <cell r="F30">
            <v>512905</v>
          </cell>
          <cell r="G30">
            <v>1461067</v>
          </cell>
          <cell r="H30">
            <v>131663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42735</v>
          </cell>
          <cell r="B31">
            <v>1329405</v>
          </cell>
          <cell r="C31">
            <v>131664</v>
          </cell>
          <cell r="D31">
            <v>1329405</v>
          </cell>
          <cell r="E31">
            <v>1</v>
          </cell>
          <cell r="F31">
            <v>1</v>
          </cell>
          <cell r="G31">
            <v>1329404</v>
          </cell>
          <cell r="H31">
            <v>131663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43100</v>
          </cell>
          <cell r="B32">
            <v>1197741</v>
          </cell>
          <cell r="C32">
            <v>131663</v>
          </cell>
          <cell r="D32">
            <v>1197741</v>
          </cell>
          <cell r="E32">
            <v>0</v>
          </cell>
          <cell r="F32">
            <v>0</v>
          </cell>
          <cell r="G32">
            <v>1197741</v>
          </cell>
          <cell r="H32">
            <v>131663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43465</v>
          </cell>
          <cell r="B33">
            <v>1066078</v>
          </cell>
          <cell r="C33">
            <v>131663</v>
          </cell>
          <cell r="D33">
            <v>1066078</v>
          </cell>
          <cell r="E33">
            <v>0</v>
          </cell>
          <cell r="F33">
            <v>0</v>
          </cell>
          <cell r="G33">
            <v>1066078</v>
          </cell>
          <cell r="H33">
            <v>131663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43830</v>
          </cell>
          <cell r="B34">
            <v>934415</v>
          </cell>
          <cell r="C34">
            <v>131663</v>
          </cell>
          <cell r="D34">
            <v>934415</v>
          </cell>
          <cell r="E34">
            <v>0</v>
          </cell>
          <cell r="F34">
            <v>0</v>
          </cell>
          <cell r="G34">
            <v>934415</v>
          </cell>
          <cell r="H34">
            <v>131663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44196</v>
          </cell>
          <cell r="B35">
            <v>802752</v>
          </cell>
          <cell r="C35">
            <v>131663</v>
          </cell>
          <cell r="D35">
            <v>802752</v>
          </cell>
          <cell r="E35">
            <v>0</v>
          </cell>
          <cell r="F35">
            <v>0</v>
          </cell>
          <cell r="G35">
            <v>802752</v>
          </cell>
          <cell r="H35">
            <v>131663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44561</v>
          </cell>
          <cell r="B36">
            <v>671089</v>
          </cell>
          <cell r="C36">
            <v>131663</v>
          </cell>
          <cell r="D36">
            <v>671089</v>
          </cell>
          <cell r="E36">
            <v>0</v>
          </cell>
          <cell r="F36">
            <v>0</v>
          </cell>
          <cell r="G36">
            <v>671089</v>
          </cell>
          <cell r="H36">
            <v>131663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44926</v>
          </cell>
          <cell r="B37">
            <v>539426</v>
          </cell>
          <cell r="C37">
            <v>131663</v>
          </cell>
          <cell r="D37">
            <v>539426</v>
          </cell>
          <cell r="G37">
            <v>539426</v>
          </cell>
          <cell r="H37">
            <v>131663</v>
          </cell>
          <cell r="O37">
            <v>0</v>
          </cell>
          <cell r="P37">
            <v>0</v>
          </cell>
        </row>
        <row r="38">
          <cell r="A38">
            <v>45291</v>
          </cell>
          <cell r="B38">
            <v>407763</v>
          </cell>
          <cell r="C38">
            <v>131663</v>
          </cell>
          <cell r="D38">
            <v>407763</v>
          </cell>
          <cell r="G38">
            <v>407763</v>
          </cell>
          <cell r="H38">
            <v>131663</v>
          </cell>
          <cell r="O38">
            <v>0</v>
          </cell>
          <cell r="P38">
            <v>0</v>
          </cell>
        </row>
        <row r="39">
          <cell r="A39">
            <v>45657</v>
          </cell>
          <cell r="B39">
            <v>276100</v>
          </cell>
          <cell r="C39">
            <v>131663</v>
          </cell>
          <cell r="D39">
            <v>276100</v>
          </cell>
          <cell r="G39">
            <v>276100</v>
          </cell>
          <cell r="H39">
            <v>131663</v>
          </cell>
          <cell r="O39">
            <v>0</v>
          </cell>
          <cell r="P39">
            <v>0</v>
          </cell>
        </row>
        <row r="48">
          <cell r="A48">
            <v>41639</v>
          </cell>
          <cell r="B48">
            <v>19066</v>
          </cell>
          <cell r="C48">
            <v>6355</v>
          </cell>
          <cell r="E48">
            <v>2820</v>
          </cell>
          <cell r="F48">
            <v>940</v>
          </cell>
          <cell r="G48">
            <v>0</v>
          </cell>
          <cell r="H48">
            <v>0</v>
          </cell>
          <cell r="I48">
            <v>16246</v>
          </cell>
          <cell r="J48">
            <v>5415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42004</v>
          </cell>
          <cell r="B49">
            <v>46790</v>
          </cell>
          <cell r="C49">
            <v>9172</v>
          </cell>
          <cell r="D49">
            <v>46790</v>
          </cell>
          <cell r="E49">
            <v>1880</v>
          </cell>
          <cell r="F49">
            <v>940</v>
          </cell>
          <cell r="G49">
            <v>4162</v>
          </cell>
          <cell r="H49">
            <v>344</v>
          </cell>
          <cell r="I49">
            <v>10831</v>
          </cell>
          <cell r="J49">
            <v>5415</v>
          </cell>
          <cell r="K49">
            <v>29917</v>
          </cell>
          <cell r="L49">
            <v>2473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42369</v>
          </cell>
          <cell r="B50">
            <v>37618</v>
          </cell>
          <cell r="C50">
            <v>9172</v>
          </cell>
          <cell r="D50">
            <v>37618</v>
          </cell>
          <cell r="E50">
            <v>940</v>
          </cell>
          <cell r="F50">
            <v>940</v>
          </cell>
          <cell r="G50">
            <v>3818</v>
          </cell>
          <cell r="H50">
            <v>344</v>
          </cell>
          <cell r="I50">
            <v>5416</v>
          </cell>
          <cell r="J50">
            <v>5415</v>
          </cell>
          <cell r="K50">
            <v>27444</v>
          </cell>
          <cell r="L50">
            <v>2473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42735</v>
          </cell>
          <cell r="B51">
            <v>28446</v>
          </cell>
          <cell r="C51">
            <v>2818</v>
          </cell>
          <cell r="D51">
            <v>28446</v>
          </cell>
          <cell r="E51">
            <v>0</v>
          </cell>
          <cell r="F51">
            <v>0</v>
          </cell>
          <cell r="G51">
            <v>3474</v>
          </cell>
          <cell r="H51">
            <v>344</v>
          </cell>
          <cell r="I51">
            <v>1</v>
          </cell>
          <cell r="J51">
            <v>1</v>
          </cell>
          <cell r="K51">
            <v>24971</v>
          </cell>
          <cell r="L51">
            <v>2473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43100</v>
          </cell>
          <cell r="B52">
            <v>25628</v>
          </cell>
          <cell r="C52">
            <v>2817</v>
          </cell>
          <cell r="D52">
            <v>25628</v>
          </cell>
          <cell r="E52">
            <v>0</v>
          </cell>
          <cell r="F52">
            <v>0</v>
          </cell>
          <cell r="G52">
            <v>3130</v>
          </cell>
          <cell r="H52">
            <v>344</v>
          </cell>
          <cell r="I52">
            <v>0</v>
          </cell>
          <cell r="J52">
            <v>0</v>
          </cell>
          <cell r="K52">
            <v>22498</v>
          </cell>
          <cell r="L52">
            <v>2473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43465</v>
          </cell>
          <cell r="B53">
            <v>22811</v>
          </cell>
          <cell r="C53">
            <v>2817</v>
          </cell>
          <cell r="D53">
            <v>22811</v>
          </cell>
          <cell r="E53">
            <v>0</v>
          </cell>
          <cell r="F53">
            <v>0</v>
          </cell>
          <cell r="G53">
            <v>2786</v>
          </cell>
          <cell r="H53">
            <v>344</v>
          </cell>
          <cell r="I53">
            <v>0</v>
          </cell>
          <cell r="J53">
            <v>0</v>
          </cell>
          <cell r="K53">
            <v>20025</v>
          </cell>
          <cell r="L53">
            <v>2473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43830</v>
          </cell>
          <cell r="B54">
            <v>19994</v>
          </cell>
          <cell r="C54">
            <v>2817</v>
          </cell>
          <cell r="D54">
            <v>19994</v>
          </cell>
          <cell r="E54">
            <v>0</v>
          </cell>
          <cell r="F54">
            <v>0</v>
          </cell>
          <cell r="G54">
            <v>2442</v>
          </cell>
          <cell r="H54">
            <v>344</v>
          </cell>
          <cell r="I54">
            <v>0</v>
          </cell>
          <cell r="J54">
            <v>0</v>
          </cell>
          <cell r="K54">
            <v>17552</v>
          </cell>
          <cell r="L54">
            <v>2473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44196</v>
          </cell>
          <cell r="B55">
            <v>17177</v>
          </cell>
          <cell r="C55">
            <v>2817</v>
          </cell>
          <cell r="D55">
            <v>17177</v>
          </cell>
          <cell r="E55">
            <v>0</v>
          </cell>
          <cell r="F55">
            <v>0</v>
          </cell>
          <cell r="G55">
            <v>2098</v>
          </cell>
          <cell r="H55">
            <v>344</v>
          </cell>
          <cell r="I55">
            <v>0</v>
          </cell>
          <cell r="J55">
            <v>0</v>
          </cell>
          <cell r="K55">
            <v>15079</v>
          </cell>
          <cell r="L55">
            <v>2473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44561</v>
          </cell>
          <cell r="B56">
            <v>14360</v>
          </cell>
          <cell r="C56">
            <v>2817</v>
          </cell>
          <cell r="D56">
            <v>14360</v>
          </cell>
          <cell r="E56">
            <v>0</v>
          </cell>
          <cell r="F56">
            <v>0</v>
          </cell>
          <cell r="G56">
            <v>1754</v>
          </cell>
          <cell r="H56">
            <v>344</v>
          </cell>
          <cell r="I56">
            <v>0</v>
          </cell>
          <cell r="J56">
            <v>0</v>
          </cell>
          <cell r="K56">
            <v>12606</v>
          </cell>
          <cell r="L56">
            <v>2473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44926</v>
          </cell>
          <cell r="B57">
            <v>1410</v>
          </cell>
          <cell r="C57">
            <v>344</v>
          </cell>
          <cell r="D57">
            <v>11543</v>
          </cell>
          <cell r="G57">
            <v>1410</v>
          </cell>
          <cell r="H57">
            <v>344</v>
          </cell>
          <cell r="O57">
            <v>0</v>
          </cell>
          <cell r="P57">
            <v>0</v>
          </cell>
        </row>
        <row r="58">
          <cell r="A58">
            <v>45291</v>
          </cell>
          <cell r="B58">
            <v>1066</v>
          </cell>
          <cell r="C58">
            <v>344</v>
          </cell>
          <cell r="D58">
            <v>11199</v>
          </cell>
          <cell r="G58">
            <v>1066</v>
          </cell>
          <cell r="H58">
            <v>344</v>
          </cell>
          <cell r="O58">
            <v>0</v>
          </cell>
          <cell r="P58">
            <v>0</v>
          </cell>
        </row>
        <row r="59">
          <cell r="A59">
            <v>45657</v>
          </cell>
          <cell r="B59">
            <v>722</v>
          </cell>
          <cell r="C59">
            <v>344</v>
          </cell>
          <cell r="D59">
            <v>10855</v>
          </cell>
          <cell r="G59">
            <v>722</v>
          </cell>
          <cell r="H59">
            <v>344</v>
          </cell>
          <cell r="O59">
            <v>0</v>
          </cell>
          <cell r="P59">
            <v>0</v>
          </cell>
        </row>
        <row r="68">
          <cell r="A68">
            <v>41639</v>
          </cell>
          <cell r="B68">
            <v>1758273</v>
          </cell>
          <cell r="C68">
            <v>586092</v>
          </cell>
          <cell r="E68">
            <v>1758273</v>
          </cell>
          <cell r="F68">
            <v>586092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42004</v>
          </cell>
          <cell r="B69">
            <v>2855708</v>
          </cell>
          <cell r="C69">
            <v>725261</v>
          </cell>
          <cell r="D69">
            <v>2855708</v>
          </cell>
          <cell r="E69">
            <v>1172181</v>
          </cell>
          <cell r="F69">
            <v>586092</v>
          </cell>
          <cell r="G69">
            <v>1683527</v>
          </cell>
          <cell r="H69">
            <v>139169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42369</v>
          </cell>
          <cell r="B70">
            <v>2130447</v>
          </cell>
          <cell r="C70">
            <v>725258</v>
          </cell>
          <cell r="D70">
            <v>2130447</v>
          </cell>
          <cell r="E70">
            <v>586089</v>
          </cell>
          <cell r="F70">
            <v>586089</v>
          </cell>
          <cell r="G70">
            <v>1544358</v>
          </cell>
          <cell r="H70">
            <v>139169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42735</v>
          </cell>
          <cell r="B71">
            <v>1405189</v>
          </cell>
          <cell r="C71">
            <v>139169</v>
          </cell>
          <cell r="D71">
            <v>1405189</v>
          </cell>
          <cell r="E71">
            <v>0</v>
          </cell>
          <cell r="F71">
            <v>0</v>
          </cell>
          <cell r="G71">
            <v>1405189</v>
          </cell>
          <cell r="H71">
            <v>139169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43100</v>
          </cell>
          <cell r="B72">
            <v>1266020</v>
          </cell>
          <cell r="C72">
            <v>139169</v>
          </cell>
          <cell r="D72">
            <v>1266020</v>
          </cell>
          <cell r="E72">
            <v>0</v>
          </cell>
          <cell r="F72">
            <v>0</v>
          </cell>
          <cell r="G72">
            <v>1266020</v>
          </cell>
          <cell r="H72">
            <v>139169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>
            <v>43465</v>
          </cell>
          <cell r="B73">
            <v>1126851</v>
          </cell>
          <cell r="C73">
            <v>139169</v>
          </cell>
          <cell r="D73">
            <v>1126851</v>
          </cell>
          <cell r="E73">
            <v>0</v>
          </cell>
          <cell r="F73">
            <v>0</v>
          </cell>
          <cell r="G73">
            <v>1126851</v>
          </cell>
          <cell r="H73">
            <v>139169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43830</v>
          </cell>
          <cell r="B74">
            <v>987682</v>
          </cell>
          <cell r="C74">
            <v>139169</v>
          </cell>
          <cell r="D74">
            <v>987682</v>
          </cell>
          <cell r="E74">
            <v>0</v>
          </cell>
          <cell r="F74">
            <v>0</v>
          </cell>
          <cell r="G74">
            <v>987682</v>
          </cell>
          <cell r="H74">
            <v>139169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44196</v>
          </cell>
          <cell r="B75">
            <v>848513</v>
          </cell>
          <cell r="C75">
            <v>139169</v>
          </cell>
          <cell r="D75">
            <v>848513</v>
          </cell>
          <cell r="E75">
            <v>0</v>
          </cell>
          <cell r="F75">
            <v>0</v>
          </cell>
          <cell r="G75">
            <v>848513</v>
          </cell>
          <cell r="H75">
            <v>139169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44561</v>
          </cell>
          <cell r="B76">
            <v>709344</v>
          </cell>
          <cell r="C76">
            <v>139169</v>
          </cell>
          <cell r="D76">
            <v>709344</v>
          </cell>
          <cell r="E76">
            <v>0</v>
          </cell>
          <cell r="F76">
            <v>0</v>
          </cell>
          <cell r="G76">
            <v>709344</v>
          </cell>
          <cell r="H76">
            <v>139169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44926</v>
          </cell>
          <cell r="B77">
            <v>570175</v>
          </cell>
          <cell r="C77">
            <v>139169</v>
          </cell>
          <cell r="D77">
            <v>570175</v>
          </cell>
          <cell r="G77">
            <v>570175</v>
          </cell>
          <cell r="H77">
            <v>139169</v>
          </cell>
          <cell r="O77">
            <v>0</v>
          </cell>
          <cell r="P77">
            <v>0</v>
          </cell>
        </row>
        <row r="78">
          <cell r="A78">
            <v>45291</v>
          </cell>
          <cell r="B78">
            <v>431006</v>
          </cell>
          <cell r="C78">
            <v>139169</v>
          </cell>
          <cell r="D78">
            <v>431006</v>
          </cell>
          <cell r="G78">
            <v>431006</v>
          </cell>
          <cell r="H78">
            <v>139169</v>
          </cell>
          <cell r="O78">
            <v>0</v>
          </cell>
          <cell r="P78">
            <v>0</v>
          </cell>
        </row>
        <row r="79">
          <cell r="A79">
            <v>45657</v>
          </cell>
          <cell r="B79">
            <v>291837</v>
          </cell>
          <cell r="C79">
            <v>139169</v>
          </cell>
          <cell r="D79">
            <v>291837</v>
          </cell>
          <cell r="G79">
            <v>291837</v>
          </cell>
          <cell r="H79">
            <v>139169</v>
          </cell>
          <cell r="O79">
            <v>0</v>
          </cell>
          <cell r="P79">
            <v>0</v>
          </cell>
        </row>
        <row r="80">
          <cell r="A80">
            <v>46022</v>
          </cell>
          <cell r="B80">
            <v>152668</v>
          </cell>
          <cell r="C80">
            <v>139169</v>
          </cell>
          <cell r="D80">
            <v>152668</v>
          </cell>
          <cell r="G80">
            <v>152668</v>
          </cell>
          <cell r="H80">
            <v>139169</v>
          </cell>
        </row>
        <row r="81">
          <cell r="A81">
            <v>46387</v>
          </cell>
          <cell r="B81">
            <v>13499</v>
          </cell>
          <cell r="C81">
            <v>13499</v>
          </cell>
          <cell r="D81">
            <v>13499</v>
          </cell>
          <cell r="G81">
            <v>13499</v>
          </cell>
          <cell r="H81">
            <v>13499</v>
          </cell>
        </row>
        <row r="88">
          <cell r="A88">
            <v>41639</v>
          </cell>
          <cell r="B88">
            <v>16246</v>
          </cell>
          <cell r="C88">
            <v>5415</v>
          </cell>
          <cell r="E88">
            <v>16246</v>
          </cell>
          <cell r="F88">
            <v>5415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>
            <v>42004</v>
          </cell>
          <cell r="B89">
            <v>40748</v>
          </cell>
          <cell r="C89">
            <v>7888</v>
          </cell>
          <cell r="D89">
            <v>10831</v>
          </cell>
          <cell r="E89">
            <v>10831</v>
          </cell>
          <cell r="F89">
            <v>5415</v>
          </cell>
          <cell r="G89">
            <v>29917</v>
          </cell>
          <cell r="H89">
            <v>2473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>
            <v>42369</v>
          </cell>
          <cell r="B90">
            <v>32860</v>
          </cell>
          <cell r="C90">
            <v>7888</v>
          </cell>
          <cell r="D90">
            <v>2943</v>
          </cell>
          <cell r="E90">
            <v>5416</v>
          </cell>
          <cell r="F90">
            <v>5415</v>
          </cell>
          <cell r="G90">
            <v>27444</v>
          </cell>
          <cell r="H90">
            <v>2473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>
            <v>42735</v>
          </cell>
          <cell r="B91">
            <v>24972</v>
          </cell>
          <cell r="C91">
            <v>2474</v>
          </cell>
          <cell r="D91">
            <v>-4945</v>
          </cell>
          <cell r="E91">
            <v>1</v>
          </cell>
          <cell r="F91">
            <v>1</v>
          </cell>
          <cell r="G91">
            <v>24971</v>
          </cell>
          <cell r="H91">
            <v>2473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>
            <v>43100</v>
          </cell>
          <cell r="B92">
            <v>22498</v>
          </cell>
          <cell r="C92">
            <v>2473</v>
          </cell>
          <cell r="D92">
            <v>-7419</v>
          </cell>
          <cell r="E92">
            <v>0</v>
          </cell>
          <cell r="F92">
            <v>0</v>
          </cell>
          <cell r="G92">
            <v>22498</v>
          </cell>
          <cell r="H92">
            <v>2473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>
            <v>43465</v>
          </cell>
          <cell r="B93">
            <v>20025</v>
          </cell>
          <cell r="C93">
            <v>2473</v>
          </cell>
          <cell r="D93">
            <v>-9892</v>
          </cell>
          <cell r="E93">
            <v>0</v>
          </cell>
          <cell r="F93">
            <v>0</v>
          </cell>
          <cell r="G93">
            <v>20025</v>
          </cell>
          <cell r="H93">
            <v>2473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>
            <v>43830</v>
          </cell>
          <cell r="B94">
            <v>17552</v>
          </cell>
          <cell r="C94">
            <v>2473</v>
          </cell>
          <cell r="D94">
            <v>-12365</v>
          </cell>
          <cell r="E94">
            <v>0</v>
          </cell>
          <cell r="F94">
            <v>0</v>
          </cell>
          <cell r="G94">
            <v>17552</v>
          </cell>
          <cell r="H94">
            <v>2473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44196</v>
          </cell>
          <cell r="B95">
            <v>15079</v>
          </cell>
          <cell r="C95">
            <v>2473</v>
          </cell>
          <cell r="D95">
            <v>-14838</v>
          </cell>
          <cell r="E95">
            <v>0</v>
          </cell>
          <cell r="F95">
            <v>0</v>
          </cell>
          <cell r="G95">
            <v>15079</v>
          </cell>
          <cell r="H95">
            <v>2473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>
            <v>44561</v>
          </cell>
          <cell r="B96">
            <v>12606</v>
          </cell>
          <cell r="C96">
            <v>2473</v>
          </cell>
          <cell r="D96">
            <v>-17311</v>
          </cell>
          <cell r="E96">
            <v>0</v>
          </cell>
          <cell r="F96">
            <v>0</v>
          </cell>
          <cell r="G96">
            <v>12606</v>
          </cell>
          <cell r="H96">
            <v>2473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44926</v>
          </cell>
          <cell r="O97">
            <v>0</v>
          </cell>
          <cell r="P97">
            <v>0</v>
          </cell>
        </row>
        <row r="98">
          <cell r="A98">
            <v>45291</v>
          </cell>
          <cell r="O98">
            <v>0</v>
          </cell>
          <cell r="P98">
            <v>0</v>
          </cell>
        </row>
        <row r="99">
          <cell r="A99">
            <v>45657</v>
          </cell>
          <cell r="O99">
            <v>0</v>
          </cell>
          <cell r="P99">
            <v>0</v>
          </cell>
        </row>
        <row r="109">
          <cell r="A109">
            <v>41639</v>
          </cell>
          <cell r="B109">
            <v>2629903</v>
          </cell>
          <cell r="C109">
            <v>375701</v>
          </cell>
          <cell r="E109">
            <v>2629903</v>
          </cell>
          <cell r="F109">
            <v>375701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A110">
            <v>42004</v>
          </cell>
          <cell r="B110">
            <v>3777005</v>
          </cell>
          <cell r="C110">
            <v>496348</v>
          </cell>
          <cell r="D110">
            <v>3777005</v>
          </cell>
          <cell r="E110">
            <v>2254202</v>
          </cell>
          <cell r="F110">
            <v>375701</v>
          </cell>
          <cell r="G110">
            <v>1522803</v>
          </cell>
          <cell r="H110">
            <v>120647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>
            <v>42369</v>
          </cell>
          <cell r="B111">
            <v>3280657</v>
          </cell>
          <cell r="C111">
            <v>496348</v>
          </cell>
          <cell r="D111">
            <v>3280657</v>
          </cell>
          <cell r="E111">
            <v>1878501</v>
          </cell>
          <cell r="F111">
            <v>375701</v>
          </cell>
          <cell r="G111">
            <v>1402156</v>
          </cell>
          <cell r="H111">
            <v>120647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42735</v>
          </cell>
          <cell r="B112">
            <v>2784309</v>
          </cell>
          <cell r="C112">
            <v>496348</v>
          </cell>
          <cell r="D112">
            <v>2784309</v>
          </cell>
          <cell r="E112">
            <v>1502800</v>
          </cell>
          <cell r="F112">
            <v>375701</v>
          </cell>
          <cell r="G112">
            <v>1281509</v>
          </cell>
          <cell r="H112">
            <v>120647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A113">
            <v>43100</v>
          </cell>
          <cell r="B113">
            <v>2287961</v>
          </cell>
          <cell r="C113">
            <v>496348</v>
          </cell>
          <cell r="D113">
            <v>2287961</v>
          </cell>
          <cell r="E113">
            <v>1127099</v>
          </cell>
          <cell r="F113">
            <v>375701</v>
          </cell>
          <cell r="G113">
            <v>1160862</v>
          </cell>
          <cell r="H113">
            <v>120647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A114">
            <v>43465</v>
          </cell>
          <cell r="B114">
            <v>1791613</v>
          </cell>
          <cell r="C114">
            <v>496348</v>
          </cell>
          <cell r="D114">
            <v>1791613</v>
          </cell>
          <cell r="E114">
            <v>751398</v>
          </cell>
          <cell r="F114">
            <v>375701</v>
          </cell>
          <cell r="G114">
            <v>1040215</v>
          </cell>
          <cell r="H114">
            <v>120647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A115">
            <v>43830</v>
          </cell>
          <cell r="B115">
            <v>1295265</v>
          </cell>
          <cell r="C115">
            <v>496344</v>
          </cell>
          <cell r="D115">
            <v>1295265</v>
          </cell>
          <cell r="E115">
            <v>375697</v>
          </cell>
          <cell r="F115">
            <v>375697</v>
          </cell>
          <cell r="G115">
            <v>919568</v>
          </cell>
          <cell r="H115">
            <v>120647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>
            <v>44196</v>
          </cell>
          <cell r="B116">
            <v>798921</v>
          </cell>
          <cell r="C116">
            <v>120647</v>
          </cell>
          <cell r="D116">
            <v>798921</v>
          </cell>
          <cell r="E116">
            <v>0</v>
          </cell>
          <cell r="F116">
            <v>0</v>
          </cell>
          <cell r="G116">
            <v>798921</v>
          </cell>
          <cell r="H116">
            <v>120647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>
            <v>44561</v>
          </cell>
          <cell r="B117">
            <v>678274</v>
          </cell>
          <cell r="C117">
            <v>120647</v>
          </cell>
          <cell r="D117">
            <v>678274</v>
          </cell>
          <cell r="E117">
            <v>0</v>
          </cell>
          <cell r="F117">
            <v>0</v>
          </cell>
          <cell r="G117">
            <v>678274</v>
          </cell>
          <cell r="H117">
            <v>120647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>
            <v>44926</v>
          </cell>
          <cell r="B118">
            <v>557627</v>
          </cell>
          <cell r="C118">
            <v>120647</v>
          </cell>
          <cell r="D118">
            <v>557627</v>
          </cell>
          <cell r="G118">
            <v>557627</v>
          </cell>
          <cell r="H118">
            <v>120647</v>
          </cell>
          <cell r="O118">
            <v>0</v>
          </cell>
          <cell r="P118">
            <v>0</v>
          </cell>
        </row>
        <row r="119">
          <cell r="A119">
            <v>45291</v>
          </cell>
          <cell r="B119">
            <v>436980</v>
          </cell>
          <cell r="C119">
            <v>120647</v>
          </cell>
          <cell r="D119">
            <v>436980</v>
          </cell>
          <cell r="G119">
            <v>436980</v>
          </cell>
          <cell r="H119">
            <v>120647</v>
          </cell>
          <cell r="O119">
            <v>0</v>
          </cell>
          <cell r="P119">
            <v>0</v>
          </cell>
        </row>
        <row r="120">
          <cell r="A120">
            <v>45657</v>
          </cell>
          <cell r="B120">
            <v>316333</v>
          </cell>
          <cell r="C120">
            <v>120647</v>
          </cell>
          <cell r="D120">
            <v>316333</v>
          </cell>
          <cell r="G120">
            <v>316333</v>
          </cell>
          <cell r="H120">
            <v>120647</v>
          </cell>
          <cell r="O120">
            <v>0</v>
          </cell>
          <cell r="P120">
            <v>0</v>
          </cell>
        </row>
        <row r="121">
          <cell r="A121">
            <v>46022</v>
          </cell>
          <cell r="B121">
            <v>195686</v>
          </cell>
          <cell r="C121">
            <v>120647</v>
          </cell>
          <cell r="D121">
            <v>195686</v>
          </cell>
          <cell r="G121">
            <v>195686</v>
          </cell>
          <cell r="H121">
            <v>120647</v>
          </cell>
        </row>
        <row r="122">
          <cell r="A122">
            <v>46387</v>
          </cell>
          <cell r="B122">
            <v>75039</v>
          </cell>
          <cell r="C122">
            <v>75039</v>
          </cell>
          <cell r="D122">
            <v>75039</v>
          </cell>
          <cell r="G122">
            <v>75039</v>
          </cell>
          <cell r="H122">
            <v>75039</v>
          </cell>
        </row>
        <row r="123">
          <cell r="A123">
            <v>46752</v>
          </cell>
          <cell r="B123">
            <v>0</v>
          </cell>
          <cell r="C123">
            <v>0</v>
          </cell>
          <cell r="D123">
            <v>0</v>
          </cell>
          <cell r="G123">
            <v>0</v>
          </cell>
          <cell r="H123">
            <v>0</v>
          </cell>
        </row>
        <row r="129">
          <cell r="A129">
            <v>41639</v>
          </cell>
          <cell r="B129">
            <v>0</v>
          </cell>
          <cell r="C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A130">
            <v>42004</v>
          </cell>
          <cell r="B130">
            <v>0</v>
          </cell>
          <cell r="C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A131">
            <v>42369</v>
          </cell>
          <cell r="B131">
            <v>0</v>
          </cell>
          <cell r="C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A132">
            <v>42735</v>
          </cell>
          <cell r="B132">
            <v>0</v>
          </cell>
          <cell r="C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A133">
            <v>43100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A134">
            <v>43465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A135">
            <v>43830</v>
          </cell>
          <cell r="B135">
            <v>0</v>
          </cell>
          <cell r="C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A136">
            <v>44196</v>
          </cell>
          <cell r="B136">
            <v>0</v>
          </cell>
          <cell r="C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A137">
            <v>44561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A138">
            <v>44926</v>
          </cell>
          <cell r="O138">
            <v>0</v>
          </cell>
          <cell r="P138">
            <v>0</v>
          </cell>
        </row>
        <row r="139">
          <cell r="A139">
            <v>45291</v>
          </cell>
          <cell r="O139">
            <v>0</v>
          </cell>
          <cell r="P139">
            <v>0</v>
          </cell>
        </row>
        <row r="140">
          <cell r="A140">
            <v>45657</v>
          </cell>
          <cell r="O140">
            <v>0</v>
          </cell>
          <cell r="P140">
            <v>0</v>
          </cell>
        </row>
      </sheetData>
      <sheetData sheetId="11"/>
      <sheetData sheetId="12" refreshError="1"/>
      <sheetData sheetId="13"/>
      <sheetData sheetId="14"/>
      <sheetData sheetId="15"/>
      <sheetData sheetId="16"/>
      <sheetData sheetId="17">
        <row r="13">
          <cell r="A13">
            <v>2016</v>
          </cell>
          <cell r="B13">
            <v>2331931.7999999998</v>
          </cell>
          <cell r="C13">
            <v>1488934.57</v>
          </cell>
          <cell r="D13">
            <v>7866.58</v>
          </cell>
          <cell r="E13">
            <v>4410135.3899999997</v>
          </cell>
          <cell r="F13">
            <v>80600.69</v>
          </cell>
          <cell r="G13">
            <v>3128977.93</v>
          </cell>
          <cell r="H13">
            <v>20697.28</v>
          </cell>
          <cell r="I13">
            <v>1593137</v>
          </cell>
        </row>
        <row r="14">
          <cell r="A14">
            <v>2017</v>
          </cell>
          <cell r="B14">
            <v>2469390.67</v>
          </cell>
          <cell r="C14">
            <v>2198880.2400000002</v>
          </cell>
          <cell r="D14">
            <v>7838.89</v>
          </cell>
          <cell r="E14">
            <v>5167053.3899999997</v>
          </cell>
          <cell r="F14">
            <v>87594.9</v>
          </cell>
          <cell r="G14">
            <v>3701862.49</v>
          </cell>
          <cell r="H14">
            <v>12187.27</v>
          </cell>
          <cell r="I14">
            <v>2030020</v>
          </cell>
        </row>
        <row r="15">
          <cell r="A15">
            <v>2018</v>
          </cell>
          <cell r="B15">
            <v>2516382.1800000002</v>
          </cell>
          <cell r="C15">
            <v>2602442.8199999998</v>
          </cell>
          <cell r="D15">
            <v>7700.91</v>
          </cell>
          <cell r="E15">
            <v>5366087.9400000004</v>
          </cell>
          <cell r="F15">
            <v>82669.59</v>
          </cell>
          <cell r="G15">
            <v>3831447.06</v>
          </cell>
          <cell r="H15">
            <v>11017.74</v>
          </cell>
          <cell r="I15">
            <v>2392309</v>
          </cell>
        </row>
        <row r="16">
          <cell r="A16">
            <v>2019</v>
          </cell>
          <cell r="B16">
            <v>2570934.6</v>
          </cell>
          <cell r="C16">
            <v>2970237.14</v>
          </cell>
          <cell r="D16">
            <v>7632.7</v>
          </cell>
          <cell r="E16">
            <v>5525512.2800000003</v>
          </cell>
          <cell r="F16">
            <v>73530.27</v>
          </cell>
          <cell r="G16">
            <v>3971186.58</v>
          </cell>
          <cell r="H16">
            <v>25739.52</v>
          </cell>
          <cell r="I16">
            <v>2807490</v>
          </cell>
        </row>
        <row r="17">
          <cell r="A17">
            <v>2020</v>
          </cell>
          <cell r="B17">
            <v>2674536.2000000002</v>
          </cell>
          <cell r="C17">
            <v>3337246.95</v>
          </cell>
          <cell r="D17">
            <v>7364.1</v>
          </cell>
          <cell r="E17">
            <v>5599072.0899999999</v>
          </cell>
          <cell r="F17">
            <v>73029.52</v>
          </cell>
          <cell r="G17">
            <v>4004387.14</v>
          </cell>
          <cell r="H17">
            <v>25791.119999999999</v>
          </cell>
          <cell r="I17">
            <v>3161591</v>
          </cell>
        </row>
        <row r="18">
          <cell r="A18">
            <v>2021</v>
          </cell>
          <cell r="B18">
            <v>2740562.61</v>
          </cell>
          <cell r="C18">
            <v>3609551.93</v>
          </cell>
          <cell r="D18">
            <v>7239.04</v>
          </cell>
          <cell r="E18">
            <v>5739601.5899999999</v>
          </cell>
          <cell r="F18">
            <v>73329.86</v>
          </cell>
          <cell r="G18">
            <v>4026529.64</v>
          </cell>
          <cell r="H18">
            <v>16445.27</v>
          </cell>
          <cell r="I18">
            <v>3535741</v>
          </cell>
        </row>
        <row r="19">
          <cell r="A19">
            <v>2022</v>
          </cell>
          <cell r="B19">
            <v>2772180.19</v>
          </cell>
          <cell r="C19">
            <v>3770434.65</v>
          </cell>
          <cell r="D19">
            <v>7097.92</v>
          </cell>
          <cell r="E19">
            <v>5870260.4000000004</v>
          </cell>
          <cell r="F19">
            <v>70558.259999999995</v>
          </cell>
          <cell r="G19">
            <v>3938712.3</v>
          </cell>
          <cell r="H19">
            <v>7262.38</v>
          </cell>
          <cell r="I19">
            <v>3769246</v>
          </cell>
        </row>
        <row r="20">
          <cell r="A20">
            <v>2023</v>
          </cell>
          <cell r="B20">
            <v>2835064.64</v>
          </cell>
          <cell r="C20">
            <v>4061057.32</v>
          </cell>
          <cell r="D20">
            <v>6946.83</v>
          </cell>
          <cell r="E20">
            <v>5910584.7800000003</v>
          </cell>
          <cell r="F20">
            <v>69282.11</v>
          </cell>
          <cell r="G20">
            <v>3813512.71</v>
          </cell>
          <cell r="H20">
            <v>5497.32</v>
          </cell>
          <cell r="I20">
            <v>3946062</v>
          </cell>
        </row>
        <row r="21">
          <cell r="A21">
            <v>2024</v>
          </cell>
          <cell r="B21">
            <v>2742427.69</v>
          </cell>
          <cell r="C21">
            <v>4099060.02</v>
          </cell>
          <cell r="D21">
            <v>6792.87</v>
          </cell>
          <cell r="E21">
            <v>5972719.6900000004</v>
          </cell>
          <cell r="F21">
            <v>61316.26</v>
          </cell>
          <cell r="G21">
            <v>3691291.76</v>
          </cell>
          <cell r="H21">
            <v>124</v>
          </cell>
          <cell r="I21">
            <v>4240486</v>
          </cell>
        </row>
        <row r="22">
          <cell r="A22">
            <v>2025</v>
          </cell>
          <cell r="B22">
            <v>2674029.69</v>
          </cell>
          <cell r="C22">
            <v>4145496.45</v>
          </cell>
          <cell r="D22">
            <v>6633.8</v>
          </cell>
          <cell r="E22">
            <v>5966330.4800000004</v>
          </cell>
          <cell r="F22">
            <v>60526</v>
          </cell>
          <cell r="G22">
            <v>3483168.21</v>
          </cell>
          <cell r="H22">
            <v>0</v>
          </cell>
          <cell r="I22">
            <v>4303622</v>
          </cell>
        </row>
        <row r="23">
          <cell r="A23">
            <v>2026</v>
          </cell>
          <cell r="B23">
            <v>2613760.6800000002</v>
          </cell>
          <cell r="C23">
            <v>4358036.54</v>
          </cell>
          <cell r="D23">
            <v>6471.98</v>
          </cell>
          <cell r="E23">
            <v>5882587.7699999996</v>
          </cell>
          <cell r="F23">
            <v>59655.44</v>
          </cell>
          <cell r="G23">
            <v>3234268.83</v>
          </cell>
          <cell r="H23">
            <v>0</v>
          </cell>
          <cell r="I23">
            <v>4350212</v>
          </cell>
        </row>
        <row r="24">
          <cell r="A24">
            <v>2027</v>
          </cell>
          <cell r="B24">
            <v>2461989.0099999998</v>
          </cell>
          <cell r="C24">
            <v>4373473.17</v>
          </cell>
          <cell r="D24">
            <v>6307.79</v>
          </cell>
          <cell r="E24">
            <v>5676893.4299999997</v>
          </cell>
          <cell r="F24">
            <v>58695.86</v>
          </cell>
          <cell r="G24">
            <v>3113218.4</v>
          </cell>
          <cell r="H24">
            <v>0</v>
          </cell>
          <cell r="I24">
            <v>4490229</v>
          </cell>
        </row>
        <row r="25">
          <cell r="A25">
            <v>2028</v>
          </cell>
          <cell r="B25">
            <v>2311604.02</v>
          </cell>
          <cell r="C25">
            <v>4313776.57</v>
          </cell>
          <cell r="D25">
            <v>6140.53</v>
          </cell>
          <cell r="E25">
            <v>5602939.6399999997</v>
          </cell>
          <cell r="F25">
            <v>57641.7</v>
          </cell>
          <cell r="G25">
            <v>2982149.01</v>
          </cell>
          <cell r="H25">
            <v>0</v>
          </cell>
          <cell r="I25">
            <v>4454196</v>
          </cell>
        </row>
        <row r="26">
          <cell r="A26">
            <v>2029</v>
          </cell>
          <cell r="B26">
            <v>2247051.92</v>
          </cell>
          <cell r="C26">
            <v>4272015.2300000004</v>
          </cell>
          <cell r="D26">
            <v>5972.78</v>
          </cell>
          <cell r="E26">
            <v>5361121.57</v>
          </cell>
          <cell r="F26">
            <v>56492.45</v>
          </cell>
          <cell r="G26">
            <v>2773438.32</v>
          </cell>
          <cell r="H26">
            <v>0</v>
          </cell>
          <cell r="I26">
            <v>4377766</v>
          </cell>
        </row>
        <row r="27">
          <cell r="A27">
            <v>2030</v>
          </cell>
          <cell r="B27">
            <v>2161584.5699999998</v>
          </cell>
          <cell r="C27">
            <v>4227849.2</v>
          </cell>
          <cell r="D27">
            <v>5799.52</v>
          </cell>
          <cell r="E27">
            <v>5155156.47</v>
          </cell>
          <cell r="F27">
            <v>55246.400000000001</v>
          </cell>
          <cell r="G27">
            <v>2687798.25</v>
          </cell>
          <cell r="H27">
            <v>0</v>
          </cell>
          <cell r="I27">
            <v>4335024</v>
          </cell>
        </row>
        <row r="28">
          <cell r="A28">
            <v>2031</v>
          </cell>
          <cell r="B28">
            <v>2061666.31</v>
          </cell>
          <cell r="C28">
            <v>4126550.68</v>
          </cell>
          <cell r="D28">
            <v>5617.6</v>
          </cell>
          <cell r="E28">
            <v>5017408</v>
          </cell>
          <cell r="F28">
            <v>53910.44</v>
          </cell>
          <cell r="G28">
            <v>2574560.9500000002</v>
          </cell>
          <cell r="H28">
            <v>0</v>
          </cell>
          <cell r="I28">
            <v>4276310</v>
          </cell>
        </row>
        <row r="29">
          <cell r="A29">
            <v>2032</v>
          </cell>
          <cell r="B29">
            <v>1966746.27</v>
          </cell>
          <cell r="C29">
            <v>4116442.28</v>
          </cell>
          <cell r="D29">
            <v>5419.47</v>
          </cell>
          <cell r="E29">
            <v>4829277.32</v>
          </cell>
          <cell r="F29">
            <v>52481.41</v>
          </cell>
          <cell r="G29">
            <v>2538521.44</v>
          </cell>
          <cell r="H29">
            <v>0</v>
          </cell>
          <cell r="I29">
            <v>4176531</v>
          </cell>
        </row>
        <row r="30">
          <cell r="A30">
            <v>2033</v>
          </cell>
          <cell r="B30">
            <v>1878007.25</v>
          </cell>
          <cell r="C30">
            <v>4130315.33</v>
          </cell>
          <cell r="D30">
            <v>5200.3900000000003</v>
          </cell>
          <cell r="E30">
            <v>4648844.5599999996</v>
          </cell>
          <cell r="F30">
            <v>50957.99</v>
          </cell>
          <cell r="G30">
            <v>2515605.86</v>
          </cell>
          <cell r="H30">
            <v>0</v>
          </cell>
          <cell r="I30">
            <v>4156981</v>
          </cell>
        </row>
        <row r="31">
          <cell r="A31">
            <v>2034</v>
          </cell>
          <cell r="B31">
            <v>1826235.83</v>
          </cell>
          <cell r="C31">
            <v>4038009.62</v>
          </cell>
          <cell r="D31">
            <v>4962.5</v>
          </cell>
          <cell r="E31">
            <v>4399777.79</v>
          </cell>
          <cell r="F31">
            <v>49324.17</v>
          </cell>
          <cell r="G31">
            <v>2420959.3199999998</v>
          </cell>
          <cell r="H31">
            <v>0</v>
          </cell>
          <cell r="I31">
            <v>4170487</v>
          </cell>
        </row>
        <row r="32">
          <cell r="A32">
            <v>2035</v>
          </cell>
          <cell r="B32">
            <v>1739496.28</v>
          </cell>
          <cell r="C32">
            <v>3960469.37</v>
          </cell>
          <cell r="D32">
            <v>4704.7700000000004</v>
          </cell>
          <cell r="E32">
            <v>4215043.96</v>
          </cell>
          <cell r="F32">
            <v>47565.67</v>
          </cell>
          <cell r="G32">
            <v>2431941.83</v>
          </cell>
          <cell r="H32">
            <v>0</v>
          </cell>
          <cell r="I32">
            <v>4077616</v>
          </cell>
        </row>
        <row r="33">
          <cell r="A33">
            <v>2036</v>
          </cell>
          <cell r="B33">
            <v>1678358.15</v>
          </cell>
          <cell r="C33">
            <v>3898100.33</v>
          </cell>
          <cell r="D33">
            <v>4417.2299999999996</v>
          </cell>
          <cell r="E33">
            <v>4058541.89</v>
          </cell>
          <cell r="F33">
            <v>45688.61</v>
          </cell>
          <cell r="G33">
            <v>2402695.13</v>
          </cell>
          <cell r="H33">
            <v>0</v>
          </cell>
          <cell r="I33">
            <v>4017562</v>
          </cell>
        </row>
        <row r="34">
          <cell r="A34">
            <v>2037</v>
          </cell>
          <cell r="B34">
            <v>1600643.27</v>
          </cell>
          <cell r="C34">
            <v>3876825.76</v>
          </cell>
          <cell r="D34">
            <v>4102.49</v>
          </cell>
          <cell r="E34">
            <v>3871273.01</v>
          </cell>
          <cell r="F34">
            <v>43685.91</v>
          </cell>
          <cell r="G34">
            <v>2428181.5</v>
          </cell>
          <cell r="H34">
            <v>0</v>
          </cell>
          <cell r="I34">
            <v>3951736</v>
          </cell>
        </row>
        <row r="35">
          <cell r="A35">
            <v>2038</v>
          </cell>
          <cell r="B35">
            <v>1519877.51</v>
          </cell>
          <cell r="C35">
            <v>3904309.83</v>
          </cell>
          <cell r="D35">
            <v>3767.41</v>
          </cell>
          <cell r="E35">
            <v>3751359.88</v>
          </cell>
          <cell r="F35">
            <v>41572.120000000003</v>
          </cell>
          <cell r="G35">
            <v>2385175.39</v>
          </cell>
          <cell r="H35">
            <v>0</v>
          </cell>
          <cell r="I35">
            <v>3916968</v>
          </cell>
        </row>
        <row r="36">
          <cell r="A36">
            <v>2039</v>
          </cell>
          <cell r="B36">
            <v>1465167.33</v>
          </cell>
          <cell r="C36">
            <v>3875566.1</v>
          </cell>
          <cell r="D36">
            <v>3420.16</v>
          </cell>
          <cell r="E36">
            <v>3667835.93</v>
          </cell>
          <cell r="F36">
            <v>39371.129999999997</v>
          </cell>
          <cell r="G36">
            <v>2366135.56</v>
          </cell>
          <cell r="H36">
            <v>0</v>
          </cell>
          <cell r="I36">
            <v>3908557</v>
          </cell>
        </row>
        <row r="37">
          <cell r="A37">
            <v>2040</v>
          </cell>
          <cell r="B37">
            <v>1376809.3</v>
          </cell>
          <cell r="C37">
            <v>3804321.83</v>
          </cell>
          <cell r="D37">
            <v>3065.05</v>
          </cell>
          <cell r="E37">
            <v>3476500.65</v>
          </cell>
          <cell r="F37">
            <v>37084.9</v>
          </cell>
          <cell r="G37">
            <v>2331330.86</v>
          </cell>
          <cell r="H37">
            <v>0</v>
          </cell>
          <cell r="I37">
            <v>3877513</v>
          </cell>
        </row>
        <row r="38">
          <cell r="A38">
            <v>2041</v>
          </cell>
          <cell r="B38">
            <v>1297749.22</v>
          </cell>
          <cell r="C38">
            <v>3721193.69</v>
          </cell>
          <cell r="D38">
            <v>2709.77</v>
          </cell>
          <cell r="E38">
            <v>3369154.06</v>
          </cell>
          <cell r="F38">
            <v>34722.57</v>
          </cell>
          <cell r="G38">
            <v>2278829.9700000002</v>
          </cell>
          <cell r="H38">
            <v>0</v>
          </cell>
          <cell r="I38">
            <v>3798769</v>
          </cell>
        </row>
        <row r="39">
          <cell r="A39">
            <v>2042</v>
          </cell>
          <cell r="B39">
            <v>1246284.3700000001</v>
          </cell>
          <cell r="C39">
            <v>3548562.76</v>
          </cell>
          <cell r="D39">
            <v>2359.7600000000002</v>
          </cell>
          <cell r="E39">
            <v>3210022.74</v>
          </cell>
          <cell r="F39">
            <v>32259.16</v>
          </cell>
          <cell r="G39">
            <v>2205217.66</v>
          </cell>
          <cell r="H39">
            <v>0</v>
          </cell>
          <cell r="I39">
            <v>3700404</v>
          </cell>
        </row>
        <row r="40">
          <cell r="A40">
            <v>2043</v>
          </cell>
          <cell r="B40">
            <v>1176870.29</v>
          </cell>
          <cell r="C40">
            <v>3535125.82</v>
          </cell>
          <cell r="D40">
            <v>2017.25</v>
          </cell>
          <cell r="E40">
            <v>3061491.37</v>
          </cell>
          <cell r="F40">
            <v>29710.6</v>
          </cell>
          <cell r="G40">
            <v>2106561.35</v>
          </cell>
          <cell r="H40">
            <v>0</v>
          </cell>
          <cell r="I40">
            <v>3533067</v>
          </cell>
        </row>
        <row r="41">
          <cell r="A41">
            <v>2044</v>
          </cell>
          <cell r="B41">
            <v>1112211.42</v>
          </cell>
          <cell r="C41">
            <v>3406308.46</v>
          </cell>
          <cell r="D41">
            <v>1696.07</v>
          </cell>
          <cell r="E41">
            <v>2857208.91</v>
          </cell>
          <cell r="F41">
            <v>27122.19</v>
          </cell>
          <cell r="G41">
            <v>2031625.55</v>
          </cell>
          <cell r="H41">
            <v>0</v>
          </cell>
          <cell r="I41">
            <v>3489995</v>
          </cell>
        </row>
        <row r="42">
          <cell r="A42">
            <v>2045</v>
          </cell>
          <cell r="B42">
            <v>1041477.66</v>
          </cell>
          <cell r="C42">
            <v>3247045.58</v>
          </cell>
          <cell r="D42">
            <v>1402.6</v>
          </cell>
          <cell r="E42">
            <v>2669751.92</v>
          </cell>
          <cell r="F42">
            <v>24526.65</v>
          </cell>
          <cell r="G42">
            <v>1872149.51</v>
          </cell>
          <cell r="H42">
            <v>0</v>
          </cell>
          <cell r="I42">
            <v>3371613</v>
          </cell>
        </row>
        <row r="43">
          <cell r="A43">
            <v>2046</v>
          </cell>
          <cell r="B43">
            <v>933756.88</v>
          </cell>
          <cell r="C43">
            <v>3135673.19</v>
          </cell>
          <cell r="D43">
            <v>1140.2</v>
          </cell>
          <cell r="E43">
            <v>2551937.69</v>
          </cell>
          <cell r="F43">
            <v>21922.27</v>
          </cell>
          <cell r="G43">
            <v>1715354</v>
          </cell>
          <cell r="H43">
            <v>0</v>
          </cell>
          <cell r="I43">
            <v>3189933</v>
          </cell>
        </row>
        <row r="44">
          <cell r="A44">
            <v>2047</v>
          </cell>
          <cell r="B44">
            <v>858027.01</v>
          </cell>
          <cell r="C44">
            <v>2961477.02</v>
          </cell>
          <cell r="D44">
            <v>910.56</v>
          </cell>
          <cell r="E44">
            <v>2330954.69</v>
          </cell>
          <cell r="F44">
            <v>19312.14</v>
          </cell>
          <cell r="G44">
            <v>1595056.17</v>
          </cell>
          <cell r="H44">
            <v>0</v>
          </cell>
          <cell r="I44">
            <v>3055037</v>
          </cell>
        </row>
        <row r="45">
          <cell r="A45">
            <v>2048</v>
          </cell>
          <cell r="B45">
            <v>768211.96</v>
          </cell>
          <cell r="C45">
            <v>2830954.84</v>
          </cell>
          <cell r="D45">
            <v>712.47</v>
          </cell>
          <cell r="E45">
            <v>2129604.52</v>
          </cell>
          <cell r="F45">
            <v>16765.259999999998</v>
          </cell>
          <cell r="G45">
            <v>1460058.72</v>
          </cell>
          <cell r="H45">
            <v>0</v>
          </cell>
          <cell r="I45">
            <v>2891671</v>
          </cell>
        </row>
        <row r="46">
          <cell r="A46">
            <v>2049</v>
          </cell>
          <cell r="B46">
            <v>707259.06</v>
          </cell>
          <cell r="C46">
            <v>2635043.89</v>
          </cell>
          <cell r="D46">
            <v>545.64</v>
          </cell>
          <cell r="E46">
            <v>1980958.72</v>
          </cell>
          <cell r="F46">
            <v>14314.75</v>
          </cell>
          <cell r="G46">
            <v>1247856.8799999999</v>
          </cell>
          <cell r="H46">
            <v>0</v>
          </cell>
          <cell r="I46">
            <v>2732368</v>
          </cell>
        </row>
        <row r="47">
          <cell r="A47">
            <v>2050</v>
          </cell>
          <cell r="B47">
            <v>644066.39</v>
          </cell>
          <cell r="C47">
            <v>2445964.42</v>
          </cell>
          <cell r="D47">
            <v>407.74</v>
          </cell>
          <cell r="E47">
            <v>1823760.46</v>
          </cell>
          <cell r="F47">
            <v>11996.79</v>
          </cell>
          <cell r="G47">
            <v>1112734.22</v>
          </cell>
          <cell r="H47">
            <v>0</v>
          </cell>
          <cell r="I47">
            <v>2545711</v>
          </cell>
        </row>
        <row r="48">
          <cell r="A48">
            <v>2051</v>
          </cell>
          <cell r="B48">
            <v>593274.84</v>
          </cell>
          <cell r="C48">
            <v>2259429.11</v>
          </cell>
          <cell r="D48">
            <v>298.8</v>
          </cell>
          <cell r="E48">
            <v>1691340.88</v>
          </cell>
          <cell r="F48">
            <v>9879.51</v>
          </cell>
          <cell r="G48">
            <v>1013835.63</v>
          </cell>
          <cell r="H48">
            <v>0</v>
          </cell>
          <cell r="I48">
            <v>2362682</v>
          </cell>
        </row>
        <row r="49">
          <cell r="A49">
            <v>2052</v>
          </cell>
          <cell r="B49">
            <v>536021.79</v>
          </cell>
          <cell r="C49">
            <v>2043928.63</v>
          </cell>
          <cell r="D49">
            <v>213.86</v>
          </cell>
          <cell r="E49">
            <v>1545337.67</v>
          </cell>
          <cell r="F49">
            <v>7971.95</v>
          </cell>
          <cell r="G49">
            <v>874089.82</v>
          </cell>
          <cell r="H49">
            <v>0</v>
          </cell>
          <cell r="I49">
            <v>2159307</v>
          </cell>
        </row>
        <row r="50">
          <cell r="A50">
            <v>2053</v>
          </cell>
          <cell r="B50">
            <v>472252.32</v>
          </cell>
          <cell r="C50">
            <v>1866115.92</v>
          </cell>
          <cell r="D50">
            <v>149.6</v>
          </cell>
          <cell r="E50">
            <v>1388101.79</v>
          </cell>
          <cell r="F50">
            <v>6290.99</v>
          </cell>
          <cell r="G50">
            <v>779732.6</v>
          </cell>
          <cell r="H50">
            <v>0</v>
          </cell>
          <cell r="I50">
            <v>1930510</v>
          </cell>
        </row>
        <row r="51">
          <cell r="A51">
            <v>2054</v>
          </cell>
          <cell r="B51">
            <v>423274.08</v>
          </cell>
          <cell r="C51">
            <v>1646716.07</v>
          </cell>
          <cell r="D51">
            <v>102.41</v>
          </cell>
          <cell r="E51">
            <v>1253050.6200000001</v>
          </cell>
          <cell r="F51">
            <v>4861.4799999999996</v>
          </cell>
          <cell r="G51">
            <v>712759.74</v>
          </cell>
          <cell r="H51">
            <v>0</v>
          </cell>
          <cell r="I51">
            <v>1764982</v>
          </cell>
        </row>
        <row r="52">
          <cell r="A52">
            <v>2055</v>
          </cell>
          <cell r="B52">
            <v>381803.57</v>
          </cell>
          <cell r="C52">
            <v>1420084.9</v>
          </cell>
          <cell r="D52">
            <v>68.16</v>
          </cell>
          <cell r="E52">
            <v>1121684.47</v>
          </cell>
          <cell r="F52">
            <v>3674.97</v>
          </cell>
          <cell r="G52">
            <v>606347.82999999996</v>
          </cell>
          <cell r="H52">
            <v>0</v>
          </cell>
          <cell r="I52">
            <v>1558102</v>
          </cell>
        </row>
        <row r="53">
          <cell r="A53">
            <v>2056</v>
          </cell>
          <cell r="B53">
            <v>326916.28000000003</v>
          </cell>
          <cell r="C53">
            <v>1276023.98</v>
          </cell>
          <cell r="D53">
            <v>44.24</v>
          </cell>
          <cell r="E53">
            <v>1012327.87</v>
          </cell>
          <cell r="F53">
            <v>2716.22</v>
          </cell>
          <cell r="G53">
            <v>543368.06999999995</v>
          </cell>
          <cell r="H53">
            <v>0</v>
          </cell>
          <cell r="I53">
            <v>1352888</v>
          </cell>
        </row>
        <row r="54">
          <cell r="A54">
            <v>2057</v>
          </cell>
          <cell r="B54">
            <v>286236.71000000002</v>
          </cell>
          <cell r="C54">
            <v>1135355.74</v>
          </cell>
          <cell r="D54">
            <v>28.07</v>
          </cell>
          <cell r="E54">
            <v>889823.77</v>
          </cell>
          <cell r="F54">
            <v>1967.29</v>
          </cell>
          <cell r="G54">
            <v>456227.73</v>
          </cell>
          <cell r="H54">
            <v>0</v>
          </cell>
          <cell r="I54">
            <v>1223129</v>
          </cell>
        </row>
        <row r="55">
          <cell r="A55">
            <v>2058</v>
          </cell>
          <cell r="B55">
            <v>255729.57</v>
          </cell>
          <cell r="C55">
            <v>995705.05</v>
          </cell>
          <cell r="D55">
            <v>17.32</v>
          </cell>
          <cell r="E55">
            <v>764271.61</v>
          </cell>
          <cell r="F55">
            <v>1391.79</v>
          </cell>
          <cell r="G55">
            <v>376367.5</v>
          </cell>
          <cell r="H55">
            <v>0</v>
          </cell>
          <cell r="I55">
            <v>1087119</v>
          </cell>
        </row>
        <row r="56">
          <cell r="A56">
            <v>2059</v>
          </cell>
          <cell r="B56">
            <v>219314.27</v>
          </cell>
          <cell r="C56">
            <v>880176.79</v>
          </cell>
          <cell r="D56">
            <v>10.39</v>
          </cell>
          <cell r="E56">
            <v>673162.49</v>
          </cell>
          <cell r="F56">
            <v>960.32</v>
          </cell>
          <cell r="G56">
            <v>334020.11</v>
          </cell>
          <cell r="H56">
            <v>0</v>
          </cell>
          <cell r="I56">
            <v>956703</v>
          </cell>
        </row>
        <row r="57">
          <cell r="A57">
            <v>2060</v>
          </cell>
          <cell r="B57">
            <v>192853.66</v>
          </cell>
          <cell r="C57">
            <v>790150.22</v>
          </cell>
          <cell r="D57">
            <v>6.08</v>
          </cell>
          <cell r="E57">
            <v>604069.43000000005</v>
          </cell>
          <cell r="F57">
            <v>648.22</v>
          </cell>
          <cell r="G57">
            <v>296919.8</v>
          </cell>
          <cell r="H57">
            <v>0</v>
          </cell>
          <cell r="I57">
            <v>859264</v>
          </cell>
        </row>
        <row r="58">
          <cell r="A58">
            <v>2061</v>
          </cell>
          <cell r="B58">
            <v>171870.11</v>
          </cell>
          <cell r="C58">
            <v>719298.21</v>
          </cell>
          <cell r="D58">
            <v>3.44</v>
          </cell>
          <cell r="E58">
            <v>528374.57999999996</v>
          </cell>
          <cell r="F58">
            <v>426.89</v>
          </cell>
          <cell r="G58">
            <v>268267.88</v>
          </cell>
          <cell r="H58">
            <v>0</v>
          </cell>
          <cell r="I58">
            <v>777640</v>
          </cell>
        </row>
        <row r="59">
          <cell r="A59">
            <v>2062</v>
          </cell>
          <cell r="B59">
            <v>152637.93</v>
          </cell>
          <cell r="C59">
            <v>634642.67000000004</v>
          </cell>
          <cell r="D59">
            <v>1.91</v>
          </cell>
          <cell r="E59">
            <v>471170.71</v>
          </cell>
          <cell r="F59">
            <v>274.26</v>
          </cell>
          <cell r="G59">
            <v>244904.79</v>
          </cell>
          <cell r="H59">
            <v>0</v>
          </cell>
          <cell r="I59">
            <v>707996</v>
          </cell>
        </row>
        <row r="60">
          <cell r="A60">
            <v>2063</v>
          </cell>
          <cell r="B60">
            <v>136872.34</v>
          </cell>
          <cell r="C60">
            <v>578378.62</v>
          </cell>
          <cell r="D60">
            <v>1.05</v>
          </cell>
          <cell r="E60">
            <v>422448.19</v>
          </cell>
          <cell r="F60">
            <v>172.48</v>
          </cell>
          <cell r="G60">
            <v>225385.96</v>
          </cell>
          <cell r="H60">
            <v>0</v>
          </cell>
          <cell r="I60">
            <v>627434</v>
          </cell>
        </row>
        <row r="61">
          <cell r="A61">
            <v>2064</v>
          </cell>
          <cell r="B61">
            <v>122826.76</v>
          </cell>
          <cell r="C61">
            <v>528203.14</v>
          </cell>
          <cell r="D61">
            <v>0.56000000000000005</v>
          </cell>
          <cell r="E61">
            <v>377207.49</v>
          </cell>
          <cell r="F61">
            <v>105.84</v>
          </cell>
          <cell r="G61">
            <v>207869.45</v>
          </cell>
          <cell r="H61">
            <v>0</v>
          </cell>
          <cell r="I61">
            <v>571726</v>
          </cell>
        </row>
        <row r="62">
          <cell r="A62">
            <v>2065</v>
          </cell>
          <cell r="B62">
            <v>110328.4</v>
          </cell>
          <cell r="C62">
            <v>481885.71</v>
          </cell>
          <cell r="D62">
            <v>0.3</v>
          </cell>
          <cell r="E62">
            <v>338673.49</v>
          </cell>
          <cell r="F62">
            <v>63.27</v>
          </cell>
          <cell r="G62">
            <v>192318.77</v>
          </cell>
          <cell r="H62">
            <v>0</v>
          </cell>
          <cell r="I62">
            <v>520598</v>
          </cell>
        </row>
        <row r="63">
          <cell r="A63">
            <v>2066</v>
          </cell>
          <cell r="B63">
            <v>99253.36</v>
          </cell>
          <cell r="C63">
            <v>440418.27</v>
          </cell>
          <cell r="D63">
            <v>0.16</v>
          </cell>
          <cell r="E63">
            <v>304013.32</v>
          </cell>
          <cell r="F63">
            <v>37.21</v>
          </cell>
          <cell r="G63">
            <v>178116.84</v>
          </cell>
          <cell r="H63">
            <v>0</v>
          </cell>
          <cell r="I63">
            <v>474236</v>
          </cell>
        </row>
        <row r="64">
          <cell r="A64">
            <v>2067</v>
          </cell>
          <cell r="B64">
            <v>89463.32</v>
          </cell>
          <cell r="C64">
            <v>402948.19</v>
          </cell>
          <cell r="D64">
            <v>0.08</v>
          </cell>
          <cell r="E64">
            <v>272993.73</v>
          </cell>
          <cell r="F64">
            <v>21.49</v>
          </cell>
          <cell r="G64">
            <v>165063.96</v>
          </cell>
          <cell r="H64">
            <v>0</v>
          </cell>
          <cell r="I64">
            <v>431924</v>
          </cell>
        </row>
        <row r="65">
          <cell r="A65">
            <v>2068</v>
          </cell>
          <cell r="B65">
            <v>80817.320000000007</v>
          </cell>
          <cell r="C65">
            <v>369213.16</v>
          </cell>
          <cell r="D65">
            <v>0.04</v>
          </cell>
          <cell r="E65">
            <v>245279.57</v>
          </cell>
          <cell r="F65">
            <v>12.17</v>
          </cell>
          <cell r="G65">
            <v>152998.04</v>
          </cell>
          <cell r="H65">
            <v>0</v>
          </cell>
          <cell r="I65">
            <v>393866</v>
          </cell>
        </row>
        <row r="66">
          <cell r="A66">
            <v>2069</v>
          </cell>
          <cell r="B66">
            <v>73158.44</v>
          </cell>
          <cell r="C66">
            <v>338797.28</v>
          </cell>
          <cell r="D66">
            <v>0.02</v>
          </cell>
          <cell r="E66">
            <v>220561.53</v>
          </cell>
          <cell r="F66">
            <v>6.82</v>
          </cell>
          <cell r="G66">
            <v>141663.15</v>
          </cell>
          <cell r="H66">
            <v>0</v>
          </cell>
          <cell r="I66">
            <v>359530</v>
          </cell>
        </row>
        <row r="67">
          <cell r="A67">
            <v>2070</v>
          </cell>
          <cell r="B67">
            <v>66349.14</v>
          </cell>
          <cell r="C67">
            <v>311368.67</v>
          </cell>
          <cell r="D67">
            <v>0</v>
          </cell>
          <cell r="E67">
            <v>198620.94</v>
          </cell>
          <cell r="F67">
            <v>3.57</v>
          </cell>
          <cell r="G67">
            <v>130960.59</v>
          </cell>
          <cell r="H67">
            <v>0</v>
          </cell>
          <cell r="I67">
            <v>328593</v>
          </cell>
        </row>
        <row r="68">
          <cell r="A68">
            <v>2071</v>
          </cell>
          <cell r="B68">
            <v>60268.11</v>
          </cell>
          <cell r="C68">
            <v>286553.21999999997</v>
          </cell>
          <cell r="D68">
            <v>0</v>
          </cell>
          <cell r="E68">
            <v>179154.92</v>
          </cell>
          <cell r="F68">
            <v>1.89</v>
          </cell>
          <cell r="G68">
            <v>120856.05</v>
          </cell>
          <cell r="H68">
            <v>0</v>
          </cell>
          <cell r="I68">
            <v>300508</v>
          </cell>
        </row>
        <row r="69">
          <cell r="A69">
            <v>2072</v>
          </cell>
          <cell r="B69">
            <v>54811.65</v>
          </cell>
          <cell r="C69">
            <v>264088.08</v>
          </cell>
          <cell r="D69">
            <v>0</v>
          </cell>
          <cell r="E69">
            <v>161901.81</v>
          </cell>
          <cell r="F69">
            <v>0.97</v>
          </cell>
          <cell r="G69">
            <v>111249.15</v>
          </cell>
          <cell r="H69">
            <v>0</v>
          </cell>
          <cell r="I69">
            <v>275383</v>
          </cell>
        </row>
        <row r="70">
          <cell r="A70">
            <v>2073</v>
          </cell>
          <cell r="B70">
            <v>49876.23</v>
          </cell>
          <cell r="C70">
            <v>243727.63</v>
          </cell>
          <cell r="D70">
            <v>0</v>
          </cell>
          <cell r="E70">
            <v>146512.07</v>
          </cell>
          <cell r="F70">
            <v>0.41</v>
          </cell>
          <cell r="G70">
            <v>102116.31</v>
          </cell>
          <cell r="H70">
            <v>0</v>
          </cell>
          <cell r="I70">
            <v>252513</v>
          </cell>
        </row>
        <row r="71">
          <cell r="A71">
            <v>2074</v>
          </cell>
          <cell r="B71">
            <v>45384.33</v>
          </cell>
          <cell r="C71">
            <v>225178.1</v>
          </cell>
          <cell r="D71">
            <v>0</v>
          </cell>
          <cell r="E71">
            <v>132696.97</v>
          </cell>
          <cell r="F71">
            <v>0.13</v>
          </cell>
          <cell r="G71">
            <v>93409.64</v>
          </cell>
          <cell r="H71">
            <v>0</v>
          </cell>
          <cell r="I71">
            <v>231758</v>
          </cell>
        </row>
        <row r="72">
          <cell r="A72">
            <v>2075</v>
          </cell>
          <cell r="B72">
            <v>41262.33</v>
          </cell>
          <cell r="C72">
            <v>208137.46</v>
          </cell>
          <cell r="D72">
            <v>0</v>
          </cell>
          <cell r="E72">
            <v>120345.98</v>
          </cell>
          <cell r="F72">
            <v>7.0000000000000007E-2</v>
          </cell>
          <cell r="G72">
            <v>85046.5</v>
          </cell>
          <cell r="H72">
            <v>0</v>
          </cell>
          <cell r="I72">
            <v>212918</v>
          </cell>
        </row>
        <row r="73">
          <cell r="A73">
            <v>2076</v>
          </cell>
          <cell r="B73">
            <v>37488.83</v>
          </cell>
          <cell r="C73">
            <v>192389.37</v>
          </cell>
          <cell r="D73">
            <v>0</v>
          </cell>
          <cell r="E73">
            <v>109221.23</v>
          </cell>
          <cell r="F73">
            <v>0.04</v>
          </cell>
          <cell r="G73">
            <v>77041.149999999994</v>
          </cell>
          <cell r="H73">
            <v>0</v>
          </cell>
          <cell r="I73">
            <v>195469</v>
          </cell>
        </row>
        <row r="74">
          <cell r="A74">
            <v>2077</v>
          </cell>
          <cell r="B74">
            <v>34016.120000000003</v>
          </cell>
          <cell r="C74">
            <v>177778.94</v>
          </cell>
          <cell r="D74">
            <v>0</v>
          </cell>
          <cell r="E74">
            <v>99138.82</v>
          </cell>
          <cell r="F74">
            <v>0.02</v>
          </cell>
          <cell r="G74">
            <v>69473.75</v>
          </cell>
          <cell r="H74">
            <v>0</v>
          </cell>
          <cell r="I74">
            <v>179524</v>
          </cell>
        </row>
        <row r="75">
          <cell r="A75">
            <v>2078</v>
          </cell>
          <cell r="B75">
            <v>30794.53</v>
          </cell>
          <cell r="C75">
            <v>164142.66</v>
          </cell>
          <cell r="D75">
            <v>0</v>
          </cell>
          <cell r="E75">
            <v>89967.35</v>
          </cell>
          <cell r="F75">
            <v>0.01</v>
          </cell>
          <cell r="G75">
            <v>62292.86</v>
          </cell>
          <cell r="H75">
            <v>0</v>
          </cell>
          <cell r="I75">
            <v>164737</v>
          </cell>
        </row>
        <row r="76">
          <cell r="A76">
            <v>2079</v>
          </cell>
          <cell r="B76">
            <v>27807.43</v>
          </cell>
          <cell r="C76">
            <v>151345.84</v>
          </cell>
          <cell r="D76">
            <v>0</v>
          </cell>
          <cell r="E76">
            <v>81536.84</v>
          </cell>
          <cell r="F76">
            <v>0</v>
          </cell>
          <cell r="G76">
            <v>55514.91</v>
          </cell>
          <cell r="H76">
            <v>0</v>
          </cell>
          <cell r="I76">
            <v>150933</v>
          </cell>
        </row>
        <row r="77">
          <cell r="A77">
            <v>2080</v>
          </cell>
          <cell r="B77">
            <v>25058.62</v>
          </cell>
          <cell r="C77">
            <v>139251.74</v>
          </cell>
          <cell r="D77">
            <v>0</v>
          </cell>
          <cell r="E77">
            <v>73782.58</v>
          </cell>
          <cell r="F77">
            <v>0</v>
          </cell>
          <cell r="G77">
            <v>49236.92</v>
          </cell>
          <cell r="H77">
            <v>0</v>
          </cell>
          <cell r="I77">
            <v>138087</v>
          </cell>
        </row>
        <row r="78">
          <cell r="A78">
            <v>2081</v>
          </cell>
          <cell r="B78">
            <v>22526.36</v>
          </cell>
          <cell r="C78">
            <v>127665.1</v>
          </cell>
          <cell r="D78">
            <v>0</v>
          </cell>
          <cell r="E78">
            <v>66626.960000000006</v>
          </cell>
          <cell r="F78">
            <v>0</v>
          </cell>
          <cell r="G78">
            <v>43409.54</v>
          </cell>
          <cell r="H78">
            <v>0</v>
          </cell>
          <cell r="I78">
            <v>126107</v>
          </cell>
        </row>
        <row r="79">
          <cell r="A79">
            <v>2082</v>
          </cell>
          <cell r="B79">
            <v>20195.78</v>
          </cell>
          <cell r="C79">
            <v>116531.01</v>
          </cell>
          <cell r="D79">
            <v>0</v>
          </cell>
          <cell r="E79">
            <v>60035.02</v>
          </cell>
          <cell r="F79">
            <v>0</v>
          </cell>
          <cell r="G79">
            <v>38026.230000000003</v>
          </cell>
          <cell r="H79">
            <v>0</v>
          </cell>
          <cell r="I79">
            <v>114700</v>
          </cell>
        </row>
        <row r="80">
          <cell r="A80">
            <v>2083</v>
          </cell>
          <cell r="B80">
            <v>18039.919999999998</v>
          </cell>
          <cell r="C80">
            <v>105869.49</v>
          </cell>
          <cell r="D80">
            <v>0</v>
          </cell>
          <cell r="E80">
            <v>53898.71</v>
          </cell>
          <cell r="F80">
            <v>0</v>
          </cell>
          <cell r="G80">
            <v>33111.51</v>
          </cell>
          <cell r="H80">
            <v>0</v>
          </cell>
          <cell r="I80">
            <v>103810</v>
          </cell>
        </row>
        <row r="81">
          <cell r="A81">
            <v>2084</v>
          </cell>
          <cell r="B81">
            <v>16044.2</v>
          </cell>
          <cell r="C81">
            <v>95565.48</v>
          </cell>
          <cell r="D81">
            <v>0</v>
          </cell>
          <cell r="E81">
            <v>48130.81</v>
          </cell>
          <cell r="F81">
            <v>0</v>
          </cell>
          <cell r="G81">
            <v>28606.14</v>
          </cell>
          <cell r="H81">
            <v>0</v>
          </cell>
          <cell r="I81">
            <v>93405</v>
          </cell>
        </row>
        <row r="82">
          <cell r="A82">
            <v>2085</v>
          </cell>
          <cell r="B82">
            <v>14195.81</v>
          </cell>
          <cell r="C82">
            <v>85556.92</v>
          </cell>
          <cell r="D82">
            <v>0</v>
          </cell>
          <cell r="E82">
            <v>42731.37</v>
          </cell>
          <cell r="F82">
            <v>0</v>
          </cell>
          <cell r="G82">
            <v>24502.46</v>
          </cell>
          <cell r="H82">
            <v>0</v>
          </cell>
          <cell r="I82">
            <v>83451</v>
          </cell>
        </row>
        <row r="83">
          <cell r="A83">
            <v>2086</v>
          </cell>
          <cell r="B83">
            <v>12471.84</v>
          </cell>
          <cell r="C83">
            <v>75935.69</v>
          </cell>
          <cell r="D83">
            <v>0</v>
          </cell>
          <cell r="E83">
            <v>37681.800000000003</v>
          </cell>
          <cell r="F83">
            <v>0</v>
          </cell>
          <cell r="G83">
            <v>20831.36</v>
          </cell>
          <cell r="H83">
            <v>0</v>
          </cell>
          <cell r="I83">
            <v>74012</v>
          </cell>
        </row>
        <row r="84">
          <cell r="A84">
            <v>2087</v>
          </cell>
          <cell r="B84">
            <v>10876.25</v>
          </cell>
          <cell r="C84">
            <v>66698.509999999995</v>
          </cell>
          <cell r="D84">
            <v>0</v>
          </cell>
          <cell r="E84">
            <v>32988.33</v>
          </cell>
          <cell r="F84">
            <v>0</v>
          </cell>
          <cell r="G84">
            <v>17547.689999999999</v>
          </cell>
          <cell r="H84">
            <v>0</v>
          </cell>
          <cell r="I84">
            <v>65060</v>
          </cell>
        </row>
        <row r="85">
          <cell r="A85">
            <v>2088</v>
          </cell>
          <cell r="B85">
            <v>9409.15</v>
          </cell>
          <cell r="C85">
            <v>57873.93</v>
          </cell>
          <cell r="D85">
            <v>0</v>
          </cell>
          <cell r="E85">
            <v>28621.7</v>
          </cell>
          <cell r="F85">
            <v>0</v>
          </cell>
          <cell r="G85">
            <v>14615.84</v>
          </cell>
          <cell r="H85">
            <v>0</v>
          </cell>
          <cell r="I85">
            <v>56579</v>
          </cell>
        </row>
        <row r="86">
          <cell r="A86">
            <v>2089</v>
          </cell>
          <cell r="B86">
            <v>8044.5</v>
          </cell>
          <cell r="C86">
            <v>49626.69</v>
          </cell>
          <cell r="D86">
            <v>0</v>
          </cell>
          <cell r="E86">
            <v>24564.32</v>
          </cell>
          <cell r="F86">
            <v>0</v>
          </cell>
          <cell r="G86">
            <v>12051.77</v>
          </cell>
          <cell r="H86">
            <v>0</v>
          </cell>
          <cell r="I86">
            <v>48557</v>
          </cell>
        </row>
        <row r="87">
          <cell r="A87">
            <v>2090</v>
          </cell>
          <cell r="B87">
            <v>6793.7</v>
          </cell>
          <cell r="C87">
            <v>41967.43</v>
          </cell>
          <cell r="D87">
            <v>0</v>
          </cell>
          <cell r="E87">
            <v>20838.32</v>
          </cell>
          <cell r="F87">
            <v>0</v>
          </cell>
          <cell r="G87">
            <v>9815.23</v>
          </cell>
          <cell r="H87">
            <v>0</v>
          </cell>
          <cell r="I87">
            <v>41176</v>
          </cell>
        </row>
        <row r="88">
          <cell r="A88">
            <v>2091</v>
          </cell>
          <cell r="B88">
            <v>5663.8</v>
          </cell>
          <cell r="C88">
            <v>34940.050000000003</v>
          </cell>
          <cell r="D88">
            <v>0</v>
          </cell>
          <cell r="E88">
            <v>17431.82</v>
          </cell>
          <cell r="F88">
            <v>0</v>
          </cell>
          <cell r="G88">
            <v>7878.02</v>
          </cell>
          <cell r="H88">
            <v>0</v>
          </cell>
          <cell r="I88">
            <v>34390</v>
          </cell>
        </row>
        <row r="89">
          <cell r="A89">
            <v>2092</v>
          </cell>
          <cell r="B89">
            <v>4644.92</v>
          </cell>
          <cell r="C89">
            <v>28650.93</v>
          </cell>
          <cell r="D89">
            <v>0</v>
          </cell>
          <cell r="E89">
            <v>14374.67</v>
          </cell>
          <cell r="F89">
            <v>0</v>
          </cell>
          <cell r="G89">
            <v>6242.53</v>
          </cell>
          <cell r="H89">
            <v>0</v>
          </cell>
          <cell r="I89">
            <v>28237</v>
          </cell>
        </row>
        <row r="90">
          <cell r="A90">
            <v>2093</v>
          </cell>
          <cell r="B90">
            <v>3750.07</v>
          </cell>
          <cell r="C90">
            <v>23090.959999999999</v>
          </cell>
          <cell r="D90">
            <v>0</v>
          </cell>
          <cell r="E90">
            <v>11686.81</v>
          </cell>
          <cell r="F90">
            <v>0</v>
          </cell>
          <cell r="G90">
            <v>4865.7299999999996</v>
          </cell>
          <cell r="H90">
            <v>0</v>
          </cell>
          <cell r="I90">
            <v>22833</v>
          </cell>
        </row>
        <row r="91">
          <cell r="A91">
            <v>2094</v>
          </cell>
          <cell r="B91">
            <v>2979.81</v>
          </cell>
          <cell r="C91">
            <v>18277.349999999999</v>
          </cell>
          <cell r="D91">
            <v>0</v>
          </cell>
          <cell r="E91">
            <v>9342.3700000000008</v>
          </cell>
          <cell r="F91">
            <v>0</v>
          </cell>
          <cell r="G91">
            <v>3720.65</v>
          </cell>
          <cell r="H91">
            <v>0</v>
          </cell>
          <cell r="I91">
            <v>18181</v>
          </cell>
        </row>
        <row r="92">
          <cell r="A92">
            <v>2095</v>
          </cell>
          <cell r="B92">
            <v>2319.33</v>
          </cell>
          <cell r="C92">
            <v>14222.29</v>
          </cell>
          <cell r="D92">
            <v>0</v>
          </cell>
          <cell r="E92">
            <v>7340.42</v>
          </cell>
          <cell r="F92">
            <v>0</v>
          </cell>
          <cell r="G92">
            <v>2795.27</v>
          </cell>
          <cell r="H92">
            <v>0</v>
          </cell>
          <cell r="I92">
            <v>14160</v>
          </cell>
        </row>
      </sheetData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FAS106 - Expense_LGE Combined"/>
      <sheetName val="FAS106 - Expense"/>
      <sheetName val="PY Disc"/>
      <sheetName val="Calc of G_L for Expense"/>
      <sheetName val="2019 Expense"/>
      <sheetName val="Recon-DO NOT USE"/>
      <sheetName val="FAS106 - Disclosure"/>
      <sheetName val="FAS106 - BS"/>
      <sheetName val="Disclosure Liability"/>
      <sheetName val="Calc of G_L for Disclosure"/>
      <sheetName val="KU_Exp"/>
      <sheetName val="LG&amp;E NU_Exp"/>
      <sheetName val="ServCo_Exp"/>
      <sheetName val="LPI_Exp"/>
      <sheetName val="NU_All_Exp"/>
      <sheetName val="Union_Exp"/>
      <sheetName val="WKEU_Exp"/>
      <sheetName val="Discl Asset info from Client"/>
      <sheetName val="KU_Disc"/>
      <sheetName val="ServCo_Disc"/>
      <sheetName val="LG&amp;E NU_Disc"/>
      <sheetName val="LPI_Disc"/>
      <sheetName val="NU_All_Disc"/>
      <sheetName val="Union_Disc"/>
      <sheetName val="WKE_Disc"/>
      <sheetName val="Cashflows"/>
      <sheetName val="KU Subsidy Sens"/>
      <sheetName val="Calc of G_L for Expense_Old"/>
      <sheetName val="Trend Sensitivites"/>
      <sheetName val="Trend Summary_PY"/>
      <sheetName val="Expected Fed Sub Payments"/>
      <sheetName val="PSC Amort Schedule (Regulatory)"/>
      <sheetName val="PSC Amort Schedule (Financial)"/>
      <sheetName val="Get_Name_Ranges"/>
      <sheetName val="Expense Liability Input"/>
      <sheetName val="NU CFs_All"/>
      <sheetName val="LG&amp;E CFs"/>
      <sheetName val="ServCo CFs"/>
      <sheetName val="LPI CFs"/>
      <sheetName val="KU CFs"/>
      <sheetName val="U CFs"/>
      <sheetName val="WKE CFs"/>
      <sheetName val="Results for Budget Estimate"/>
    </sheetNames>
    <sheetDataSet>
      <sheetData sheetId="0"/>
      <sheetData sheetId="1">
        <row r="9">
          <cell r="B9">
            <v>43831</v>
          </cell>
        </row>
        <row r="79">
          <cell r="B79">
            <v>3.5900000000000001E-2</v>
          </cell>
        </row>
        <row r="80">
          <cell r="B80">
            <v>3.5900000000000001E-2</v>
          </cell>
        </row>
        <row r="81">
          <cell r="B81">
            <v>3.5900000000000001E-2</v>
          </cell>
        </row>
        <row r="82">
          <cell r="B82">
            <v>3.5900000000000001E-2</v>
          </cell>
        </row>
        <row r="83">
          <cell r="B83">
            <v>3.5900000000000001E-2</v>
          </cell>
        </row>
        <row r="84">
          <cell r="B84">
            <v>3.5900000000000001E-2</v>
          </cell>
        </row>
        <row r="86">
          <cell r="B86">
            <v>7.2499999999999995E-2</v>
          </cell>
        </row>
        <row r="87">
          <cell r="B87">
            <v>7.2499999999999995E-2</v>
          </cell>
        </row>
        <row r="88">
          <cell r="B88">
            <v>7.2499999999999995E-2</v>
          </cell>
        </row>
        <row r="89">
          <cell r="B89">
            <v>7.2499999999999995E-2</v>
          </cell>
        </row>
        <row r="90">
          <cell r="B90">
            <v>7.2499999999999995E-2</v>
          </cell>
        </row>
        <row r="91">
          <cell r="B91">
            <v>7.2499999999999995E-2</v>
          </cell>
        </row>
        <row r="93">
          <cell r="B93">
            <v>3.5000000000000003E-2</v>
          </cell>
        </row>
        <row r="94">
          <cell r="B94">
            <v>3.5000000000000003E-2</v>
          </cell>
        </row>
        <row r="95">
          <cell r="B95">
            <v>3.5000000000000003E-2</v>
          </cell>
        </row>
        <row r="96">
          <cell r="B96">
            <v>3.5000000000000003E-2</v>
          </cell>
        </row>
        <row r="97">
          <cell r="B97">
            <v>3.5000000000000003E-2</v>
          </cell>
        </row>
        <row r="98">
          <cell r="B98">
            <v>3.5000000000000003E-2</v>
          </cell>
        </row>
        <row r="101">
          <cell r="B101">
            <v>33619021</v>
          </cell>
          <cell r="C101">
            <v>33831653</v>
          </cell>
        </row>
        <row r="103">
          <cell r="B103">
            <v>15108931</v>
          </cell>
          <cell r="C103">
            <v>15108931</v>
          </cell>
        </row>
        <row r="105">
          <cell r="B105">
            <v>1247458</v>
          </cell>
        </row>
        <row r="106">
          <cell r="B106">
            <v>105375</v>
          </cell>
        </row>
        <row r="107">
          <cell r="B107">
            <v>1025113</v>
          </cell>
        </row>
        <row r="108">
          <cell r="B108">
            <v>-3047088</v>
          </cell>
        </row>
        <row r="111">
          <cell r="B111">
            <v>170537</v>
          </cell>
        </row>
        <row r="114">
          <cell r="C114">
            <v>1511261</v>
          </cell>
        </row>
        <row r="115">
          <cell r="C115">
            <v>10790104.01</v>
          </cell>
        </row>
        <row r="117">
          <cell r="C117">
            <v>-18722722</v>
          </cell>
        </row>
        <row r="119">
          <cell r="C119">
            <v>-4909349</v>
          </cell>
        </row>
        <row r="121">
          <cell r="C121">
            <v>-18722722</v>
          </cell>
        </row>
        <row r="126">
          <cell r="B126">
            <v>57240410</v>
          </cell>
          <cell r="C126">
            <v>57861863</v>
          </cell>
        </row>
        <row r="128">
          <cell r="B128">
            <v>66372094</v>
          </cell>
          <cell r="C128">
            <v>66372094</v>
          </cell>
        </row>
        <row r="130">
          <cell r="B130">
            <v>1583652</v>
          </cell>
        </row>
        <row r="131">
          <cell r="B131">
            <v>403577</v>
          </cell>
        </row>
        <row r="132">
          <cell r="B132">
            <v>1330518</v>
          </cell>
        </row>
        <row r="133">
          <cell r="B133">
            <v>-4221695</v>
          </cell>
        </row>
        <row r="137">
          <cell r="B137">
            <v>313404</v>
          </cell>
        </row>
        <row r="139">
          <cell r="B139">
            <v>313404</v>
          </cell>
        </row>
        <row r="140">
          <cell r="C140">
            <v>3069638</v>
          </cell>
        </row>
        <row r="141">
          <cell r="C141">
            <v>5592370.6399999997</v>
          </cell>
        </row>
        <row r="143">
          <cell r="C143">
            <v>8510231</v>
          </cell>
        </row>
        <row r="144">
          <cell r="C144">
            <v>3069638</v>
          </cell>
        </row>
        <row r="145">
          <cell r="C145">
            <v>1108521</v>
          </cell>
        </row>
        <row r="147">
          <cell r="C147">
            <v>8510231</v>
          </cell>
        </row>
        <row r="152">
          <cell r="B152">
            <v>1023441</v>
          </cell>
          <cell r="C152">
            <v>1028430</v>
          </cell>
        </row>
        <row r="154">
          <cell r="B154">
            <v>3921159</v>
          </cell>
          <cell r="C154">
            <v>3921159</v>
          </cell>
        </row>
        <row r="156">
          <cell r="B156">
            <v>43780</v>
          </cell>
        </row>
        <row r="157">
          <cell r="B157">
            <v>17573</v>
          </cell>
        </row>
        <row r="158">
          <cell r="B158">
            <v>35943</v>
          </cell>
        </row>
        <row r="159">
          <cell r="B159">
            <v>-120716</v>
          </cell>
        </row>
        <row r="161">
          <cell r="C161">
            <v>40600</v>
          </cell>
        </row>
        <row r="162">
          <cell r="B162">
            <v>4117</v>
          </cell>
        </row>
        <row r="166">
          <cell r="C166">
            <v>-4385910</v>
          </cell>
        </row>
        <row r="168">
          <cell r="C168">
            <v>2892729</v>
          </cell>
        </row>
        <row r="170">
          <cell r="C170">
            <v>-444160</v>
          </cell>
        </row>
        <row r="172">
          <cell r="C172">
            <v>2892729</v>
          </cell>
        </row>
        <row r="173">
          <cell r="B173">
            <v>0</v>
          </cell>
        </row>
        <row r="177">
          <cell r="B177">
            <v>68368717</v>
          </cell>
          <cell r="C177">
            <v>68807075</v>
          </cell>
        </row>
        <row r="178">
          <cell r="B178">
            <v>70202340</v>
          </cell>
        </row>
        <row r="179">
          <cell r="B179">
            <v>-1833623</v>
          </cell>
        </row>
        <row r="181">
          <cell r="B181">
            <v>53227006</v>
          </cell>
          <cell r="C181">
            <v>53227006</v>
          </cell>
        </row>
        <row r="183">
          <cell r="B183">
            <v>3299068</v>
          </cell>
        </row>
        <row r="184">
          <cell r="B184">
            <v>-474315</v>
          </cell>
        </row>
        <row r="185">
          <cell r="B185">
            <v>2486782</v>
          </cell>
        </row>
        <row r="186">
          <cell r="B186">
            <v>-8080875</v>
          </cell>
        </row>
        <row r="188">
          <cell r="B188">
            <v>258507</v>
          </cell>
        </row>
        <row r="190">
          <cell r="B190">
            <v>315193</v>
          </cell>
        </row>
        <row r="193">
          <cell r="C193">
            <v>2891462</v>
          </cell>
        </row>
        <row r="194">
          <cell r="C194">
            <v>-37023190</v>
          </cell>
        </row>
        <row r="196">
          <cell r="C196">
            <v>-15580069</v>
          </cell>
        </row>
        <row r="198">
          <cell r="C198">
            <v>-24084094</v>
          </cell>
        </row>
        <row r="200">
          <cell r="C200">
            <v>-15580069</v>
          </cell>
        </row>
        <row r="205">
          <cell r="B205">
            <v>45809404</v>
          </cell>
          <cell r="C205">
            <v>46237925</v>
          </cell>
        </row>
        <row r="207">
          <cell r="B207">
            <v>1741231</v>
          </cell>
          <cell r="C207">
            <v>1741231</v>
          </cell>
        </row>
        <row r="209">
          <cell r="B209">
            <v>4175000</v>
          </cell>
        </row>
        <row r="210">
          <cell r="B210">
            <v>165266</v>
          </cell>
        </row>
        <row r="211">
          <cell r="B211">
            <v>2294502</v>
          </cell>
        </row>
        <row r="212">
          <cell r="B212">
            <v>-6224077</v>
          </cell>
        </row>
        <row r="215">
          <cell r="B215">
            <v>243846</v>
          </cell>
        </row>
        <row r="218">
          <cell r="C218">
            <v>2874271</v>
          </cell>
        </row>
        <row r="219">
          <cell r="C219">
            <v>-11884970</v>
          </cell>
        </row>
        <row r="221">
          <cell r="C221">
            <v>-44496694</v>
          </cell>
        </row>
        <row r="223">
          <cell r="C223">
            <v>-9118942</v>
          </cell>
        </row>
        <row r="225">
          <cell r="C225">
            <v>-44496694</v>
          </cell>
        </row>
        <row r="230">
          <cell r="B230">
            <v>45951</v>
          </cell>
          <cell r="C230">
            <v>46916</v>
          </cell>
        </row>
        <row r="232">
          <cell r="B232">
            <v>0</v>
          </cell>
          <cell r="C232">
            <v>0</v>
          </cell>
        </row>
        <row r="234">
          <cell r="B234">
            <v>23500</v>
          </cell>
        </row>
        <row r="235">
          <cell r="B235">
            <v>0</v>
          </cell>
        </row>
        <row r="236">
          <cell r="B236">
            <v>12915</v>
          </cell>
        </row>
        <row r="237">
          <cell r="B237">
            <v>-36415</v>
          </cell>
        </row>
        <row r="244">
          <cell r="C244">
            <v>-565140</v>
          </cell>
        </row>
        <row r="246">
          <cell r="C246">
            <v>-46916</v>
          </cell>
        </row>
        <row r="247">
          <cell r="C247">
            <v>0</v>
          </cell>
        </row>
        <row r="248">
          <cell r="C248">
            <v>-111174</v>
          </cell>
        </row>
        <row r="250">
          <cell r="C250">
            <v>-46916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3">
          <cell r="A13">
            <v>2016</v>
          </cell>
        </row>
        <row r="14">
          <cell r="A14">
            <v>2017</v>
          </cell>
        </row>
        <row r="15">
          <cell r="A15">
            <v>2018</v>
          </cell>
        </row>
        <row r="16">
          <cell r="A16">
            <v>2019</v>
          </cell>
          <cell r="B16">
            <v>2422755</v>
          </cell>
          <cell r="C16">
            <v>2689149</v>
          </cell>
          <cell r="D16">
            <v>77785</v>
          </cell>
          <cell r="E16">
            <v>4492931</v>
          </cell>
          <cell r="F16">
            <v>3844667</v>
          </cell>
          <cell r="G16">
            <v>28030.37</v>
          </cell>
        </row>
        <row r="17">
          <cell r="A17">
            <v>2020</v>
          </cell>
          <cell r="B17">
            <v>2523196</v>
          </cell>
          <cell r="C17">
            <v>3076957</v>
          </cell>
          <cell r="D17">
            <v>77254</v>
          </cell>
          <cell r="E17">
            <v>4675067</v>
          </cell>
          <cell r="F17">
            <v>3895316</v>
          </cell>
          <cell r="G17">
            <v>23891.13</v>
          </cell>
        </row>
        <row r="18">
          <cell r="A18">
            <v>2021</v>
          </cell>
          <cell r="B18">
            <v>2563778</v>
          </cell>
          <cell r="C18">
            <v>3382434</v>
          </cell>
          <cell r="D18">
            <v>77500</v>
          </cell>
          <cell r="E18">
            <v>4739647</v>
          </cell>
          <cell r="F18">
            <v>3872691</v>
          </cell>
          <cell r="G18">
            <v>12015.9</v>
          </cell>
        </row>
        <row r="19">
          <cell r="A19">
            <v>2022</v>
          </cell>
          <cell r="B19">
            <v>2611370</v>
          </cell>
          <cell r="C19">
            <v>3588017</v>
          </cell>
          <cell r="D19">
            <v>77984</v>
          </cell>
          <cell r="E19">
            <v>4921674</v>
          </cell>
          <cell r="F19">
            <v>3774151</v>
          </cell>
          <cell r="G19">
            <v>8122.01</v>
          </cell>
        </row>
        <row r="20">
          <cell r="A20">
            <v>2023</v>
          </cell>
          <cell r="B20">
            <v>2641372</v>
          </cell>
          <cell r="C20">
            <v>3789862</v>
          </cell>
          <cell r="D20">
            <v>73424</v>
          </cell>
          <cell r="E20">
            <v>5046164</v>
          </cell>
          <cell r="F20">
            <v>3568964</v>
          </cell>
          <cell r="G20">
            <v>4609.26</v>
          </cell>
        </row>
        <row r="21">
          <cell r="A21">
            <v>2024</v>
          </cell>
          <cell r="B21">
            <v>2612810</v>
          </cell>
          <cell r="C21">
            <v>3891784</v>
          </cell>
          <cell r="D21">
            <v>68035</v>
          </cell>
          <cell r="E21">
            <v>5126762</v>
          </cell>
          <cell r="F21">
            <v>3394992</v>
          </cell>
          <cell r="G21">
            <v>358.69</v>
          </cell>
        </row>
        <row r="22">
          <cell r="A22">
            <v>2025</v>
          </cell>
          <cell r="B22">
            <v>2550988</v>
          </cell>
          <cell r="C22">
            <v>3960675</v>
          </cell>
          <cell r="D22">
            <v>66978</v>
          </cell>
          <cell r="E22">
            <v>5069538</v>
          </cell>
          <cell r="F22">
            <v>3264385</v>
          </cell>
          <cell r="G22">
            <v>0</v>
          </cell>
        </row>
        <row r="23">
          <cell r="A23">
            <v>2026</v>
          </cell>
          <cell r="B23">
            <v>2508662</v>
          </cell>
          <cell r="C23">
            <v>4145408</v>
          </cell>
          <cell r="D23">
            <v>65845</v>
          </cell>
          <cell r="E23">
            <v>4954599</v>
          </cell>
          <cell r="F23">
            <v>3080822</v>
          </cell>
          <cell r="G23">
            <v>0</v>
          </cell>
        </row>
        <row r="24">
          <cell r="A24">
            <v>2027</v>
          </cell>
          <cell r="B24">
            <v>2422331</v>
          </cell>
          <cell r="C24">
            <v>4237840</v>
          </cell>
          <cell r="D24">
            <v>64629</v>
          </cell>
          <cell r="E24">
            <v>4847673</v>
          </cell>
          <cell r="F24">
            <v>2972385</v>
          </cell>
          <cell r="G24">
            <v>0</v>
          </cell>
        </row>
        <row r="25">
          <cell r="A25">
            <v>2028</v>
          </cell>
          <cell r="B25">
            <v>2291394</v>
          </cell>
          <cell r="C25">
            <v>4255439</v>
          </cell>
          <cell r="D25">
            <v>63323</v>
          </cell>
          <cell r="E25">
            <v>4756594</v>
          </cell>
          <cell r="F25">
            <v>2862515</v>
          </cell>
          <cell r="G25">
            <v>0</v>
          </cell>
        </row>
        <row r="26">
          <cell r="A26">
            <v>2029</v>
          </cell>
          <cell r="B26">
            <v>2209329</v>
          </cell>
          <cell r="C26">
            <v>4285230</v>
          </cell>
          <cell r="D26">
            <v>61921</v>
          </cell>
          <cell r="E26">
            <v>4619986</v>
          </cell>
          <cell r="F26">
            <v>2713697</v>
          </cell>
          <cell r="G26">
            <v>0</v>
          </cell>
        </row>
        <row r="27">
          <cell r="A27">
            <v>2030</v>
          </cell>
          <cell r="B27">
            <v>2129598</v>
          </cell>
          <cell r="C27">
            <v>4211731</v>
          </cell>
          <cell r="D27">
            <v>60413</v>
          </cell>
          <cell r="E27">
            <v>4485957</v>
          </cell>
          <cell r="F27">
            <v>2597250</v>
          </cell>
          <cell r="G27">
            <v>0</v>
          </cell>
        </row>
        <row r="28">
          <cell r="A28">
            <v>2031</v>
          </cell>
          <cell r="B28">
            <v>1997999</v>
          </cell>
          <cell r="C28">
            <v>4114635</v>
          </cell>
          <cell r="D28">
            <v>58791</v>
          </cell>
          <cell r="E28">
            <v>4342462</v>
          </cell>
          <cell r="F28">
            <v>2514888</v>
          </cell>
          <cell r="G28">
            <v>0</v>
          </cell>
        </row>
        <row r="29">
          <cell r="A29">
            <v>2032</v>
          </cell>
          <cell r="B29">
            <v>1908759</v>
          </cell>
          <cell r="C29">
            <v>4106452</v>
          </cell>
          <cell r="D29">
            <v>57045</v>
          </cell>
          <cell r="E29">
            <v>4239698</v>
          </cell>
          <cell r="F29">
            <v>2461862</v>
          </cell>
          <cell r="G29">
            <v>0</v>
          </cell>
        </row>
        <row r="30">
          <cell r="A30">
            <v>2033</v>
          </cell>
          <cell r="B30">
            <v>1858900</v>
          </cell>
          <cell r="C30">
            <v>4124646</v>
          </cell>
          <cell r="D30">
            <v>55168</v>
          </cell>
          <cell r="E30">
            <v>4063833</v>
          </cell>
          <cell r="F30">
            <v>2420089</v>
          </cell>
          <cell r="G30">
            <v>0</v>
          </cell>
        </row>
        <row r="31">
          <cell r="A31">
            <v>2034</v>
          </cell>
          <cell r="B31">
            <v>1808288</v>
          </cell>
          <cell r="C31">
            <v>4052679</v>
          </cell>
          <cell r="D31">
            <v>53168</v>
          </cell>
          <cell r="E31">
            <v>3858137</v>
          </cell>
          <cell r="F31">
            <v>2369433</v>
          </cell>
          <cell r="G31">
            <v>0</v>
          </cell>
        </row>
        <row r="32">
          <cell r="A32">
            <v>2035</v>
          </cell>
          <cell r="B32">
            <v>1768512</v>
          </cell>
          <cell r="C32">
            <v>3987289</v>
          </cell>
          <cell r="D32">
            <v>51042</v>
          </cell>
          <cell r="E32">
            <v>3699822</v>
          </cell>
          <cell r="F32">
            <v>2347618</v>
          </cell>
        </row>
        <row r="33">
          <cell r="A33">
            <v>2036</v>
          </cell>
          <cell r="B33">
            <v>1727408</v>
          </cell>
          <cell r="C33">
            <v>3911392</v>
          </cell>
          <cell r="D33">
            <v>48803</v>
          </cell>
          <cell r="E33">
            <v>3562850</v>
          </cell>
          <cell r="F33">
            <v>2336730</v>
          </cell>
        </row>
        <row r="34">
          <cell r="A34">
            <v>2037</v>
          </cell>
          <cell r="B34">
            <v>1673515</v>
          </cell>
          <cell r="C34">
            <v>3918291</v>
          </cell>
          <cell r="D34">
            <v>46452</v>
          </cell>
          <cell r="E34">
            <v>3436224</v>
          </cell>
          <cell r="F34">
            <v>2291792</v>
          </cell>
        </row>
        <row r="35">
          <cell r="A35">
            <v>2038</v>
          </cell>
          <cell r="B35">
            <v>1616413</v>
          </cell>
          <cell r="C35">
            <v>3973228</v>
          </cell>
          <cell r="D35">
            <v>43994</v>
          </cell>
          <cell r="E35">
            <v>3330634</v>
          </cell>
          <cell r="F35">
            <v>2240328</v>
          </cell>
        </row>
        <row r="36">
          <cell r="A36">
            <v>2039</v>
          </cell>
          <cell r="B36">
            <v>1566604</v>
          </cell>
          <cell r="C36">
            <v>3944849</v>
          </cell>
          <cell r="D36">
            <v>41420</v>
          </cell>
          <cell r="E36">
            <v>3262640</v>
          </cell>
          <cell r="F36">
            <v>2205429</v>
          </cell>
        </row>
        <row r="37">
          <cell r="A37">
            <v>2040</v>
          </cell>
          <cell r="B37">
            <v>1515195</v>
          </cell>
          <cell r="C37">
            <v>3905896</v>
          </cell>
          <cell r="D37">
            <v>38722</v>
          </cell>
          <cell r="E37">
            <v>3164416</v>
          </cell>
          <cell r="F37">
            <v>2167103</v>
          </cell>
        </row>
        <row r="38">
          <cell r="A38">
            <v>2041</v>
          </cell>
          <cell r="B38">
            <v>1447557</v>
          </cell>
          <cell r="C38">
            <v>3843343</v>
          </cell>
          <cell r="D38">
            <v>35896</v>
          </cell>
          <cell r="E38">
            <v>3049283</v>
          </cell>
          <cell r="F38">
            <v>2122270</v>
          </cell>
        </row>
        <row r="39">
          <cell r="A39">
            <v>2042</v>
          </cell>
          <cell r="B39">
            <v>1392136</v>
          </cell>
          <cell r="C39">
            <v>3743389</v>
          </cell>
          <cell r="D39">
            <v>32933</v>
          </cell>
          <cell r="E39">
            <v>2951688</v>
          </cell>
          <cell r="F39">
            <v>2045744</v>
          </cell>
        </row>
        <row r="40">
          <cell r="A40">
            <v>2043</v>
          </cell>
          <cell r="B40">
            <v>1321435</v>
          </cell>
          <cell r="C40">
            <v>3674254</v>
          </cell>
          <cell r="D40">
            <v>29893</v>
          </cell>
          <cell r="E40">
            <v>2836120</v>
          </cell>
          <cell r="F40">
            <v>1970028</v>
          </cell>
        </row>
        <row r="41">
          <cell r="A41">
            <v>2044</v>
          </cell>
          <cell r="B41">
            <v>1231278</v>
          </cell>
          <cell r="C41">
            <v>3561906</v>
          </cell>
          <cell r="D41">
            <v>26836</v>
          </cell>
          <cell r="E41">
            <v>2665787</v>
          </cell>
          <cell r="F41">
            <v>1877910</v>
          </cell>
        </row>
        <row r="42">
          <cell r="A42">
            <v>2045</v>
          </cell>
          <cell r="B42">
            <v>1135652</v>
          </cell>
          <cell r="C42">
            <v>3410027</v>
          </cell>
          <cell r="D42">
            <v>23794</v>
          </cell>
          <cell r="E42">
            <v>2532909</v>
          </cell>
          <cell r="F42">
            <v>1753505</v>
          </cell>
        </row>
        <row r="43">
          <cell r="A43">
            <v>2046</v>
          </cell>
          <cell r="B43">
            <v>1012483</v>
          </cell>
          <cell r="C43">
            <v>3251918</v>
          </cell>
          <cell r="D43">
            <v>20866</v>
          </cell>
          <cell r="E43">
            <v>2386213</v>
          </cell>
          <cell r="F43">
            <v>1621373</v>
          </cell>
        </row>
        <row r="44">
          <cell r="A44">
            <v>2047</v>
          </cell>
          <cell r="B44">
            <v>938887</v>
          </cell>
          <cell r="C44">
            <v>3058256</v>
          </cell>
          <cell r="D44">
            <v>18032</v>
          </cell>
          <cell r="E44">
            <v>2209610</v>
          </cell>
          <cell r="F44">
            <v>1514558</v>
          </cell>
        </row>
        <row r="45">
          <cell r="A45">
            <v>2048</v>
          </cell>
          <cell r="B45">
            <v>850583</v>
          </cell>
          <cell r="C45">
            <v>2903249</v>
          </cell>
          <cell r="D45">
            <v>15340</v>
          </cell>
          <cell r="E45">
            <v>2054042</v>
          </cell>
          <cell r="F45">
            <v>1433374</v>
          </cell>
        </row>
        <row r="46">
          <cell r="A46">
            <v>2049</v>
          </cell>
          <cell r="B46">
            <v>767294</v>
          </cell>
          <cell r="C46">
            <v>2726561</v>
          </cell>
          <cell r="D46">
            <v>12848</v>
          </cell>
          <cell r="E46">
            <v>1904599</v>
          </cell>
          <cell r="F46">
            <v>1318447</v>
          </cell>
        </row>
        <row r="47">
          <cell r="A47">
            <v>2050</v>
          </cell>
          <cell r="B47">
            <v>701251</v>
          </cell>
          <cell r="C47">
            <v>2531904</v>
          </cell>
          <cell r="D47">
            <v>10574</v>
          </cell>
          <cell r="E47">
            <v>1787024</v>
          </cell>
          <cell r="F47">
            <v>1235782</v>
          </cell>
        </row>
        <row r="48">
          <cell r="A48">
            <v>2051</v>
          </cell>
          <cell r="B48">
            <v>635150</v>
          </cell>
          <cell r="C48">
            <v>2375036</v>
          </cell>
          <cell r="D48">
            <v>8539</v>
          </cell>
          <cell r="E48">
            <v>1639103</v>
          </cell>
          <cell r="F48">
            <v>1141731</v>
          </cell>
        </row>
        <row r="49">
          <cell r="A49">
            <v>2052</v>
          </cell>
          <cell r="B49">
            <v>584745</v>
          </cell>
          <cell r="C49">
            <v>2193100</v>
          </cell>
          <cell r="D49">
            <v>6759</v>
          </cell>
          <cell r="E49">
            <v>1505091</v>
          </cell>
          <cell r="F49">
            <v>1039735</v>
          </cell>
        </row>
        <row r="50">
          <cell r="A50">
            <v>2053</v>
          </cell>
          <cell r="B50">
            <v>530253</v>
          </cell>
          <cell r="C50">
            <v>2006673</v>
          </cell>
          <cell r="D50">
            <v>5229</v>
          </cell>
          <cell r="E50">
            <v>1382241</v>
          </cell>
          <cell r="F50">
            <v>948859</v>
          </cell>
        </row>
        <row r="51">
          <cell r="A51">
            <v>2054</v>
          </cell>
          <cell r="B51">
            <v>479547</v>
          </cell>
          <cell r="C51">
            <v>1842255</v>
          </cell>
          <cell r="D51">
            <v>3952</v>
          </cell>
          <cell r="E51">
            <v>1253964</v>
          </cell>
          <cell r="F51">
            <v>842428</v>
          </cell>
        </row>
        <row r="52">
          <cell r="A52">
            <v>2055</v>
          </cell>
          <cell r="B52">
            <v>441094</v>
          </cell>
          <cell r="C52">
            <v>1651897</v>
          </cell>
          <cell r="D52">
            <v>2921</v>
          </cell>
          <cell r="E52">
            <v>1149445</v>
          </cell>
          <cell r="F52">
            <v>743742</v>
          </cell>
        </row>
        <row r="53">
          <cell r="A53">
            <v>2056</v>
          </cell>
          <cell r="B53">
            <v>388364</v>
          </cell>
          <cell r="C53">
            <v>1494699</v>
          </cell>
          <cell r="D53">
            <v>2107</v>
          </cell>
          <cell r="E53">
            <v>1028265</v>
          </cell>
          <cell r="F53">
            <v>649781</v>
          </cell>
        </row>
        <row r="54">
          <cell r="A54">
            <v>2057</v>
          </cell>
          <cell r="B54">
            <v>349437</v>
          </cell>
          <cell r="C54">
            <v>1339769</v>
          </cell>
          <cell r="D54">
            <v>1482</v>
          </cell>
          <cell r="E54">
            <v>925538</v>
          </cell>
          <cell r="F54">
            <v>567987</v>
          </cell>
        </row>
        <row r="55">
          <cell r="A55">
            <v>2058</v>
          </cell>
          <cell r="B55">
            <v>304301</v>
          </cell>
          <cell r="C55">
            <v>1169067</v>
          </cell>
          <cell r="D55">
            <v>1016</v>
          </cell>
          <cell r="E55">
            <v>786224</v>
          </cell>
          <cell r="F55">
            <v>491344</v>
          </cell>
        </row>
        <row r="56">
          <cell r="A56">
            <v>2059</v>
          </cell>
          <cell r="B56">
            <v>269620</v>
          </cell>
          <cell r="C56">
            <v>1031337</v>
          </cell>
          <cell r="D56">
            <v>678</v>
          </cell>
          <cell r="E56">
            <v>699150</v>
          </cell>
          <cell r="F56">
            <v>400537</v>
          </cell>
        </row>
        <row r="57">
          <cell r="A57">
            <v>2060</v>
          </cell>
          <cell r="B57">
            <v>242425</v>
          </cell>
          <cell r="C57">
            <v>919415</v>
          </cell>
          <cell r="D57">
            <v>441</v>
          </cell>
          <cell r="E57">
            <v>619282</v>
          </cell>
          <cell r="F57">
            <v>343372</v>
          </cell>
        </row>
        <row r="58">
          <cell r="A58">
            <v>2061</v>
          </cell>
          <cell r="B58">
            <v>216194</v>
          </cell>
          <cell r="C58">
            <v>817690</v>
          </cell>
          <cell r="D58">
            <v>278</v>
          </cell>
          <cell r="E58">
            <v>527319</v>
          </cell>
          <cell r="F58">
            <v>301894</v>
          </cell>
        </row>
        <row r="59">
          <cell r="A59">
            <v>2062</v>
          </cell>
          <cell r="B59">
            <v>192559</v>
          </cell>
          <cell r="C59">
            <v>720084</v>
          </cell>
          <cell r="D59">
            <v>171</v>
          </cell>
          <cell r="E59">
            <v>466271</v>
          </cell>
          <cell r="F59">
            <v>257658</v>
          </cell>
        </row>
        <row r="60">
          <cell r="A60">
            <v>2063</v>
          </cell>
          <cell r="B60">
            <v>173702</v>
          </cell>
          <cell r="C60">
            <v>645050</v>
          </cell>
          <cell r="D60">
            <v>102</v>
          </cell>
          <cell r="E60">
            <v>410727</v>
          </cell>
          <cell r="F60">
            <v>226426</v>
          </cell>
        </row>
        <row r="61">
          <cell r="A61">
            <v>2064</v>
          </cell>
          <cell r="B61">
            <v>157928</v>
          </cell>
          <cell r="C61">
            <v>584989</v>
          </cell>
          <cell r="D61">
            <v>59</v>
          </cell>
          <cell r="E61">
            <v>359192</v>
          </cell>
          <cell r="F61">
            <v>206750</v>
          </cell>
        </row>
        <row r="62">
          <cell r="A62">
            <v>2065</v>
          </cell>
          <cell r="B62">
            <v>144649</v>
          </cell>
          <cell r="C62">
            <v>533303</v>
          </cell>
          <cell r="D62">
            <v>34</v>
          </cell>
          <cell r="E62">
            <v>320682</v>
          </cell>
          <cell r="F62">
            <v>187737</v>
          </cell>
        </row>
        <row r="63">
          <cell r="A63">
            <v>2066</v>
          </cell>
          <cell r="B63">
            <v>132653</v>
          </cell>
          <cell r="C63">
            <v>488904</v>
          </cell>
          <cell r="D63">
            <v>18</v>
          </cell>
          <cell r="E63">
            <v>287586</v>
          </cell>
          <cell r="F63">
            <v>172509</v>
          </cell>
        </row>
        <row r="64">
          <cell r="A64">
            <v>2067</v>
          </cell>
          <cell r="B64">
            <v>122338</v>
          </cell>
          <cell r="C64">
            <v>450432</v>
          </cell>
          <cell r="D64">
            <v>10</v>
          </cell>
          <cell r="E64">
            <v>260896</v>
          </cell>
          <cell r="F64">
            <v>160967</v>
          </cell>
        </row>
        <row r="65">
          <cell r="A65">
            <v>2068</v>
          </cell>
          <cell r="B65">
            <v>113119</v>
          </cell>
          <cell r="C65">
            <v>416944</v>
          </cell>
          <cell r="D65">
            <v>5</v>
          </cell>
          <cell r="E65">
            <v>237305</v>
          </cell>
          <cell r="F65">
            <v>152028</v>
          </cell>
        </row>
        <row r="66">
          <cell r="A66">
            <v>2069</v>
          </cell>
          <cell r="B66">
            <v>104681</v>
          </cell>
          <cell r="C66">
            <v>387162</v>
          </cell>
          <cell r="D66">
            <v>3</v>
          </cell>
          <cell r="E66">
            <v>217033</v>
          </cell>
          <cell r="F66">
            <v>143468</v>
          </cell>
        </row>
        <row r="67">
          <cell r="A67">
            <v>2070</v>
          </cell>
          <cell r="B67">
            <v>96899</v>
          </cell>
          <cell r="C67">
            <v>360175</v>
          </cell>
          <cell r="D67">
            <v>1</v>
          </cell>
          <cell r="E67">
            <v>199441</v>
          </cell>
          <cell r="F67">
            <v>135685</v>
          </cell>
        </row>
        <row r="68">
          <cell r="A68">
            <v>2071</v>
          </cell>
          <cell r="B68">
            <v>89635</v>
          </cell>
          <cell r="C68">
            <v>335737</v>
          </cell>
          <cell r="D68">
            <v>1</v>
          </cell>
          <cell r="E68">
            <v>183841</v>
          </cell>
          <cell r="F68">
            <v>128269</v>
          </cell>
        </row>
        <row r="69">
          <cell r="A69">
            <v>2072</v>
          </cell>
          <cell r="B69">
            <v>82840</v>
          </cell>
          <cell r="C69">
            <v>313459</v>
          </cell>
          <cell r="D69">
            <v>0</v>
          </cell>
          <cell r="E69">
            <v>170018</v>
          </cell>
          <cell r="F69">
            <v>121120</v>
          </cell>
        </row>
        <row r="70">
          <cell r="A70">
            <v>2073</v>
          </cell>
          <cell r="B70">
            <v>76407</v>
          </cell>
          <cell r="C70">
            <v>293098</v>
          </cell>
          <cell r="D70">
            <v>0</v>
          </cell>
          <cell r="E70">
            <v>157641</v>
          </cell>
          <cell r="F70">
            <v>114203</v>
          </cell>
        </row>
        <row r="71">
          <cell r="A71">
            <v>2074</v>
          </cell>
          <cell r="B71">
            <v>70331</v>
          </cell>
          <cell r="C71">
            <v>274355</v>
          </cell>
          <cell r="D71">
            <v>0</v>
          </cell>
          <cell r="E71">
            <v>146419</v>
          </cell>
          <cell r="F71">
            <v>107430</v>
          </cell>
        </row>
        <row r="72">
          <cell r="A72">
            <v>2075</v>
          </cell>
          <cell r="B72">
            <v>64522</v>
          </cell>
          <cell r="C72">
            <v>256959</v>
          </cell>
          <cell r="D72">
            <v>0</v>
          </cell>
          <cell r="E72">
            <v>136251</v>
          </cell>
          <cell r="F72">
            <v>100888</v>
          </cell>
        </row>
        <row r="73">
          <cell r="A73">
            <v>2076</v>
          </cell>
          <cell r="B73">
            <v>59039</v>
          </cell>
          <cell r="C73">
            <v>240572</v>
          </cell>
          <cell r="D73">
            <v>0</v>
          </cell>
          <cell r="E73">
            <v>126915</v>
          </cell>
          <cell r="F73">
            <v>94519</v>
          </cell>
        </row>
        <row r="74">
          <cell r="A74">
            <v>2077</v>
          </cell>
          <cell r="B74">
            <v>53928</v>
          </cell>
          <cell r="C74">
            <v>225118</v>
          </cell>
          <cell r="D74">
            <v>0</v>
          </cell>
          <cell r="E74">
            <v>118318</v>
          </cell>
          <cell r="F74">
            <v>88314</v>
          </cell>
        </row>
        <row r="75">
          <cell r="A75">
            <v>2078</v>
          </cell>
          <cell r="B75">
            <v>49109</v>
          </cell>
          <cell r="C75">
            <v>210417</v>
          </cell>
          <cell r="D75">
            <v>0</v>
          </cell>
          <cell r="E75">
            <v>110271</v>
          </cell>
          <cell r="F75">
            <v>82328</v>
          </cell>
        </row>
        <row r="76">
          <cell r="A76">
            <v>2079</v>
          </cell>
          <cell r="B76">
            <v>44576</v>
          </cell>
          <cell r="C76">
            <v>196380</v>
          </cell>
          <cell r="D76">
            <v>0</v>
          </cell>
          <cell r="E76">
            <v>102638</v>
          </cell>
          <cell r="F76">
            <v>76528</v>
          </cell>
        </row>
        <row r="77">
          <cell r="A77">
            <v>2080</v>
          </cell>
          <cell r="B77">
            <v>40291</v>
          </cell>
          <cell r="C77">
            <v>182764</v>
          </cell>
          <cell r="D77">
            <v>0</v>
          </cell>
          <cell r="E77">
            <v>95387</v>
          </cell>
          <cell r="F77">
            <v>70883</v>
          </cell>
        </row>
        <row r="78">
          <cell r="A78">
            <v>2081</v>
          </cell>
          <cell r="B78">
            <v>36258</v>
          </cell>
          <cell r="C78">
            <v>169543</v>
          </cell>
          <cell r="D78">
            <v>0</v>
          </cell>
          <cell r="E78">
            <v>88455</v>
          </cell>
          <cell r="F78">
            <v>65359</v>
          </cell>
        </row>
        <row r="79">
          <cell r="A79">
            <v>2082</v>
          </cell>
          <cell r="B79">
            <v>32518</v>
          </cell>
          <cell r="C79">
            <v>156669</v>
          </cell>
          <cell r="D79">
            <v>0</v>
          </cell>
          <cell r="E79">
            <v>81800</v>
          </cell>
          <cell r="F79">
            <v>59956</v>
          </cell>
        </row>
        <row r="80">
          <cell r="A80">
            <v>2083</v>
          </cell>
          <cell r="B80">
            <v>29094</v>
          </cell>
          <cell r="C80">
            <v>144106</v>
          </cell>
          <cell r="D80">
            <v>0</v>
          </cell>
          <cell r="E80">
            <v>75334</v>
          </cell>
          <cell r="F80">
            <v>54658</v>
          </cell>
        </row>
        <row r="81">
          <cell r="A81">
            <v>2084</v>
          </cell>
          <cell r="B81">
            <v>25912</v>
          </cell>
          <cell r="C81">
            <v>131892</v>
          </cell>
          <cell r="D81">
            <v>0</v>
          </cell>
          <cell r="E81">
            <v>69048</v>
          </cell>
          <cell r="F81">
            <v>49513</v>
          </cell>
        </row>
        <row r="82">
          <cell r="A82">
            <v>2085</v>
          </cell>
          <cell r="B82">
            <v>23000</v>
          </cell>
          <cell r="C82">
            <v>119981</v>
          </cell>
          <cell r="D82">
            <v>0</v>
          </cell>
          <cell r="E82">
            <v>63013</v>
          </cell>
          <cell r="F82">
            <v>44554</v>
          </cell>
        </row>
        <row r="83">
          <cell r="A83">
            <v>2086</v>
          </cell>
          <cell r="B83">
            <v>20318</v>
          </cell>
          <cell r="C83">
            <v>108398</v>
          </cell>
          <cell r="D83">
            <v>0</v>
          </cell>
          <cell r="E83">
            <v>57161</v>
          </cell>
          <cell r="F83">
            <v>39813</v>
          </cell>
        </row>
        <row r="84">
          <cell r="A84">
            <v>2087</v>
          </cell>
          <cell r="B84">
            <v>17879</v>
          </cell>
          <cell r="C84">
            <v>97254</v>
          </cell>
          <cell r="D84">
            <v>0</v>
          </cell>
          <cell r="E84">
            <v>51575</v>
          </cell>
          <cell r="F84">
            <v>35301</v>
          </cell>
        </row>
        <row r="85">
          <cell r="A85">
            <v>2088</v>
          </cell>
          <cell r="B85">
            <v>15628</v>
          </cell>
          <cell r="C85">
            <v>86570</v>
          </cell>
          <cell r="D85">
            <v>0</v>
          </cell>
          <cell r="E85">
            <v>46183</v>
          </cell>
          <cell r="F85">
            <v>31043</v>
          </cell>
        </row>
        <row r="86">
          <cell r="A86">
            <v>2089</v>
          </cell>
          <cell r="B86">
            <v>13580</v>
          </cell>
          <cell r="C86">
            <v>76385</v>
          </cell>
          <cell r="D86">
            <v>0</v>
          </cell>
          <cell r="E86">
            <v>41003</v>
          </cell>
          <cell r="F86">
            <v>27078</v>
          </cell>
        </row>
        <row r="87">
          <cell r="A87">
            <v>2090</v>
          </cell>
          <cell r="B87">
            <v>11711</v>
          </cell>
          <cell r="C87">
            <v>66742</v>
          </cell>
          <cell r="D87">
            <v>0</v>
          </cell>
          <cell r="E87">
            <v>36078</v>
          </cell>
          <cell r="F87">
            <v>23364</v>
          </cell>
        </row>
        <row r="88">
          <cell r="A88">
            <v>2091</v>
          </cell>
          <cell r="B88">
            <v>10014</v>
          </cell>
          <cell r="C88">
            <v>57749</v>
          </cell>
          <cell r="D88">
            <v>0</v>
          </cell>
          <cell r="E88">
            <v>31470</v>
          </cell>
          <cell r="F88">
            <v>19928</v>
          </cell>
        </row>
        <row r="89">
          <cell r="A89">
            <v>2092</v>
          </cell>
          <cell r="B89">
            <v>8491</v>
          </cell>
          <cell r="C89">
            <v>49466</v>
          </cell>
          <cell r="D89">
            <v>0</v>
          </cell>
          <cell r="E89">
            <v>27171</v>
          </cell>
          <cell r="F89">
            <v>16783</v>
          </cell>
        </row>
        <row r="90">
          <cell r="A90">
            <v>2093</v>
          </cell>
          <cell r="B90">
            <v>7113</v>
          </cell>
          <cell r="C90">
            <v>41896</v>
          </cell>
          <cell r="D90">
            <v>0</v>
          </cell>
          <cell r="E90">
            <v>23204</v>
          </cell>
          <cell r="F90">
            <v>13936</v>
          </cell>
        </row>
        <row r="91">
          <cell r="A91">
            <v>2094</v>
          </cell>
          <cell r="B91">
            <v>5875</v>
          </cell>
          <cell r="C91">
            <v>35061</v>
          </cell>
          <cell r="D91">
            <v>0</v>
          </cell>
          <cell r="E91">
            <v>19591</v>
          </cell>
          <cell r="F91">
            <v>11393</v>
          </cell>
        </row>
        <row r="92">
          <cell r="A92">
            <v>2095</v>
          </cell>
          <cell r="B92">
            <v>4774</v>
          </cell>
          <cell r="C92">
            <v>28897</v>
          </cell>
          <cell r="D92">
            <v>0</v>
          </cell>
          <cell r="E92">
            <v>16285</v>
          </cell>
          <cell r="F92">
            <v>9154</v>
          </cell>
        </row>
      </sheetData>
      <sheetData sheetId="28"/>
      <sheetData sheetId="29"/>
      <sheetData sheetId="30"/>
      <sheetData sheetId="31"/>
      <sheetData sheetId="32"/>
      <sheetData sheetId="33">
        <row r="8">
          <cell r="A8">
            <v>41639</v>
          </cell>
          <cell r="B8">
            <v>851587</v>
          </cell>
          <cell r="C8">
            <v>283863</v>
          </cell>
          <cell r="E8">
            <v>851587</v>
          </cell>
          <cell r="F8">
            <v>283863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42004</v>
          </cell>
          <cell r="B9">
            <v>1518483</v>
          </cell>
          <cell r="C9">
            <v>362458</v>
          </cell>
          <cell r="D9">
            <v>567724</v>
          </cell>
          <cell r="E9">
            <v>567724</v>
          </cell>
          <cell r="F9">
            <v>283863</v>
          </cell>
          <cell r="G9">
            <v>950759</v>
          </cell>
          <cell r="H9">
            <v>78595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42369</v>
          </cell>
          <cell r="B10">
            <v>1156025</v>
          </cell>
          <cell r="C10">
            <v>362456</v>
          </cell>
          <cell r="D10">
            <v>1156025</v>
          </cell>
          <cell r="E10">
            <v>283861</v>
          </cell>
          <cell r="F10">
            <v>283861</v>
          </cell>
          <cell r="G10">
            <v>872164</v>
          </cell>
          <cell r="H10">
            <v>78595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42735</v>
          </cell>
          <cell r="B11">
            <v>793569</v>
          </cell>
          <cell r="C11">
            <v>78595</v>
          </cell>
          <cell r="D11">
            <v>793569</v>
          </cell>
          <cell r="E11">
            <v>0</v>
          </cell>
          <cell r="F11">
            <v>0</v>
          </cell>
          <cell r="G11">
            <v>793569</v>
          </cell>
          <cell r="H11">
            <v>78595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43100</v>
          </cell>
          <cell r="B12">
            <v>1852335</v>
          </cell>
          <cell r="C12">
            <v>170537</v>
          </cell>
          <cell r="D12">
            <v>714974</v>
          </cell>
          <cell r="E12">
            <v>0</v>
          </cell>
          <cell r="F12">
            <v>0</v>
          </cell>
          <cell r="G12">
            <v>714974</v>
          </cell>
          <cell r="H12">
            <v>78595</v>
          </cell>
          <cell r="I12">
            <v>1137361</v>
          </cell>
          <cell r="J12">
            <v>91942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43465</v>
          </cell>
          <cell r="B13">
            <v>1681798</v>
          </cell>
          <cell r="C13">
            <v>170537</v>
          </cell>
          <cell r="D13">
            <v>1681798</v>
          </cell>
          <cell r="E13">
            <v>0</v>
          </cell>
          <cell r="F13">
            <v>0</v>
          </cell>
          <cell r="G13">
            <v>636379</v>
          </cell>
          <cell r="H13">
            <v>78595</v>
          </cell>
          <cell r="I13">
            <v>1045419</v>
          </cell>
          <cell r="J13">
            <v>91942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>
            <v>43830</v>
          </cell>
          <cell r="B14">
            <v>1511261</v>
          </cell>
          <cell r="C14">
            <v>170537</v>
          </cell>
          <cell r="D14">
            <v>1511261</v>
          </cell>
          <cell r="E14">
            <v>0</v>
          </cell>
          <cell r="F14">
            <v>0</v>
          </cell>
          <cell r="G14">
            <v>557784</v>
          </cell>
          <cell r="H14">
            <v>78595</v>
          </cell>
          <cell r="I14">
            <v>953477</v>
          </cell>
          <cell r="J14">
            <v>91942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>
            <v>44196</v>
          </cell>
          <cell r="B15">
            <v>1340724</v>
          </cell>
          <cell r="C15">
            <v>170537</v>
          </cell>
          <cell r="D15">
            <v>1340724</v>
          </cell>
          <cell r="E15">
            <v>0</v>
          </cell>
          <cell r="F15">
            <v>0</v>
          </cell>
          <cell r="G15">
            <v>479189</v>
          </cell>
          <cell r="H15">
            <v>78595</v>
          </cell>
          <cell r="I15">
            <v>861535</v>
          </cell>
          <cell r="J15">
            <v>91942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>
            <v>44561</v>
          </cell>
          <cell r="B16">
            <v>1170187</v>
          </cell>
          <cell r="C16">
            <v>170537</v>
          </cell>
          <cell r="D16">
            <v>1170187</v>
          </cell>
          <cell r="E16">
            <v>0</v>
          </cell>
          <cell r="F16">
            <v>0</v>
          </cell>
          <cell r="G16">
            <v>400594</v>
          </cell>
          <cell r="H16">
            <v>78595</v>
          </cell>
          <cell r="I16">
            <v>769593</v>
          </cell>
          <cell r="J16">
            <v>91942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44926</v>
          </cell>
          <cell r="B17">
            <v>999650</v>
          </cell>
          <cell r="C17">
            <v>170537</v>
          </cell>
          <cell r="D17">
            <v>999650</v>
          </cell>
          <cell r="G17">
            <v>321999</v>
          </cell>
          <cell r="H17">
            <v>78595</v>
          </cell>
          <cell r="I17">
            <v>677651</v>
          </cell>
          <cell r="J17">
            <v>91942</v>
          </cell>
          <cell r="O17">
            <v>0</v>
          </cell>
          <cell r="P17">
            <v>0</v>
          </cell>
        </row>
        <row r="18">
          <cell r="A18">
            <v>45291</v>
          </cell>
          <cell r="B18">
            <v>829113</v>
          </cell>
          <cell r="C18">
            <v>170537</v>
          </cell>
          <cell r="D18">
            <v>829113</v>
          </cell>
          <cell r="G18">
            <v>243404</v>
          </cell>
          <cell r="H18">
            <v>78595</v>
          </cell>
          <cell r="I18">
            <v>585709</v>
          </cell>
          <cell r="J18">
            <v>91942</v>
          </cell>
          <cell r="O18">
            <v>0</v>
          </cell>
          <cell r="P18">
            <v>0</v>
          </cell>
        </row>
        <row r="19">
          <cell r="A19">
            <v>45657</v>
          </cell>
          <cell r="B19">
            <v>658576</v>
          </cell>
          <cell r="C19">
            <v>170537</v>
          </cell>
          <cell r="D19">
            <v>658576</v>
          </cell>
          <cell r="G19">
            <v>164809</v>
          </cell>
          <cell r="H19">
            <v>78595</v>
          </cell>
          <cell r="I19">
            <v>493767</v>
          </cell>
          <cell r="J19">
            <v>91942</v>
          </cell>
          <cell r="O19">
            <v>0</v>
          </cell>
          <cell r="P19">
            <v>0</v>
          </cell>
        </row>
        <row r="20">
          <cell r="A20">
            <v>46022</v>
          </cell>
          <cell r="B20">
            <v>488039</v>
          </cell>
          <cell r="C20">
            <v>170537</v>
          </cell>
          <cell r="D20">
            <v>488039</v>
          </cell>
          <cell r="G20">
            <v>86214</v>
          </cell>
          <cell r="H20">
            <v>78595</v>
          </cell>
          <cell r="I20">
            <v>401825</v>
          </cell>
          <cell r="J20">
            <v>91942</v>
          </cell>
        </row>
        <row r="21">
          <cell r="A21">
            <v>46387</v>
          </cell>
          <cell r="B21">
            <v>317502</v>
          </cell>
          <cell r="C21">
            <v>99561</v>
          </cell>
          <cell r="D21">
            <v>317502</v>
          </cell>
          <cell r="G21">
            <v>7619</v>
          </cell>
          <cell r="H21">
            <v>7619</v>
          </cell>
          <cell r="I21">
            <v>309883</v>
          </cell>
          <cell r="J21">
            <v>91942</v>
          </cell>
        </row>
        <row r="30">
          <cell r="A30">
            <v>41639</v>
          </cell>
          <cell r="B30">
            <v>1538716</v>
          </cell>
          <cell r="C30">
            <v>512905</v>
          </cell>
          <cell r="E30">
            <v>1538716</v>
          </cell>
          <cell r="F30">
            <v>512905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42004</v>
          </cell>
          <cell r="B31">
            <v>2618541</v>
          </cell>
          <cell r="C31">
            <v>644568</v>
          </cell>
          <cell r="D31">
            <v>2618541</v>
          </cell>
          <cell r="E31">
            <v>1025811</v>
          </cell>
          <cell r="F31">
            <v>512905</v>
          </cell>
          <cell r="G31">
            <v>1592730</v>
          </cell>
          <cell r="H31">
            <v>131663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42369</v>
          </cell>
          <cell r="B32">
            <v>1973973</v>
          </cell>
          <cell r="C32">
            <v>644568</v>
          </cell>
          <cell r="D32">
            <v>1973973</v>
          </cell>
          <cell r="E32">
            <v>512906</v>
          </cell>
          <cell r="F32">
            <v>512905</v>
          </cell>
          <cell r="G32">
            <v>1461067</v>
          </cell>
          <cell r="H32">
            <v>131663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42735</v>
          </cell>
          <cell r="B33">
            <v>1329405</v>
          </cell>
          <cell r="C33">
            <v>131664</v>
          </cell>
          <cell r="D33">
            <v>1329405</v>
          </cell>
          <cell r="E33">
            <v>1</v>
          </cell>
          <cell r="F33">
            <v>1</v>
          </cell>
          <cell r="G33">
            <v>1329404</v>
          </cell>
          <cell r="H33">
            <v>131663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43100</v>
          </cell>
          <cell r="B34">
            <v>3696446</v>
          </cell>
          <cell r="C34">
            <v>313404</v>
          </cell>
          <cell r="D34">
            <v>3696446</v>
          </cell>
          <cell r="E34">
            <v>0</v>
          </cell>
          <cell r="F34">
            <v>0</v>
          </cell>
          <cell r="G34">
            <v>1197741</v>
          </cell>
          <cell r="H34">
            <v>131663</v>
          </cell>
          <cell r="I34">
            <v>2498705</v>
          </cell>
          <cell r="J34">
            <v>181741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43465</v>
          </cell>
          <cell r="B35">
            <v>3383042</v>
          </cell>
          <cell r="C35">
            <v>313404</v>
          </cell>
          <cell r="D35">
            <v>3383042</v>
          </cell>
          <cell r="E35">
            <v>0</v>
          </cell>
          <cell r="F35">
            <v>0</v>
          </cell>
          <cell r="G35">
            <v>1066078</v>
          </cell>
          <cell r="H35">
            <v>131663</v>
          </cell>
          <cell r="I35">
            <v>2316964</v>
          </cell>
          <cell r="J35">
            <v>181741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43830</v>
          </cell>
          <cell r="B36">
            <v>3069638</v>
          </cell>
          <cell r="C36">
            <v>313404</v>
          </cell>
          <cell r="D36">
            <v>3069638</v>
          </cell>
          <cell r="E36">
            <v>0</v>
          </cell>
          <cell r="F36">
            <v>0</v>
          </cell>
          <cell r="G36">
            <v>934415</v>
          </cell>
          <cell r="H36">
            <v>131663</v>
          </cell>
          <cell r="I36">
            <v>2135223</v>
          </cell>
          <cell r="J36">
            <v>181741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44196</v>
          </cell>
          <cell r="B37">
            <v>2756234</v>
          </cell>
          <cell r="C37">
            <v>313404</v>
          </cell>
          <cell r="D37">
            <v>2756234</v>
          </cell>
          <cell r="E37">
            <v>0</v>
          </cell>
          <cell r="F37">
            <v>0</v>
          </cell>
          <cell r="G37">
            <v>802752</v>
          </cell>
          <cell r="H37">
            <v>131663</v>
          </cell>
          <cell r="I37">
            <v>1953482</v>
          </cell>
          <cell r="J37">
            <v>181741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>
            <v>44561</v>
          </cell>
          <cell r="B38">
            <v>2442830</v>
          </cell>
          <cell r="C38">
            <v>313404</v>
          </cell>
          <cell r="D38">
            <v>2442830</v>
          </cell>
          <cell r="E38">
            <v>0</v>
          </cell>
          <cell r="F38">
            <v>0</v>
          </cell>
          <cell r="G38">
            <v>671089</v>
          </cell>
          <cell r="H38">
            <v>131663</v>
          </cell>
          <cell r="I38">
            <v>1771741</v>
          </cell>
          <cell r="J38">
            <v>181741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A39">
            <v>44926</v>
          </cell>
          <cell r="B39">
            <v>2129426</v>
          </cell>
          <cell r="C39">
            <v>313404</v>
          </cell>
          <cell r="D39">
            <v>2129426</v>
          </cell>
          <cell r="G39">
            <v>539426</v>
          </cell>
          <cell r="H39">
            <v>131663</v>
          </cell>
          <cell r="I39">
            <v>1590000</v>
          </cell>
          <cell r="J39">
            <v>181741</v>
          </cell>
          <cell r="O39">
            <v>0</v>
          </cell>
          <cell r="P39">
            <v>0</v>
          </cell>
        </row>
        <row r="40">
          <cell r="A40">
            <v>45291</v>
          </cell>
          <cell r="B40">
            <v>1816022</v>
          </cell>
          <cell r="C40">
            <v>313404</v>
          </cell>
          <cell r="D40">
            <v>1816022</v>
          </cell>
          <cell r="G40">
            <v>407763</v>
          </cell>
          <cell r="H40">
            <v>131663</v>
          </cell>
          <cell r="I40">
            <v>1408259</v>
          </cell>
          <cell r="J40">
            <v>181741</v>
          </cell>
          <cell r="O40">
            <v>0</v>
          </cell>
          <cell r="P40">
            <v>0</v>
          </cell>
        </row>
        <row r="41">
          <cell r="A41">
            <v>45657</v>
          </cell>
          <cell r="B41">
            <v>1502618</v>
          </cell>
          <cell r="C41">
            <v>313404</v>
          </cell>
          <cell r="D41">
            <v>1502618</v>
          </cell>
          <cell r="G41">
            <v>276100</v>
          </cell>
          <cell r="H41">
            <v>131663</v>
          </cell>
          <cell r="I41">
            <v>1226518</v>
          </cell>
          <cell r="J41">
            <v>181741</v>
          </cell>
          <cell r="O41">
            <v>0</v>
          </cell>
          <cell r="P41">
            <v>0</v>
          </cell>
        </row>
        <row r="54">
          <cell r="A54">
            <v>41639</v>
          </cell>
          <cell r="B54">
            <v>19066</v>
          </cell>
          <cell r="C54">
            <v>6355</v>
          </cell>
          <cell r="E54">
            <v>2820</v>
          </cell>
          <cell r="F54">
            <v>940</v>
          </cell>
          <cell r="G54">
            <v>0</v>
          </cell>
          <cell r="H54">
            <v>0</v>
          </cell>
          <cell r="I54">
            <v>16246</v>
          </cell>
          <cell r="J54">
            <v>5415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42004</v>
          </cell>
          <cell r="B55">
            <v>46790</v>
          </cell>
          <cell r="C55">
            <v>9172</v>
          </cell>
          <cell r="D55">
            <v>46790</v>
          </cell>
          <cell r="E55">
            <v>1880</v>
          </cell>
          <cell r="F55">
            <v>940</v>
          </cell>
          <cell r="G55">
            <v>4162</v>
          </cell>
          <cell r="H55">
            <v>344</v>
          </cell>
          <cell r="I55">
            <v>10831</v>
          </cell>
          <cell r="J55">
            <v>5415</v>
          </cell>
          <cell r="K55">
            <v>29917</v>
          </cell>
          <cell r="L55">
            <v>2473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42369</v>
          </cell>
          <cell r="B56">
            <v>37618</v>
          </cell>
          <cell r="C56">
            <v>9172</v>
          </cell>
          <cell r="D56">
            <v>37618</v>
          </cell>
          <cell r="E56">
            <v>940</v>
          </cell>
          <cell r="F56">
            <v>940</v>
          </cell>
          <cell r="G56">
            <v>3818</v>
          </cell>
          <cell r="H56">
            <v>344</v>
          </cell>
          <cell r="I56">
            <v>5416</v>
          </cell>
          <cell r="J56">
            <v>5415</v>
          </cell>
          <cell r="K56">
            <v>27444</v>
          </cell>
          <cell r="L56">
            <v>2473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42735</v>
          </cell>
          <cell r="B57">
            <v>28446</v>
          </cell>
          <cell r="C57">
            <v>2818</v>
          </cell>
          <cell r="D57">
            <v>28446</v>
          </cell>
          <cell r="E57">
            <v>0</v>
          </cell>
          <cell r="F57">
            <v>0</v>
          </cell>
          <cell r="G57">
            <v>3474</v>
          </cell>
          <cell r="H57">
            <v>344</v>
          </cell>
          <cell r="I57">
            <v>1</v>
          </cell>
          <cell r="J57">
            <v>1</v>
          </cell>
          <cell r="K57">
            <v>24971</v>
          </cell>
          <cell r="L57">
            <v>2473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>
            <v>43100</v>
          </cell>
          <cell r="B58">
            <v>48834</v>
          </cell>
          <cell r="C58">
            <v>4117</v>
          </cell>
          <cell r="D58">
            <v>48834</v>
          </cell>
          <cell r="E58">
            <v>0</v>
          </cell>
          <cell r="F58">
            <v>0</v>
          </cell>
          <cell r="G58">
            <v>3130</v>
          </cell>
          <cell r="H58">
            <v>344</v>
          </cell>
          <cell r="I58">
            <v>0</v>
          </cell>
          <cell r="J58">
            <v>0</v>
          </cell>
          <cell r="K58">
            <v>22498</v>
          </cell>
          <cell r="L58">
            <v>2473</v>
          </cell>
          <cell r="M58">
            <v>23206</v>
          </cell>
          <cell r="N58">
            <v>1300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>
            <v>43465</v>
          </cell>
          <cell r="B59">
            <v>44717</v>
          </cell>
          <cell r="C59">
            <v>4117</v>
          </cell>
          <cell r="D59">
            <v>44717</v>
          </cell>
          <cell r="E59">
            <v>0</v>
          </cell>
          <cell r="F59">
            <v>0</v>
          </cell>
          <cell r="G59">
            <v>2786</v>
          </cell>
          <cell r="H59">
            <v>344</v>
          </cell>
          <cell r="I59">
            <v>0</v>
          </cell>
          <cell r="J59">
            <v>0</v>
          </cell>
          <cell r="K59">
            <v>20025</v>
          </cell>
          <cell r="L59">
            <v>2473</v>
          </cell>
          <cell r="M59">
            <v>21906</v>
          </cell>
          <cell r="N59">
            <v>1300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A60">
            <v>43830</v>
          </cell>
          <cell r="B60">
            <v>40600</v>
          </cell>
          <cell r="C60">
            <v>4117</v>
          </cell>
          <cell r="D60">
            <v>40600</v>
          </cell>
          <cell r="E60">
            <v>0</v>
          </cell>
          <cell r="F60">
            <v>0</v>
          </cell>
          <cell r="G60">
            <v>2442</v>
          </cell>
          <cell r="H60">
            <v>344</v>
          </cell>
          <cell r="I60">
            <v>0</v>
          </cell>
          <cell r="J60">
            <v>0</v>
          </cell>
          <cell r="K60">
            <v>17552</v>
          </cell>
          <cell r="L60">
            <v>2473</v>
          </cell>
          <cell r="M60">
            <v>20606</v>
          </cell>
          <cell r="N60">
            <v>1300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>
            <v>44196</v>
          </cell>
          <cell r="B61">
            <v>36483</v>
          </cell>
          <cell r="C61">
            <v>4117</v>
          </cell>
          <cell r="D61">
            <v>36483</v>
          </cell>
          <cell r="E61">
            <v>0</v>
          </cell>
          <cell r="F61">
            <v>0</v>
          </cell>
          <cell r="G61">
            <v>2098</v>
          </cell>
          <cell r="H61">
            <v>344</v>
          </cell>
          <cell r="I61">
            <v>0</v>
          </cell>
          <cell r="J61">
            <v>0</v>
          </cell>
          <cell r="K61">
            <v>15079</v>
          </cell>
          <cell r="L61">
            <v>2473</v>
          </cell>
          <cell r="M61">
            <v>19306</v>
          </cell>
          <cell r="N61">
            <v>1300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A62">
            <v>44561</v>
          </cell>
          <cell r="B62">
            <v>32366</v>
          </cell>
          <cell r="C62">
            <v>4117</v>
          </cell>
          <cell r="D62">
            <v>32366</v>
          </cell>
          <cell r="E62">
            <v>0</v>
          </cell>
          <cell r="F62">
            <v>0</v>
          </cell>
          <cell r="G62">
            <v>1754</v>
          </cell>
          <cell r="H62">
            <v>344</v>
          </cell>
          <cell r="I62">
            <v>0</v>
          </cell>
          <cell r="J62">
            <v>0</v>
          </cell>
          <cell r="K62">
            <v>12606</v>
          </cell>
          <cell r="L62">
            <v>2473</v>
          </cell>
          <cell r="M62">
            <v>18006</v>
          </cell>
          <cell r="N62">
            <v>1300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>
            <v>44926</v>
          </cell>
          <cell r="B63">
            <v>28249</v>
          </cell>
          <cell r="C63">
            <v>4117</v>
          </cell>
          <cell r="D63">
            <v>28249</v>
          </cell>
          <cell r="G63">
            <v>1410</v>
          </cell>
          <cell r="H63">
            <v>344</v>
          </cell>
          <cell r="I63">
            <v>0</v>
          </cell>
          <cell r="J63">
            <v>0</v>
          </cell>
          <cell r="K63">
            <v>10133</v>
          </cell>
          <cell r="L63">
            <v>2473</v>
          </cell>
          <cell r="M63">
            <v>16706</v>
          </cell>
          <cell r="N63">
            <v>1300</v>
          </cell>
          <cell r="O63">
            <v>0</v>
          </cell>
          <cell r="P63">
            <v>0</v>
          </cell>
        </row>
        <row r="64">
          <cell r="A64">
            <v>45291</v>
          </cell>
          <cell r="B64">
            <v>24132</v>
          </cell>
          <cell r="C64">
            <v>4117</v>
          </cell>
          <cell r="D64">
            <v>24132</v>
          </cell>
          <cell r="G64">
            <v>1066</v>
          </cell>
          <cell r="H64">
            <v>344</v>
          </cell>
          <cell r="I64">
            <v>0</v>
          </cell>
          <cell r="J64">
            <v>0</v>
          </cell>
          <cell r="K64">
            <v>7660</v>
          </cell>
          <cell r="L64">
            <v>2473</v>
          </cell>
          <cell r="M64">
            <v>15406</v>
          </cell>
          <cell r="N64">
            <v>1300</v>
          </cell>
          <cell r="O64">
            <v>0</v>
          </cell>
          <cell r="P64">
            <v>0</v>
          </cell>
        </row>
        <row r="65">
          <cell r="A65">
            <v>45657</v>
          </cell>
          <cell r="B65">
            <v>20015</v>
          </cell>
          <cell r="C65">
            <v>4117</v>
          </cell>
          <cell r="D65">
            <v>20015</v>
          </cell>
          <cell r="G65">
            <v>722</v>
          </cell>
          <cell r="H65">
            <v>344</v>
          </cell>
          <cell r="I65">
            <v>0</v>
          </cell>
          <cell r="J65">
            <v>0</v>
          </cell>
          <cell r="K65">
            <v>5187</v>
          </cell>
          <cell r="L65">
            <v>2473</v>
          </cell>
          <cell r="M65">
            <v>14106</v>
          </cell>
          <cell r="N65">
            <v>1300</v>
          </cell>
          <cell r="O65">
            <v>0</v>
          </cell>
          <cell r="P65">
            <v>0</v>
          </cell>
        </row>
        <row r="74">
          <cell r="A74">
            <v>41639</v>
          </cell>
          <cell r="B74">
            <v>1758273</v>
          </cell>
          <cell r="C74">
            <v>586092</v>
          </cell>
          <cell r="E74">
            <v>1758273</v>
          </cell>
          <cell r="F74">
            <v>586092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42004</v>
          </cell>
          <cell r="B75">
            <v>2855708</v>
          </cell>
          <cell r="C75">
            <v>725261</v>
          </cell>
          <cell r="D75">
            <v>2855708</v>
          </cell>
          <cell r="E75">
            <v>1172181</v>
          </cell>
          <cell r="F75">
            <v>586092</v>
          </cell>
          <cell r="G75">
            <v>1683527</v>
          </cell>
          <cell r="H75">
            <v>139169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42369</v>
          </cell>
          <cell r="B76">
            <v>2130447</v>
          </cell>
          <cell r="C76">
            <v>725258</v>
          </cell>
          <cell r="D76">
            <v>2130447</v>
          </cell>
          <cell r="E76">
            <v>586089</v>
          </cell>
          <cell r="F76">
            <v>586089</v>
          </cell>
          <cell r="G76">
            <v>1544358</v>
          </cell>
          <cell r="H76">
            <v>139169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42735</v>
          </cell>
          <cell r="B77">
            <v>1405189</v>
          </cell>
          <cell r="C77">
            <v>139169</v>
          </cell>
          <cell r="D77">
            <v>1405189</v>
          </cell>
          <cell r="E77">
            <v>0</v>
          </cell>
          <cell r="F77">
            <v>0</v>
          </cell>
          <cell r="G77">
            <v>1405189</v>
          </cell>
          <cell r="H77">
            <v>139169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>
            <v>43100</v>
          </cell>
          <cell r="B78">
            <v>3521848</v>
          </cell>
          <cell r="C78">
            <v>315193</v>
          </cell>
          <cell r="D78">
            <v>3521848</v>
          </cell>
          <cell r="E78">
            <v>0</v>
          </cell>
          <cell r="F78">
            <v>0</v>
          </cell>
          <cell r="G78">
            <v>1266020</v>
          </cell>
          <cell r="H78">
            <v>139169</v>
          </cell>
          <cell r="I78">
            <v>2255828</v>
          </cell>
          <cell r="J78">
            <v>176024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A79">
            <v>43465</v>
          </cell>
          <cell r="B79">
            <v>3206655</v>
          </cell>
          <cell r="C79">
            <v>315193</v>
          </cell>
          <cell r="D79">
            <v>3206655</v>
          </cell>
          <cell r="E79">
            <v>0</v>
          </cell>
          <cell r="F79">
            <v>0</v>
          </cell>
          <cell r="G79">
            <v>1126851</v>
          </cell>
          <cell r="H79">
            <v>139169</v>
          </cell>
          <cell r="I79">
            <v>2079804</v>
          </cell>
          <cell r="J79">
            <v>176024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>
            <v>43830</v>
          </cell>
          <cell r="B80">
            <v>2891462</v>
          </cell>
          <cell r="C80">
            <v>315193</v>
          </cell>
          <cell r="D80">
            <v>2891462</v>
          </cell>
          <cell r="E80">
            <v>0</v>
          </cell>
          <cell r="F80">
            <v>0</v>
          </cell>
          <cell r="G80">
            <v>987682</v>
          </cell>
          <cell r="H80">
            <v>139169</v>
          </cell>
          <cell r="I80">
            <v>1903780</v>
          </cell>
          <cell r="J80">
            <v>176024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>
            <v>44196</v>
          </cell>
          <cell r="B81">
            <v>2576269</v>
          </cell>
          <cell r="C81">
            <v>315193</v>
          </cell>
          <cell r="D81">
            <v>2576269</v>
          </cell>
          <cell r="E81">
            <v>0</v>
          </cell>
          <cell r="F81">
            <v>0</v>
          </cell>
          <cell r="G81">
            <v>848513</v>
          </cell>
          <cell r="H81">
            <v>139169</v>
          </cell>
          <cell r="I81">
            <v>1727756</v>
          </cell>
          <cell r="J81">
            <v>176024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A82">
            <v>44561</v>
          </cell>
          <cell r="B82">
            <v>2261076</v>
          </cell>
          <cell r="C82">
            <v>315193</v>
          </cell>
          <cell r="D82">
            <v>2261076</v>
          </cell>
          <cell r="E82">
            <v>0</v>
          </cell>
          <cell r="F82">
            <v>0</v>
          </cell>
          <cell r="G82">
            <v>709344</v>
          </cell>
          <cell r="H82">
            <v>139169</v>
          </cell>
          <cell r="I82">
            <v>1551732</v>
          </cell>
          <cell r="J82">
            <v>176024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44926</v>
          </cell>
          <cell r="B83">
            <v>1945883</v>
          </cell>
          <cell r="C83">
            <v>315193</v>
          </cell>
          <cell r="D83">
            <v>1945883</v>
          </cell>
          <cell r="G83">
            <v>570175</v>
          </cell>
          <cell r="H83">
            <v>139169</v>
          </cell>
          <cell r="I83">
            <v>1375708</v>
          </cell>
          <cell r="J83">
            <v>176024</v>
          </cell>
          <cell r="O83">
            <v>0</v>
          </cell>
          <cell r="P83">
            <v>0</v>
          </cell>
        </row>
        <row r="84">
          <cell r="A84">
            <v>45291</v>
          </cell>
          <cell r="B84">
            <v>1630690</v>
          </cell>
          <cell r="C84">
            <v>315193</v>
          </cell>
          <cell r="D84">
            <v>1630690</v>
          </cell>
          <cell r="G84">
            <v>431006</v>
          </cell>
          <cell r="H84">
            <v>139169</v>
          </cell>
          <cell r="I84">
            <v>1199684</v>
          </cell>
          <cell r="J84">
            <v>176024</v>
          </cell>
          <cell r="O84">
            <v>0</v>
          </cell>
          <cell r="P84">
            <v>0</v>
          </cell>
        </row>
        <row r="85">
          <cell r="A85">
            <v>45657</v>
          </cell>
          <cell r="B85">
            <v>1315497</v>
          </cell>
          <cell r="C85">
            <v>315193</v>
          </cell>
          <cell r="D85">
            <v>1315497</v>
          </cell>
          <cell r="G85">
            <v>291837</v>
          </cell>
          <cell r="H85">
            <v>139169</v>
          </cell>
          <cell r="I85">
            <v>1023660</v>
          </cell>
          <cell r="J85">
            <v>176024</v>
          </cell>
          <cell r="O85">
            <v>0</v>
          </cell>
          <cell r="P85">
            <v>0</v>
          </cell>
        </row>
        <row r="86">
          <cell r="A86">
            <v>46022</v>
          </cell>
          <cell r="B86">
            <v>1000304</v>
          </cell>
          <cell r="C86">
            <v>315193</v>
          </cell>
          <cell r="D86">
            <v>1000304</v>
          </cell>
          <cell r="G86">
            <v>152668</v>
          </cell>
          <cell r="H86">
            <v>139169</v>
          </cell>
          <cell r="I86">
            <v>847636</v>
          </cell>
          <cell r="J86">
            <v>176024</v>
          </cell>
        </row>
        <row r="87">
          <cell r="A87">
            <v>46387</v>
          </cell>
          <cell r="B87">
            <v>685111</v>
          </cell>
          <cell r="C87">
            <v>189523</v>
          </cell>
          <cell r="D87">
            <v>685111</v>
          </cell>
          <cell r="G87">
            <v>13499</v>
          </cell>
          <cell r="H87">
            <v>13499</v>
          </cell>
          <cell r="I87">
            <v>671612</v>
          </cell>
          <cell r="J87">
            <v>176024</v>
          </cell>
        </row>
        <row r="96">
          <cell r="A96">
            <v>41639</v>
          </cell>
          <cell r="B96">
            <v>4329552</v>
          </cell>
          <cell r="C96">
            <v>1096964</v>
          </cell>
          <cell r="E96">
            <v>523274</v>
          </cell>
          <cell r="F96">
            <v>261635</v>
          </cell>
          <cell r="G96">
            <v>32246</v>
          </cell>
          <cell r="H96">
            <v>32246</v>
          </cell>
          <cell r="I96">
            <v>276027</v>
          </cell>
          <cell r="J96">
            <v>138012</v>
          </cell>
          <cell r="K96">
            <v>426006</v>
          </cell>
          <cell r="L96">
            <v>142003</v>
          </cell>
          <cell r="M96">
            <v>442096</v>
          </cell>
          <cell r="N96">
            <v>147367</v>
          </cell>
          <cell r="O96">
            <v>2629903</v>
          </cell>
          <cell r="P96">
            <v>375701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42004</v>
          </cell>
          <cell r="B97">
            <v>4755391</v>
          </cell>
          <cell r="C97">
            <v>1185365</v>
          </cell>
          <cell r="D97">
            <v>4755391</v>
          </cell>
          <cell r="E97">
            <v>261639</v>
          </cell>
          <cell r="F97">
            <v>261635</v>
          </cell>
          <cell r="G97">
            <v>0</v>
          </cell>
          <cell r="H97">
            <v>0</v>
          </cell>
          <cell r="I97">
            <v>138015</v>
          </cell>
          <cell r="J97">
            <v>138012</v>
          </cell>
          <cell r="K97">
            <v>284003</v>
          </cell>
          <cell r="L97">
            <v>142003</v>
          </cell>
          <cell r="M97">
            <v>294729</v>
          </cell>
          <cell r="N97">
            <v>147367</v>
          </cell>
          <cell r="O97">
            <v>2254202</v>
          </cell>
          <cell r="P97">
            <v>375701</v>
          </cell>
          <cell r="Q97">
            <v>1522803</v>
          </cell>
          <cell r="R97">
            <v>120647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A98">
            <v>42369</v>
          </cell>
          <cell r="B98">
            <v>3570026</v>
          </cell>
          <cell r="C98">
            <v>785717</v>
          </cell>
          <cell r="D98">
            <v>3570026</v>
          </cell>
          <cell r="E98">
            <v>4</v>
          </cell>
          <cell r="F98">
            <v>4</v>
          </cell>
          <cell r="G98">
            <v>0</v>
          </cell>
          <cell r="H98">
            <v>0</v>
          </cell>
          <cell r="I98">
            <v>3</v>
          </cell>
          <cell r="J98">
            <v>3</v>
          </cell>
          <cell r="K98">
            <v>142000</v>
          </cell>
          <cell r="L98">
            <v>142000</v>
          </cell>
          <cell r="M98">
            <v>147362</v>
          </cell>
          <cell r="N98">
            <v>147362</v>
          </cell>
          <cell r="O98">
            <v>1878501</v>
          </cell>
          <cell r="P98">
            <v>375701</v>
          </cell>
          <cell r="Q98">
            <v>1402156</v>
          </cell>
          <cell r="R98">
            <v>120647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>
            <v>42735</v>
          </cell>
          <cell r="B99">
            <v>2784309</v>
          </cell>
          <cell r="C99">
            <v>496348</v>
          </cell>
          <cell r="D99">
            <v>2784309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1502800</v>
          </cell>
          <cell r="P99">
            <v>375701</v>
          </cell>
          <cell r="Q99">
            <v>1281509</v>
          </cell>
          <cell r="R99">
            <v>120647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>
            <v>43100</v>
          </cell>
          <cell r="B100">
            <v>4113365</v>
          </cell>
          <cell r="C100">
            <v>619547</v>
          </cell>
          <cell r="D100">
            <v>4113365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1127099</v>
          </cell>
          <cell r="P100">
            <v>375701</v>
          </cell>
          <cell r="Q100">
            <v>1160862</v>
          </cell>
          <cell r="R100">
            <v>120647</v>
          </cell>
          <cell r="S100">
            <v>1825404</v>
          </cell>
          <cell r="T100">
            <v>123199</v>
          </cell>
          <cell r="U100">
            <v>0</v>
          </cell>
          <cell r="V100">
            <v>0</v>
          </cell>
        </row>
        <row r="101">
          <cell r="A101">
            <v>43465</v>
          </cell>
          <cell r="B101">
            <v>3493818</v>
          </cell>
          <cell r="C101">
            <v>619547</v>
          </cell>
          <cell r="D101">
            <v>3493818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751398</v>
          </cell>
          <cell r="P101">
            <v>375701</v>
          </cell>
          <cell r="Q101">
            <v>1040215</v>
          </cell>
          <cell r="R101">
            <v>120647</v>
          </cell>
          <cell r="S101">
            <v>1702205</v>
          </cell>
          <cell r="T101">
            <v>123199</v>
          </cell>
          <cell r="U101">
            <v>0</v>
          </cell>
          <cell r="V101">
            <v>0</v>
          </cell>
        </row>
        <row r="102">
          <cell r="A102">
            <v>43830</v>
          </cell>
          <cell r="B102">
            <v>2874271</v>
          </cell>
          <cell r="C102">
            <v>619543</v>
          </cell>
          <cell r="D102">
            <v>2874271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375697</v>
          </cell>
          <cell r="P102">
            <v>375697</v>
          </cell>
          <cell r="Q102">
            <v>919568</v>
          </cell>
          <cell r="R102">
            <v>120647</v>
          </cell>
          <cell r="S102">
            <v>1579006</v>
          </cell>
          <cell r="T102">
            <v>123199</v>
          </cell>
          <cell r="U102">
            <v>0</v>
          </cell>
          <cell r="V102">
            <v>0</v>
          </cell>
        </row>
        <row r="103">
          <cell r="A103">
            <v>44196</v>
          </cell>
          <cell r="B103">
            <v>2254728</v>
          </cell>
          <cell r="C103">
            <v>243846</v>
          </cell>
          <cell r="D103">
            <v>2254728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798921</v>
          </cell>
          <cell r="R103">
            <v>120647</v>
          </cell>
          <cell r="S103">
            <v>1455807</v>
          </cell>
          <cell r="T103">
            <v>123199</v>
          </cell>
          <cell r="U103">
            <v>0</v>
          </cell>
          <cell r="V103">
            <v>0</v>
          </cell>
        </row>
        <row r="104">
          <cell r="A104">
            <v>44561</v>
          </cell>
          <cell r="B104">
            <v>2010882</v>
          </cell>
          <cell r="C104">
            <v>243846</v>
          </cell>
          <cell r="D104">
            <v>2010882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678274</v>
          </cell>
          <cell r="R104">
            <v>120647</v>
          </cell>
          <cell r="S104">
            <v>1332608</v>
          </cell>
          <cell r="T104">
            <v>123199</v>
          </cell>
          <cell r="U104">
            <v>0</v>
          </cell>
          <cell r="V104">
            <v>0</v>
          </cell>
        </row>
        <row r="105">
          <cell r="A105">
            <v>44926</v>
          </cell>
          <cell r="B105">
            <v>1767036</v>
          </cell>
          <cell r="C105">
            <v>243846</v>
          </cell>
          <cell r="D105">
            <v>1767036</v>
          </cell>
          <cell r="O105">
            <v>0</v>
          </cell>
          <cell r="P105">
            <v>0</v>
          </cell>
          <cell r="Q105">
            <v>557627</v>
          </cell>
          <cell r="R105">
            <v>120647</v>
          </cell>
          <cell r="S105">
            <v>1209409</v>
          </cell>
          <cell r="T105">
            <v>123199</v>
          </cell>
        </row>
        <row r="106">
          <cell r="A106">
            <v>45291</v>
          </cell>
          <cell r="B106">
            <v>1523190</v>
          </cell>
          <cell r="C106">
            <v>243846</v>
          </cell>
          <cell r="D106">
            <v>1523190</v>
          </cell>
          <cell r="O106">
            <v>0</v>
          </cell>
          <cell r="P106">
            <v>0</v>
          </cell>
          <cell r="Q106">
            <v>436980</v>
          </cell>
          <cell r="R106">
            <v>120647</v>
          </cell>
          <cell r="S106">
            <v>1086210</v>
          </cell>
          <cell r="T106">
            <v>123199</v>
          </cell>
        </row>
        <row r="107">
          <cell r="A107">
            <v>45657</v>
          </cell>
          <cell r="B107">
            <v>1279344</v>
          </cell>
          <cell r="C107">
            <v>243846</v>
          </cell>
          <cell r="D107">
            <v>1279344</v>
          </cell>
          <cell r="O107">
            <v>0</v>
          </cell>
          <cell r="P107">
            <v>0</v>
          </cell>
          <cell r="Q107">
            <v>316333</v>
          </cell>
          <cell r="R107">
            <v>120647</v>
          </cell>
          <cell r="S107">
            <v>963011</v>
          </cell>
          <cell r="T107">
            <v>123199</v>
          </cell>
        </row>
        <row r="108">
          <cell r="A108">
            <v>46022</v>
          </cell>
          <cell r="B108">
            <v>1035498</v>
          </cell>
          <cell r="C108">
            <v>243846</v>
          </cell>
          <cell r="D108">
            <v>1035498</v>
          </cell>
          <cell r="Q108">
            <v>195686</v>
          </cell>
          <cell r="R108">
            <v>120647</v>
          </cell>
          <cell r="S108">
            <v>839812</v>
          </cell>
          <cell r="T108">
            <v>123199</v>
          </cell>
        </row>
        <row r="109">
          <cell r="A109">
            <v>46387</v>
          </cell>
          <cell r="B109">
            <v>791652</v>
          </cell>
          <cell r="C109">
            <v>198238</v>
          </cell>
          <cell r="D109">
            <v>791652</v>
          </cell>
          <cell r="Q109">
            <v>75039</v>
          </cell>
          <cell r="R109">
            <v>75039</v>
          </cell>
          <cell r="S109">
            <v>716613</v>
          </cell>
          <cell r="T109">
            <v>123199</v>
          </cell>
        </row>
        <row r="110">
          <cell r="A110">
            <v>46752</v>
          </cell>
          <cell r="B110">
            <v>593414</v>
          </cell>
          <cell r="C110">
            <v>123199</v>
          </cell>
          <cell r="D110">
            <v>593414</v>
          </cell>
          <cell r="Q110">
            <v>0</v>
          </cell>
          <cell r="R110">
            <v>0</v>
          </cell>
          <cell r="S110">
            <v>593414</v>
          </cell>
          <cell r="T110">
            <v>123199</v>
          </cell>
        </row>
        <row r="116">
          <cell r="A116">
            <v>41639</v>
          </cell>
          <cell r="B116">
            <v>0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>
            <v>42004</v>
          </cell>
          <cell r="B117">
            <v>0</v>
          </cell>
          <cell r="C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>
            <v>42369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A119">
            <v>42735</v>
          </cell>
          <cell r="B119">
            <v>0</v>
          </cell>
          <cell r="C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>
            <v>43100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>
            <v>43465</v>
          </cell>
          <cell r="B121">
            <v>0</v>
          </cell>
          <cell r="C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A122">
            <v>43830</v>
          </cell>
          <cell r="B122">
            <v>0</v>
          </cell>
          <cell r="C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A123">
            <v>44196</v>
          </cell>
          <cell r="B123">
            <v>0</v>
          </cell>
          <cell r="C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A124">
            <v>44561</v>
          </cell>
          <cell r="B124">
            <v>0</v>
          </cell>
          <cell r="C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>
            <v>44926</v>
          </cell>
          <cell r="O125">
            <v>0</v>
          </cell>
          <cell r="P125">
            <v>0</v>
          </cell>
        </row>
        <row r="126">
          <cell r="A126">
            <v>45291</v>
          </cell>
          <cell r="O126">
            <v>0</v>
          </cell>
          <cell r="P126">
            <v>0</v>
          </cell>
        </row>
        <row r="127">
          <cell r="A127">
            <v>45657</v>
          </cell>
          <cell r="O127">
            <v>0</v>
          </cell>
          <cell r="P127">
            <v>0</v>
          </cell>
        </row>
      </sheetData>
      <sheetData sheetId="34">
        <row r="8">
          <cell r="A8">
            <v>41639</v>
          </cell>
          <cell r="B8">
            <v>851587</v>
          </cell>
          <cell r="C8">
            <v>283863</v>
          </cell>
          <cell r="E8">
            <v>851587</v>
          </cell>
          <cell r="F8">
            <v>283863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42004</v>
          </cell>
          <cell r="B9">
            <v>1518483</v>
          </cell>
          <cell r="C9">
            <v>362458</v>
          </cell>
          <cell r="D9">
            <v>1518483</v>
          </cell>
          <cell r="E9">
            <v>567724</v>
          </cell>
          <cell r="F9">
            <v>283863</v>
          </cell>
          <cell r="G9">
            <v>950759</v>
          </cell>
          <cell r="H9">
            <v>78595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42369</v>
          </cell>
          <cell r="B10">
            <v>1156025</v>
          </cell>
          <cell r="C10">
            <v>362456</v>
          </cell>
          <cell r="D10">
            <v>1156025</v>
          </cell>
          <cell r="E10">
            <v>283861</v>
          </cell>
          <cell r="F10">
            <v>283861</v>
          </cell>
          <cell r="G10">
            <v>872164</v>
          </cell>
          <cell r="H10">
            <v>78595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42735</v>
          </cell>
          <cell r="B11">
            <v>793569</v>
          </cell>
          <cell r="C11">
            <v>78595</v>
          </cell>
          <cell r="D11">
            <v>793569</v>
          </cell>
          <cell r="E11">
            <v>0</v>
          </cell>
          <cell r="F11">
            <v>0</v>
          </cell>
          <cell r="G11">
            <v>793569</v>
          </cell>
          <cell r="H11">
            <v>78595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43100</v>
          </cell>
          <cell r="B12">
            <v>1852335</v>
          </cell>
          <cell r="C12">
            <v>170537</v>
          </cell>
          <cell r="D12">
            <v>1852335</v>
          </cell>
          <cell r="E12">
            <v>0</v>
          </cell>
          <cell r="F12">
            <v>0</v>
          </cell>
          <cell r="G12">
            <v>714974</v>
          </cell>
          <cell r="H12">
            <v>78595</v>
          </cell>
          <cell r="I12">
            <v>1137361</v>
          </cell>
          <cell r="J12">
            <v>91942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43465</v>
          </cell>
          <cell r="B13">
            <v>1681798</v>
          </cell>
          <cell r="C13">
            <v>170537</v>
          </cell>
          <cell r="D13">
            <v>1681798</v>
          </cell>
          <cell r="E13">
            <v>0</v>
          </cell>
          <cell r="F13">
            <v>0</v>
          </cell>
          <cell r="G13">
            <v>636379</v>
          </cell>
          <cell r="H13">
            <v>78595</v>
          </cell>
          <cell r="I13">
            <v>1045419</v>
          </cell>
          <cell r="J13">
            <v>91942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>
            <v>43830</v>
          </cell>
          <cell r="B14">
            <v>1511261</v>
          </cell>
          <cell r="C14">
            <v>170537</v>
          </cell>
          <cell r="D14">
            <v>1511261</v>
          </cell>
          <cell r="E14">
            <v>0</v>
          </cell>
          <cell r="F14">
            <v>0</v>
          </cell>
          <cell r="G14">
            <v>557784</v>
          </cell>
          <cell r="H14">
            <v>78595</v>
          </cell>
          <cell r="I14">
            <v>953477</v>
          </cell>
          <cell r="J14">
            <v>91942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>
            <v>44196</v>
          </cell>
          <cell r="B15">
            <v>1340724</v>
          </cell>
          <cell r="C15">
            <v>170537</v>
          </cell>
          <cell r="D15">
            <v>1340724</v>
          </cell>
          <cell r="E15">
            <v>0</v>
          </cell>
          <cell r="F15">
            <v>0</v>
          </cell>
          <cell r="G15">
            <v>479189</v>
          </cell>
          <cell r="H15">
            <v>78595</v>
          </cell>
          <cell r="I15">
            <v>861535</v>
          </cell>
          <cell r="J15">
            <v>91942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>
            <v>44561</v>
          </cell>
          <cell r="B16">
            <v>1170187</v>
          </cell>
          <cell r="C16">
            <v>170537</v>
          </cell>
          <cell r="D16">
            <v>1170187</v>
          </cell>
          <cell r="E16">
            <v>0</v>
          </cell>
          <cell r="F16">
            <v>0</v>
          </cell>
          <cell r="G16">
            <v>400594</v>
          </cell>
          <cell r="H16">
            <v>78595</v>
          </cell>
          <cell r="I16">
            <v>769593</v>
          </cell>
          <cell r="J16">
            <v>91942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44926</v>
          </cell>
          <cell r="B17">
            <v>999650</v>
          </cell>
          <cell r="C17">
            <v>170537</v>
          </cell>
          <cell r="D17">
            <v>999650</v>
          </cell>
          <cell r="G17">
            <v>321999</v>
          </cell>
          <cell r="H17">
            <v>78595</v>
          </cell>
          <cell r="I17">
            <v>677651</v>
          </cell>
          <cell r="J17">
            <v>91942</v>
          </cell>
          <cell r="O17">
            <v>0</v>
          </cell>
          <cell r="P17">
            <v>0</v>
          </cell>
        </row>
        <row r="18">
          <cell r="A18">
            <v>45291</v>
          </cell>
          <cell r="B18">
            <v>829113</v>
          </cell>
          <cell r="C18">
            <v>170537</v>
          </cell>
          <cell r="D18">
            <v>829113</v>
          </cell>
          <cell r="G18">
            <v>243404</v>
          </cell>
          <cell r="H18">
            <v>78595</v>
          </cell>
          <cell r="I18">
            <v>585709</v>
          </cell>
          <cell r="J18">
            <v>91942</v>
          </cell>
          <cell r="O18">
            <v>0</v>
          </cell>
          <cell r="P18">
            <v>0</v>
          </cell>
        </row>
        <row r="19">
          <cell r="A19">
            <v>45657</v>
          </cell>
          <cell r="B19">
            <v>658576</v>
          </cell>
          <cell r="C19">
            <v>170537</v>
          </cell>
          <cell r="D19">
            <v>658576</v>
          </cell>
          <cell r="G19">
            <v>164809</v>
          </cell>
          <cell r="H19">
            <v>78595</v>
          </cell>
          <cell r="I19">
            <v>493767</v>
          </cell>
          <cell r="J19">
            <v>91942</v>
          </cell>
          <cell r="O19">
            <v>0</v>
          </cell>
          <cell r="P19">
            <v>0</v>
          </cell>
        </row>
        <row r="20">
          <cell r="A20">
            <v>46022</v>
          </cell>
          <cell r="B20">
            <v>488039</v>
          </cell>
          <cell r="C20">
            <v>170537</v>
          </cell>
          <cell r="D20">
            <v>488039</v>
          </cell>
          <cell r="G20">
            <v>86214</v>
          </cell>
          <cell r="H20">
            <v>78595</v>
          </cell>
          <cell r="I20">
            <v>401825</v>
          </cell>
          <cell r="J20">
            <v>91942</v>
          </cell>
        </row>
        <row r="21">
          <cell r="A21">
            <v>46387</v>
          </cell>
          <cell r="B21">
            <v>317502</v>
          </cell>
          <cell r="C21">
            <v>99561</v>
          </cell>
          <cell r="D21">
            <v>317502</v>
          </cell>
          <cell r="G21">
            <v>7619</v>
          </cell>
          <cell r="H21">
            <v>7619</v>
          </cell>
          <cell r="I21">
            <v>309883</v>
          </cell>
          <cell r="J21">
            <v>91942</v>
          </cell>
        </row>
        <row r="28">
          <cell r="A28">
            <v>41639</v>
          </cell>
          <cell r="B28">
            <v>1538716</v>
          </cell>
          <cell r="C28">
            <v>512905</v>
          </cell>
          <cell r="E28">
            <v>1538716</v>
          </cell>
          <cell r="F28">
            <v>512905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42004</v>
          </cell>
          <cell r="B29">
            <v>2618541</v>
          </cell>
          <cell r="C29">
            <v>644568</v>
          </cell>
          <cell r="D29">
            <v>2618541</v>
          </cell>
          <cell r="E29">
            <v>1025811</v>
          </cell>
          <cell r="F29">
            <v>512905</v>
          </cell>
          <cell r="G29">
            <v>1592730</v>
          </cell>
          <cell r="H29">
            <v>131663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>
            <v>42369</v>
          </cell>
          <cell r="B30">
            <v>1973973</v>
          </cell>
          <cell r="C30">
            <v>644568</v>
          </cell>
          <cell r="D30">
            <v>1973973</v>
          </cell>
          <cell r="E30">
            <v>512906</v>
          </cell>
          <cell r="F30">
            <v>512905</v>
          </cell>
          <cell r="G30">
            <v>1461067</v>
          </cell>
          <cell r="H30">
            <v>131663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42735</v>
          </cell>
          <cell r="B31">
            <v>1329405</v>
          </cell>
          <cell r="C31">
            <v>131664</v>
          </cell>
          <cell r="D31">
            <v>1329405</v>
          </cell>
          <cell r="E31">
            <v>1</v>
          </cell>
          <cell r="F31">
            <v>1</v>
          </cell>
          <cell r="G31">
            <v>1329404</v>
          </cell>
          <cell r="H31">
            <v>131663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43100</v>
          </cell>
          <cell r="B32">
            <v>3696446</v>
          </cell>
          <cell r="C32">
            <v>313404</v>
          </cell>
          <cell r="D32">
            <v>3696446</v>
          </cell>
          <cell r="E32">
            <v>0</v>
          </cell>
          <cell r="F32">
            <v>0</v>
          </cell>
          <cell r="G32">
            <v>1197741</v>
          </cell>
          <cell r="H32">
            <v>131663</v>
          </cell>
          <cell r="I32">
            <v>2498705</v>
          </cell>
          <cell r="J32">
            <v>181741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43465</v>
          </cell>
          <cell r="B33">
            <v>3383042</v>
          </cell>
          <cell r="C33">
            <v>313404</v>
          </cell>
          <cell r="D33">
            <v>3383042</v>
          </cell>
          <cell r="E33">
            <v>0</v>
          </cell>
          <cell r="F33">
            <v>0</v>
          </cell>
          <cell r="G33">
            <v>1066078</v>
          </cell>
          <cell r="H33">
            <v>131663</v>
          </cell>
          <cell r="I33">
            <v>2316964</v>
          </cell>
          <cell r="J33">
            <v>181741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43830</v>
          </cell>
          <cell r="B34">
            <v>3069638</v>
          </cell>
          <cell r="C34">
            <v>313404</v>
          </cell>
          <cell r="D34">
            <v>3069638</v>
          </cell>
          <cell r="E34">
            <v>0</v>
          </cell>
          <cell r="F34">
            <v>0</v>
          </cell>
          <cell r="G34">
            <v>934415</v>
          </cell>
          <cell r="H34">
            <v>131663</v>
          </cell>
          <cell r="I34">
            <v>2135223</v>
          </cell>
          <cell r="J34">
            <v>181741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44196</v>
          </cell>
          <cell r="B35">
            <v>2756234</v>
          </cell>
          <cell r="C35">
            <v>313404</v>
          </cell>
          <cell r="D35">
            <v>2756234</v>
          </cell>
          <cell r="E35">
            <v>0</v>
          </cell>
          <cell r="F35">
            <v>0</v>
          </cell>
          <cell r="G35">
            <v>802752</v>
          </cell>
          <cell r="H35">
            <v>131663</v>
          </cell>
          <cell r="I35">
            <v>1953482</v>
          </cell>
          <cell r="J35">
            <v>181741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44561</v>
          </cell>
          <cell r="B36">
            <v>2442830</v>
          </cell>
          <cell r="C36">
            <v>313404</v>
          </cell>
          <cell r="D36">
            <v>2442830</v>
          </cell>
          <cell r="E36">
            <v>0</v>
          </cell>
          <cell r="F36">
            <v>0</v>
          </cell>
          <cell r="G36">
            <v>671089</v>
          </cell>
          <cell r="H36">
            <v>131663</v>
          </cell>
          <cell r="I36">
            <v>1771741</v>
          </cell>
          <cell r="J36">
            <v>181741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44926</v>
          </cell>
          <cell r="B37">
            <v>2129426</v>
          </cell>
          <cell r="C37">
            <v>313404</v>
          </cell>
          <cell r="D37">
            <v>2129426</v>
          </cell>
          <cell r="G37">
            <v>539426</v>
          </cell>
          <cell r="H37">
            <v>131663</v>
          </cell>
          <cell r="I37">
            <v>1590000</v>
          </cell>
          <cell r="J37">
            <v>181741</v>
          </cell>
          <cell r="O37">
            <v>0</v>
          </cell>
          <cell r="P37">
            <v>0</v>
          </cell>
        </row>
        <row r="38">
          <cell r="A38">
            <v>45291</v>
          </cell>
          <cell r="B38">
            <v>1816022</v>
          </cell>
          <cell r="C38">
            <v>313404</v>
          </cell>
          <cell r="D38">
            <v>1816022</v>
          </cell>
          <cell r="G38">
            <v>407763</v>
          </cell>
          <cell r="H38">
            <v>131663</v>
          </cell>
          <cell r="I38">
            <v>1408259</v>
          </cell>
          <cell r="J38">
            <v>181741</v>
          </cell>
          <cell r="O38">
            <v>0</v>
          </cell>
          <cell r="P38">
            <v>0</v>
          </cell>
        </row>
        <row r="39">
          <cell r="A39">
            <v>45657</v>
          </cell>
          <cell r="B39">
            <v>1502618</v>
          </cell>
          <cell r="C39">
            <v>313404</v>
          </cell>
          <cell r="D39">
            <v>1502618</v>
          </cell>
          <cell r="G39">
            <v>276100</v>
          </cell>
          <cell r="H39">
            <v>131663</v>
          </cell>
          <cell r="I39">
            <v>1226518</v>
          </cell>
          <cell r="J39">
            <v>181741</v>
          </cell>
          <cell r="O39">
            <v>0</v>
          </cell>
          <cell r="P39">
            <v>0</v>
          </cell>
        </row>
        <row r="48">
          <cell r="A48">
            <v>41639</v>
          </cell>
          <cell r="B48">
            <v>19066</v>
          </cell>
          <cell r="C48">
            <v>6355</v>
          </cell>
          <cell r="E48">
            <v>2820</v>
          </cell>
          <cell r="F48">
            <v>940</v>
          </cell>
          <cell r="G48">
            <v>0</v>
          </cell>
          <cell r="H48">
            <v>0</v>
          </cell>
          <cell r="I48">
            <v>16246</v>
          </cell>
          <cell r="J48">
            <v>5415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42004</v>
          </cell>
          <cell r="B49">
            <v>46790</v>
          </cell>
          <cell r="C49">
            <v>9172</v>
          </cell>
          <cell r="D49">
            <v>46790</v>
          </cell>
          <cell r="E49">
            <v>1880</v>
          </cell>
          <cell r="F49">
            <v>940</v>
          </cell>
          <cell r="G49">
            <v>4162</v>
          </cell>
          <cell r="H49">
            <v>344</v>
          </cell>
          <cell r="I49">
            <v>10831</v>
          </cell>
          <cell r="J49">
            <v>5415</v>
          </cell>
          <cell r="K49">
            <v>29917</v>
          </cell>
          <cell r="L49">
            <v>2473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42369</v>
          </cell>
          <cell r="B50">
            <v>37618</v>
          </cell>
          <cell r="C50">
            <v>9172</v>
          </cell>
          <cell r="D50">
            <v>37618</v>
          </cell>
          <cell r="E50">
            <v>940</v>
          </cell>
          <cell r="F50">
            <v>940</v>
          </cell>
          <cell r="G50">
            <v>3818</v>
          </cell>
          <cell r="H50">
            <v>344</v>
          </cell>
          <cell r="I50">
            <v>5416</v>
          </cell>
          <cell r="J50">
            <v>5415</v>
          </cell>
          <cell r="K50">
            <v>27444</v>
          </cell>
          <cell r="L50">
            <v>2473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42735</v>
          </cell>
          <cell r="B51">
            <v>28446</v>
          </cell>
          <cell r="C51">
            <v>2818</v>
          </cell>
          <cell r="D51">
            <v>28446</v>
          </cell>
          <cell r="E51">
            <v>0</v>
          </cell>
          <cell r="F51">
            <v>0</v>
          </cell>
          <cell r="G51">
            <v>3474</v>
          </cell>
          <cell r="H51">
            <v>344</v>
          </cell>
          <cell r="I51">
            <v>1</v>
          </cell>
          <cell r="J51">
            <v>1</v>
          </cell>
          <cell r="K51">
            <v>24971</v>
          </cell>
          <cell r="L51">
            <v>2473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43100</v>
          </cell>
          <cell r="B52">
            <v>48834</v>
          </cell>
          <cell r="C52">
            <v>4117</v>
          </cell>
          <cell r="D52">
            <v>48834</v>
          </cell>
          <cell r="E52">
            <v>0</v>
          </cell>
          <cell r="F52">
            <v>0</v>
          </cell>
          <cell r="G52">
            <v>3130</v>
          </cell>
          <cell r="H52">
            <v>344</v>
          </cell>
          <cell r="I52">
            <v>0</v>
          </cell>
          <cell r="J52">
            <v>0</v>
          </cell>
          <cell r="K52">
            <v>22498</v>
          </cell>
          <cell r="L52">
            <v>2473</v>
          </cell>
          <cell r="M52">
            <v>23206</v>
          </cell>
          <cell r="N52">
            <v>1300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43465</v>
          </cell>
          <cell r="B53">
            <v>44717</v>
          </cell>
          <cell r="C53">
            <v>4117</v>
          </cell>
          <cell r="D53">
            <v>44717</v>
          </cell>
          <cell r="E53">
            <v>0</v>
          </cell>
          <cell r="F53">
            <v>0</v>
          </cell>
          <cell r="G53">
            <v>2786</v>
          </cell>
          <cell r="H53">
            <v>344</v>
          </cell>
          <cell r="I53">
            <v>0</v>
          </cell>
          <cell r="J53">
            <v>0</v>
          </cell>
          <cell r="K53">
            <v>20025</v>
          </cell>
          <cell r="L53">
            <v>2473</v>
          </cell>
          <cell r="M53">
            <v>21906</v>
          </cell>
          <cell r="N53">
            <v>1300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43830</v>
          </cell>
          <cell r="B54">
            <v>40600</v>
          </cell>
          <cell r="C54">
            <v>4117</v>
          </cell>
          <cell r="D54">
            <v>40600</v>
          </cell>
          <cell r="E54">
            <v>0</v>
          </cell>
          <cell r="F54">
            <v>0</v>
          </cell>
          <cell r="G54">
            <v>2442</v>
          </cell>
          <cell r="H54">
            <v>344</v>
          </cell>
          <cell r="I54">
            <v>0</v>
          </cell>
          <cell r="J54">
            <v>0</v>
          </cell>
          <cell r="K54">
            <v>17552</v>
          </cell>
          <cell r="L54">
            <v>2473</v>
          </cell>
          <cell r="M54">
            <v>20606</v>
          </cell>
          <cell r="N54">
            <v>1300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44196</v>
          </cell>
          <cell r="B55">
            <v>36483</v>
          </cell>
          <cell r="C55">
            <v>4117</v>
          </cell>
          <cell r="D55">
            <v>36483</v>
          </cell>
          <cell r="E55">
            <v>0</v>
          </cell>
          <cell r="F55">
            <v>0</v>
          </cell>
          <cell r="G55">
            <v>2098</v>
          </cell>
          <cell r="H55">
            <v>344</v>
          </cell>
          <cell r="I55">
            <v>0</v>
          </cell>
          <cell r="J55">
            <v>0</v>
          </cell>
          <cell r="K55">
            <v>15079</v>
          </cell>
          <cell r="L55">
            <v>2473</v>
          </cell>
          <cell r="M55">
            <v>19306</v>
          </cell>
          <cell r="N55">
            <v>1300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44561</v>
          </cell>
          <cell r="B56">
            <v>32366</v>
          </cell>
          <cell r="C56">
            <v>4117</v>
          </cell>
          <cell r="D56">
            <v>32366</v>
          </cell>
          <cell r="E56">
            <v>0</v>
          </cell>
          <cell r="F56">
            <v>0</v>
          </cell>
          <cell r="G56">
            <v>1754</v>
          </cell>
          <cell r="H56">
            <v>344</v>
          </cell>
          <cell r="I56">
            <v>0</v>
          </cell>
          <cell r="J56">
            <v>0</v>
          </cell>
          <cell r="K56">
            <v>12606</v>
          </cell>
          <cell r="L56">
            <v>2473</v>
          </cell>
          <cell r="M56">
            <v>18006</v>
          </cell>
          <cell r="N56">
            <v>1300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44926</v>
          </cell>
          <cell r="B57">
            <v>28249</v>
          </cell>
          <cell r="C57">
            <v>4117</v>
          </cell>
          <cell r="D57">
            <v>28249</v>
          </cell>
          <cell r="G57">
            <v>1410</v>
          </cell>
          <cell r="H57">
            <v>344</v>
          </cell>
          <cell r="J57">
            <v>0</v>
          </cell>
          <cell r="K57">
            <v>10133</v>
          </cell>
          <cell r="L57">
            <v>2473</v>
          </cell>
          <cell r="M57">
            <v>16706</v>
          </cell>
          <cell r="N57">
            <v>1300</v>
          </cell>
          <cell r="O57">
            <v>0</v>
          </cell>
          <cell r="P57">
            <v>0</v>
          </cell>
        </row>
        <row r="58">
          <cell r="A58">
            <v>45291</v>
          </cell>
          <cell r="B58">
            <v>24132</v>
          </cell>
          <cell r="C58">
            <v>4117</v>
          </cell>
          <cell r="D58">
            <v>24132</v>
          </cell>
          <cell r="G58">
            <v>1066</v>
          </cell>
          <cell r="H58">
            <v>344</v>
          </cell>
          <cell r="J58">
            <v>0</v>
          </cell>
          <cell r="K58">
            <v>7660</v>
          </cell>
          <cell r="L58">
            <v>2473</v>
          </cell>
          <cell r="M58">
            <v>15406</v>
          </cell>
          <cell r="N58">
            <v>1300</v>
          </cell>
          <cell r="O58">
            <v>0</v>
          </cell>
          <cell r="P58">
            <v>0</v>
          </cell>
        </row>
        <row r="59">
          <cell r="A59">
            <v>45657</v>
          </cell>
          <cell r="B59">
            <v>20015</v>
          </cell>
          <cell r="C59">
            <v>4117</v>
          </cell>
          <cell r="D59">
            <v>20015</v>
          </cell>
          <cell r="G59">
            <v>722</v>
          </cell>
          <cell r="H59">
            <v>344</v>
          </cell>
          <cell r="J59">
            <v>0</v>
          </cell>
          <cell r="K59">
            <v>5187</v>
          </cell>
          <cell r="L59">
            <v>2473</v>
          </cell>
          <cell r="M59">
            <v>14106</v>
          </cell>
          <cell r="N59">
            <v>1300</v>
          </cell>
          <cell r="O59">
            <v>0</v>
          </cell>
          <cell r="P59">
            <v>0</v>
          </cell>
        </row>
        <row r="68">
          <cell r="A68">
            <v>41639</v>
          </cell>
          <cell r="B68">
            <v>1758273</v>
          </cell>
          <cell r="C68">
            <v>586092</v>
          </cell>
          <cell r="E68">
            <v>1758273</v>
          </cell>
          <cell r="F68">
            <v>586092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42004</v>
          </cell>
          <cell r="B69">
            <v>2855708</v>
          </cell>
          <cell r="C69">
            <v>725261</v>
          </cell>
          <cell r="D69">
            <v>2855708</v>
          </cell>
          <cell r="E69">
            <v>1172181</v>
          </cell>
          <cell r="F69">
            <v>586092</v>
          </cell>
          <cell r="G69">
            <v>1683527</v>
          </cell>
          <cell r="H69">
            <v>139169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42369</v>
          </cell>
          <cell r="B70">
            <v>2130447</v>
          </cell>
          <cell r="C70">
            <v>725258</v>
          </cell>
          <cell r="D70">
            <v>2130447</v>
          </cell>
          <cell r="E70">
            <v>586089</v>
          </cell>
          <cell r="F70">
            <v>586089</v>
          </cell>
          <cell r="G70">
            <v>1544358</v>
          </cell>
          <cell r="H70">
            <v>139169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42735</v>
          </cell>
          <cell r="B71">
            <v>1405189</v>
          </cell>
          <cell r="C71">
            <v>139169</v>
          </cell>
          <cell r="D71">
            <v>1405189</v>
          </cell>
          <cell r="E71">
            <v>0</v>
          </cell>
          <cell r="F71">
            <v>0</v>
          </cell>
          <cell r="G71">
            <v>1405189</v>
          </cell>
          <cell r="H71">
            <v>139169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43100</v>
          </cell>
          <cell r="B72">
            <v>3521848</v>
          </cell>
          <cell r="C72">
            <v>315193</v>
          </cell>
          <cell r="D72">
            <v>3521848</v>
          </cell>
          <cell r="E72">
            <v>0</v>
          </cell>
          <cell r="F72">
            <v>0</v>
          </cell>
          <cell r="G72">
            <v>1266020</v>
          </cell>
          <cell r="H72">
            <v>139169</v>
          </cell>
          <cell r="I72">
            <v>2255828</v>
          </cell>
          <cell r="J72">
            <v>176024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>
            <v>43465</v>
          </cell>
          <cell r="B73">
            <v>3206655</v>
          </cell>
          <cell r="C73">
            <v>315193</v>
          </cell>
          <cell r="D73">
            <v>3206655</v>
          </cell>
          <cell r="E73">
            <v>0</v>
          </cell>
          <cell r="F73">
            <v>0</v>
          </cell>
          <cell r="G73">
            <v>1126851</v>
          </cell>
          <cell r="H73">
            <v>139169</v>
          </cell>
          <cell r="I73">
            <v>2079804</v>
          </cell>
          <cell r="J73">
            <v>176024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43830</v>
          </cell>
          <cell r="B74">
            <v>2891462</v>
          </cell>
          <cell r="C74">
            <v>315193</v>
          </cell>
          <cell r="D74">
            <v>2891462</v>
          </cell>
          <cell r="E74">
            <v>0</v>
          </cell>
          <cell r="F74">
            <v>0</v>
          </cell>
          <cell r="G74">
            <v>987682</v>
          </cell>
          <cell r="H74">
            <v>139169</v>
          </cell>
          <cell r="I74">
            <v>1903780</v>
          </cell>
          <cell r="J74">
            <v>176024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44196</v>
          </cell>
          <cell r="B75">
            <v>2576269</v>
          </cell>
          <cell r="C75">
            <v>315193</v>
          </cell>
          <cell r="D75">
            <v>2576269</v>
          </cell>
          <cell r="E75">
            <v>0</v>
          </cell>
          <cell r="F75">
            <v>0</v>
          </cell>
          <cell r="G75">
            <v>848513</v>
          </cell>
          <cell r="H75">
            <v>139169</v>
          </cell>
          <cell r="I75">
            <v>1727756</v>
          </cell>
          <cell r="J75">
            <v>176024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44561</v>
          </cell>
          <cell r="B76">
            <v>2261076</v>
          </cell>
          <cell r="C76">
            <v>315193</v>
          </cell>
          <cell r="D76">
            <v>2261076</v>
          </cell>
          <cell r="E76">
            <v>0</v>
          </cell>
          <cell r="F76">
            <v>0</v>
          </cell>
          <cell r="G76">
            <v>709344</v>
          </cell>
          <cell r="H76">
            <v>139169</v>
          </cell>
          <cell r="I76">
            <v>1551732</v>
          </cell>
          <cell r="J76">
            <v>176024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44926</v>
          </cell>
          <cell r="B77">
            <v>1945883</v>
          </cell>
          <cell r="C77">
            <v>315193</v>
          </cell>
          <cell r="D77">
            <v>1945883</v>
          </cell>
          <cell r="G77">
            <v>570175</v>
          </cell>
          <cell r="H77">
            <v>139169</v>
          </cell>
          <cell r="I77">
            <v>1375708</v>
          </cell>
          <cell r="J77">
            <v>176024</v>
          </cell>
          <cell r="O77">
            <v>0</v>
          </cell>
          <cell r="P77">
            <v>0</v>
          </cell>
        </row>
        <row r="78">
          <cell r="A78">
            <v>45291</v>
          </cell>
          <cell r="B78">
            <v>1630690</v>
          </cell>
          <cell r="C78">
            <v>315193</v>
          </cell>
          <cell r="D78">
            <v>1630690</v>
          </cell>
          <cell r="G78">
            <v>431006</v>
          </cell>
          <cell r="H78">
            <v>139169</v>
          </cell>
          <cell r="I78">
            <v>1199684</v>
          </cell>
          <cell r="J78">
            <v>176024</v>
          </cell>
          <cell r="O78">
            <v>0</v>
          </cell>
          <cell r="P78">
            <v>0</v>
          </cell>
        </row>
        <row r="79">
          <cell r="A79">
            <v>45657</v>
          </cell>
          <cell r="B79">
            <v>1315497</v>
          </cell>
          <cell r="C79">
            <v>315193</v>
          </cell>
          <cell r="D79">
            <v>1315497</v>
          </cell>
          <cell r="G79">
            <v>291837</v>
          </cell>
          <cell r="H79">
            <v>139169</v>
          </cell>
          <cell r="I79">
            <v>1023660</v>
          </cell>
          <cell r="J79">
            <v>176024</v>
          </cell>
          <cell r="O79">
            <v>0</v>
          </cell>
          <cell r="P79">
            <v>0</v>
          </cell>
        </row>
        <row r="80">
          <cell r="A80">
            <v>46022</v>
          </cell>
          <cell r="B80">
            <v>1000304</v>
          </cell>
          <cell r="C80">
            <v>315193</v>
          </cell>
          <cell r="D80">
            <v>1000304</v>
          </cell>
          <cell r="G80">
            <v>152668</v>
          </cell>
          <cell r="H80">
            <v>139169</v>
          </cell>
          <cell r="I80">
            <v>847636</v>
          </cell>
          <cell r="J80">
            <v>176024</v>
          </cell>
        </row>
        <row r="81">
          <cell r="A81">
            <v>46387</v>
          </cell>
          <cell r="B81">
            <v>685111</v>
          </cell>
          <cell r="C81">
            <v>189523</v>
          </cell>
          <cell r="D81">
            <v>685111</v>
          </cell>
          <cell r="G81">
            <v>13499</v>
          </cell>
          <cell r="H81">
            <v>13499</v>
          </cell>
          <cell r="I81">
            <v>671612</v>
          </cell>
          <cell r="J81">
            <v>176024</v>
          </cell>
        </row>
        <row r="90">
          <cell r="A90">
            <v>41639</v>
          </cell>
          <cell r="B90">
            <v>2629903</v>
          </cell>
          <cell r="C90">
            <v>375701</v>
          </cell>
          <cell r="E90">
            <v>2629903</v>
          </cell>
          <cell r="F90">
            <v>375701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>
            <v>42004</v>
          </cell>
          <cell r="B91">
            <v>3777005</v>
          </cell>
          <cell r="C91">
            <v>496348</v>
          </cell>
          <cell r="D91">
            <v>3777005</v>
          </cell>
          <cell r="E91">
            <v>2254202</v>
          </cell>
          <cell r="F91">
            <v>375701</v>
          </cell>
          <cell r="G91">
            <v>1522803</v>
          </cell>
          <cell r="H91">
            <v>120647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>
            <v>42369</v>
          </cell>
          <cell r="B92">
            <v>3280657</v>
          </cell>
          <cell r="C92">
            <v>496348</v>
          </cell>
          <cell r="D92">
            <v>3280657</v>
          </cell>
          <cell r="E92">
            <v>1878501</v>
          </cell>
          <cell r="F92">
            <v>375701</v>
          </cell>
          <cell r="G92">
            <v>1402156</v>
          </cell>
          <cell r="H92">
            <v>120647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>
            <v>42735</v>
          </cell>
          <cell r="B93">
            <v>2784309</v>
          </cell>
          <cell r="C93">
            <v>496348</v>
          </cell>
          <cell r="D93">
            <v>2784309</v>
          </cell>
          <cell r="E93">
            <v>1502800</v>
          </cell>
          <cell r="F93">
            <v>375701</v>
          </cell>
          <cell r="G93">
            <v>1281509</v>
          </cell>
          <cell r="H93">
            <v>120647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>
            <v>43100</v>
          </cell>
          <cell r="B94">
            <v>4113365</v>
          </cell>
          <cell r="C94">
            <v>619547</v>
          </cell>
          <cell r="D94">
            <v>4113365</v>
          </cell>
          <cell r="E94">
            <v>1127099</v>
          </cell>
          <cell r="F94">
            <v>375701</v>
          </cell>
          <cell r="G94">
            <v>1160862</v>
          </cell>
          <cell r="H94">
            <v>120647</v>
          </cell>
          <cell r="I94">
            <v>1825404</v>
          </cell>
          <cell r="J94">
            <v>123199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43465</v>
          </cell>
          <cell r="B95">
            <v>3493818</v>
          </cell>
          <cell r="C95">
            <v>619547</v>
          </cell>
          <cell r="D95">
            <v>3493818</v>
          </cell>
          <cell r="E95">
            <v>751398</v>
          </cell>
          <cell r="F95">
            <v>375701</v>
          </cell>
          <cell r="G95">
            <v>1040215</v>
          </cell>
          <cell r="H95">
            <v>120647</v>
          </cell>
          <cell r="I95">
            <v>1702205</v>
          </cell>
          <cell r="J95">
            <v>123199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>
            <v>43830</v>
          </cell>
          <cell r="B96">
            <v>2874271</v>
          </cell>
          <cell r="C96">
            <v>619543</v>
          </cell>
          <cell r="D96">
            <v>2874271</v>
          </cell>
          <cell r="E96">
            <v>375697</v>
          </cell>
          <cell r="F96">
            <v>375697</v>
          </cell>
          <cell r="G96">
            <v>919568</v>
          </cell>
          <cell r="H96">
            <v>120647</v>
          </cell>
          <cell r="I96">
            <v>1579006</v>
          </cell>
          <cell r="J96">
            <v>123199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44196</v>
          </cell>
          <cell r="B97">
            <v>2254728</v>
          </cell>
          <cell r="C97">
            <v>243846</v>
          </cell>
          <cell r="D97">
            <v>2254728</v>
          </cell>
          <cell r="E97">
            <v>0</v>
          </cell>
          <cell r="F97">
            <v>0</v>
          </cell>
          <cell r="G97">
            <v>798921</v>
          </cell>
          <cell r="H97">
            <v>120647</v>
          </cell>
          <cell r="I97">
            <v>1455807</v>
          </cell>
          <cell r="J97">
            <v>123199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A98">
            <v>44561</v>
          </cell>
          <cell r="B98">
            <v>2010882</v>
          </cell>
          <cell r="C98">
            <v>243846</v>
          </cell>
          <cell r="D98">
            <v>2010882</v>
          </cell>
          <cell r="E98">
            <v>0</v>
          </cell>
          <cell r="F98">
            <v>0</v>
          </cell>
          <cell r="G98">
            <v>678274</v>
          </cell>
          <cell r="H98">
            <v>120647</v>
          </cell>
          <cell r="I98">
            <v>1332608</v>
          </cell>
          <cell r="J98">
            <v>123199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>
            <v>44926</v>
          </cell>
          <cell r="B99">
            <v>1767036</v>
          </cell>
          <cell r="C99">
            <v>243846</v>
          </cell>
          <cell r="D99">
            <v>1767036</v>
          </cell>
          <cell r="G99">
            <v>557627</v>
          </cell>
          <cell r="H99">
            <v>120647</v>
          </cell>
          <cell r="I99">
            <v>1209409</v>
          </cell>
          <cell r="J99">
            <v>123199</v>
          </cell>
          <cell r="O99">
            <v>0</v>
          </cell>
          <cell r="P99">
            <v>0</v>
          </cell>
        </row>
        <row r="100">
          <cell r="A100">
            <v>45291</v>
          </cell>
          <cell r="B100">
            <v>1523190</v>
          </cell>
          <cell r="C100">
            <v>243846</v>
          </cell>
          <cell r="D100">
            <v>1523190</v>
          </cell>
          <cell r="G100">
            <v>436980</v>
          </cell>
          <cell r="H100">
            <v>120647</v>
          </cell>
          <cell r="I100">
            <v>1086210</v>
          </cell>
          <cell r="J100">
            <v>123199</v>
          </cell>
          <cell r="O100">
            <v>0</v>
          </cell>
          <cell r="P100">
            <v>0</v>
          </cell>
        </row>
        <row r="101">
          <cell r="A101">
            <v>45657</v>
          </cell>
          <cell r="B101">
            <v>1279344</v>
          </cell>
          <cell r="C101">
            <v>243846</v>
          </cell>
          <cell r="D101">
            <v>1279344</v>
          </cell>
          <cell r="G101">
            <v>316333</v>
          </cell>
          <cell r="H101">
            <v>120647</v>
          </cell>
          <cell r="I101">
            <v>963011</v>
          </cell>
          <cell r="J101">
            <v>123199</v>
          </cell>
          <cell r="O101">
            <v>0</v>
          </cell>
          <cell r="P101">
            <v>0</v>
          </cell>
        </row>
        <row r="102">
          <cell r="A102">
            <v>46022</v>
          </cell>
          <cell r="B102">
            <v>1035498</v>
          </cell>
          <cell r="C102">
            <v>243846</v>
          </cell>
          <cell r="D102">
            <v>1035498</v>
          </cell>
          <cell r="G102">
            <v>195686</v>
          </cell>
          <cell r="H102">
            <v>120647</v>
          </cell>
          <cell r="I102">
            <v>839812</v>
          </cell>
          <cell r="J102">
            <v>123199</v>
          </cell>
        </row>
        <row r="103">
          <cell r="A103">
            <v>46387</v>
          </cell>
          <cell r="B103">
            <v>791652</v>
          </cell>
          <cell r="C103">
            <v>198238</v>
          </cell>
          <cell r="D103">
            <v>791652</v>
          </cell>
          <cell r="G103">
            <v>75039</v>
          </cell>
          <cell r="H103">
            <v>75039</v>
          </cell>
          <cell r="I103">
            <v>716613</v>
          </cell>
          <cell r="J103">
            <v>123199</v>
          </cell>
        </row>
        <row r="104">
          <cell r="A104">
            <v>46752</v>
          </cell>
          <cell r="B104">
            <v>593414</v>
          </cell>
          <cell r="C104">
            <v>123199</v>
          </cell>
          <cell r="D104">
            <v>593414</v>
          </cell>
          <cell r="G104">
            <v>0</v>
          </cell>
          <cell r="H104">
            <v>0</v>
          </cell>
          <cell r="I104">
            <v>593414</v>
          </cell>
          <cell r="J104">
            <v>123199</v>
          </cell>
        </row>
        <row r="110">
          <cell r="A110">
            <v>41639</v>
          </cell>
          <cell r="B110">
            <v>0</v>
          </cell>
          <cell r="C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>
            <v>42004</v>
          </cell>
          <cell r="B111">
            <v>0</v>
          </cell>
          <cell r="C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42369</v>
          </cell>
          <cell r="B112">
            <v>0</v>
          </cell>
          <cell r="C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A113">
            <v>42735</v>
          </cell>
          <cell r="B113">
            <v>0</v>
          </cell>
          <cell r="C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A114">
            <v>43100</v>
          </cell>
          <cell r="B114">
            <v>0</v>
          </cell>
          <cell r="C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A115">
            <v>43465</v>
          </cell>
          <cell r="B115">
            <v>0</v>
          </cell>
          <cell r="C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>
            <v>43830</v>
          </cell>
          <cell r="B116">
            <v>0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>
            <v>44196</v>
          </cell>
          <cell r="B117">
            <v>0</v>
          </cell>
          <cell r="C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>
            <v>44561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A119">
            <v>44926</v>
          </cell>
          <cell r="O119">
            <v>0</v>
          </cell>
          <cell r="P119">
            <v>0</v>
          </cell>
        </row>
        <row r="120">
          <cell r="A120">
            <v>45291</v>
          </cell>
          <cell r="O120">
            <v>0</v>
          </cell>
          <cell r="P120">
            <v>0</v>
          </cell>
        </row>
        <row r="121">
          <cell r="A121">
            <v>45657</v>
          </cell>
          <cell r="O121">
            <v>0</v>
          </cell>
          <cell r="P121">
            <v>0</v>
          </cell>
        </row>
      </sheetData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lorCodes"/>
      <sheetName val="ColorCodesChannel"/>
      <sheetName val="ColorCodesStochastic"/>
      <sheetName val="Information"/>
      <sheetName val="Map"/>
      <sheetName val="Input"/>
      <sheetName val="Grey"/>
      <sheetName val="HLS"/>
      <sheetName val="ValResults"/>
      <sheetName val="PBO CFs"/>
      <sheetName val="FAS"/>
      <sheetName val="FASedits"/>
      <sheetName val="FASLiabilities001"/>
      <sheetName val="Cash"/>
      <sheetName val="CashSummary"/>
      <sheetName val="Actions"/>
      <sheetName val="Channel"/>
      <sheetName val="EditsTemplate"/>
      <sheetName val="SimulationData"/>
    </sheetNames>
    <sheetDataSet>
      <sheetData sheetId="0"/>
      <sheetData sheetId="1"/>
      <sheetData sheetId="2"/>
      <sheetData sheetId="3"/>
      <sheetData sheetId="4"/>
      <sheetData sheetId="5">
        <row r="138">
          <cell r="L138" t="str">
            <v>Add to SC</v>
          </cell>
          <cell r="M138" t="str">
            <v>EROA is Net of Expense</v>
          </cell>
          <cell r="N138" t="str">
            <v>Not Included in Benefit Cost</v>
          </cell>
        </row>
        <row r="160">
          <cell r="L160" t="str">
            <v>Beginning of Next Year</v>
          </cell>
          <cell r="M160" t="str">
            <v>End of Current Year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KU Subsidy Sens"/>
      <sheetName val="Trend Summary_PY"/>
      <sheetName val="KU"/>
      <sheetName val="ServCo"/>
      <sheetName val="LG&amp;E NU"/>
      <sheetName val="LPI"/>
      <sheetName val="NU_All"/>
      <sheetName val="Union"/>
      <sheetName val="WKEU"/>
      <sheetName val="Calc of G_L for Disclosure"/>
      <sheetName val="Trend Sensitivites"/>
      <sheetName val="Disclosure Liability"/>
      <sheetName val="Discl Asset info from Client"/>
      <sheetName val="FAS106 - Disclosure"/>
      <sheetName val="PY Disc"/>
      <sheetName val="Cashflows"/>
      <sheetName val="FAS106 - Expense"/>
      <sheetName val="Calc of G_L for Expense"/>
      <sheetName val="Recon"/>
      <sheetName val="Expected Fed Sub Payments"/>
      <sheetName val="PSC Amort Schedule (Regulatory)"/>
      <sheetName val="PSC Amort Schedule (Financial)"/>
      <sheetName val="Get_Name_Ranges"/>
      <sheetName val="Expense Liability Input"/>
      <sheetName val="FAS106 - BS"/>
      <sheetName val="NU CFs_All"/>
      <sheetName val="LG&amp;E CFs"/>
      <sheetName val="ServCo CFs"/>
      <sheetName val="LPI CFs"/>
      <sheetName val="KU CFs"/>
      <sheetName val="U CFs"/>
      <sheetName val="WKE CFs"/>
      <sheetName val="Results for Budget Estimate"/>
    </sheetNames>
    <sheetDataSet>
      <sheetData sheetId="0"/>
      <sheetData sheetId="1">
        <row r="9">
          <cell r="B9">
            <v>43466</v>
          </cell>
        </row>
        <row r="13">
          <cell r="B13">
            <v>4.3200000000000002E-2</v>
          </cell>
        </row>
        <row r="14">
          <cell r="B14">
            <v>4.3200000000000002E-2</v>
          </cell>
        </row>
        <row r="15">
          <cell r="B15">
            <v>4.3200000000000002E-2</v>
          </cell>
        </row>
        <row r="16">
          <cell r="B16">
            <v>4.3200000000000002E-2</v>
          </cell>
        </row>
        <row r="17">
          <cell r="B17">
            <v>4.3200000000000002E-2</v>
          </cell>
        </row>
        <row r="18">
          <cell r="B18">
            <v>4.3200000000000002E-2</v>
          </cell>
        </row>
        <row r="20">
          <cell r="B20">
            <v>7.2499999999999995E-2</v>
          </cell>
        </row>
        <row r="21">
          <cell r="B21">
            <v>7.2499999999999995E-2</v>
          </cell>
        </row>
        <row r="22">
          <cell r="B22">
            <v>7.2499999999999995E-2</v>
          </cell>
        </row>
        <row r="23">
          <cell r="B23">
            <v>7.2499999999999995E-2</v>
          </cell>
        </row>
        <row r="24">
          <cell r="B24">
            <v>7.2499999999999995E-2</v>
          </cell>
        </row>
        <row r="25">
          <cell r="B25">
            <v>7.2499999999999995E-2</v>
          </cell>
        </row>
        <row r="27">
          <cell r="B27">
            <v>3.5000000000000003E-2</v>
          </cell>
        </row>
        <row r="28">
          <cell r="B28">
            <v>3.5000000000000003E-2</v>
          </cell>
        </row>
        <row r="29">
          <cell r="B29">
            <v>3.5000000000000003E-2</v>
          </cell>
        </row>
        <row r="30">
          <cell r="B30">
            <v>3.5000000000000003E-2</v>
          </cell>
        </row>
        <row r="31">
          <cell r="B31">
            <v>3.5000000000000003E-2</v>
          </cell>
        </row>
        <row r="32">
          <cell r="B32">
            <v>3.5000000000000003E-2</v>
          </cell>
        </row>
        <row r="34">
          <cell r="B34">
            <v>6.6000000000000003E-2</v>
          </cell>
        </row>
        <row r="35">
          <cell r="B35">
            <v>6.6000000000000003E-2</v>
          </cell>
        </row>
        <row r="36">
          <cell r="B36">
            <v>6.6000000000000003E-2</v>
          </cell>
        </row>
        <row r="37">
          <cell r="B37">
            <v>6.6000000000000003E-2</v>
          </cell>
        </row>
        <row r="38">
          <cell r="B38">
            <v>6.6000000000000003E-2</v>
          </cell>
        </row>
        <row r="39">
          <cell r="B39">
            <v>6.6000000000000003E-2</v>
          </cell>
        </row>
        <row r="41">
          <cell r="B41">
            <v>0.05</v>
          </cell>
        </row>
        <row r="42">
          <cell r="B42">
            <v>0.05</v>
          </cell>
        </row>
        <row r="43">
          <cell r="B43">
            <v>0.05</v>
          </cell>
        </row>
        <row r="44">
          <cell r="B44">
            <v>0.05</v>
          </cell>
        </row>
        <row r="45">
          <cell r="B45">
            <v>0.05</v>
          </cell>
        </row>
        <row r="46">
          <cell r="B46">
            <v>0.05</v>
          </cell>
        </row>
        <row r="48">
          <cell r="B48">
            <v>4</v>
          </cell>
        </row>
        <row r="49">
          <cell r="B49">
            <v>4</v>
          </cell>
        </row>
        <row r="50">
          <cell r="B50">
            <v>4</v>
          </cell>
        </row>
        <row r="51">
          <cell r="B51">
            <v>4</v>
          </cell>
        </row>
        <row r="52">
          <cell r="B52">
            <v>4</v>
          </cell>
        </row>
        <row r="53">
          <cell r="B53">
            <v>4</v>
          </cell>
        </row>
        <row r="55">
          <cell r="B55">
            <v>32183694</v>
          </cell>
        </row>
        <row r="56">
          <cell r="B56">
            <v>51626834</v>
          </cell>
        </row>
        <row r="57">
          <cell r="B57">
            <v>994300</v>
          </cell>
        </row>
        <row r="58">
          <cell r="B58">
            <v>64141577</v>
          </cell>
        </row>
        <row r="59">
          <cell r="B59">
            <v>44516911</v>
          </cell>
        </row>
        <row r="60">
          <cell r="B60">
            <v>71920</v>
          </cell>
        </row>
        <row r="62">
          <cell r="B62">
            <v>365204</v>
          </cell>
        </row>
        <row r="63">
          <cell r="B63">
            <v>1701811</v>
          </cell>
        </row>
        <row r="64">
          <cell r="B64">
            <v>0</v>
          </cell>
        </row>
        <row r="65">
          <cell r="B65">
            <v>982148</v>
          </cell>
        </row>
        <row r="66">
          <cell r="B66">
            <v>367629</v>
          </cell>
        </row>
        <row r="67">
          <cell r="B67">
            <v>0</v>
          </cell>
        </row>
        <row r="69">
          <cell r="B69">
            <v>2412139</v>
          </cell>
        </row>
        <row r="70">
          <cell r="B70">
            <v>2654190</v>
          </cell>
        </row>
        <row r="71">
          <cell r="B71">
            <v>77558</v>
          </cell>
        </row>
        <row r="72">
          <cell r="B72">
            <v>4443983</v>
          </cell>
        </row>
        <row r="73">
          <cell r="B73">
            <v>3808102</v>
          </cell>
        </row>
        <row r="74">
          <cell r="B74">
            <v>28030</v>
          </cell>
        </row>
        <row r="102">
          <cell r="B102">
            <v>12769511</v>
          </cell>
        </row>
        <row r="104">
          <cell r="C104">
            <v>12769511</v>
          </cell>
        </row>
        <row r="110">
          <cell r="C110">
            <v>1681798</v>
          </cell>
        </row>
        <row r="111">
          <cell r="C111">
            <v>170537</v>
          </cell>
        </row>
        <row r="127">
          <cell r="B127">
            <v>54059714</v>
          </cell>
        </row>
        <row r="129">
          <cell r="C129">
            <v>54059714</v>
          </cell>
        </row>
        <row r="137">
          <cell r="C137">
            <v>313404</v>
          </cell>
        </row>
        <row r="139">
          <cell r="C139">
            <v>313404</v>
          </cell>
        </row>
        <row r="153">
          <cell r="B153">
            <v>3163779</v>
          </cell>
        </row>
        <row r="155">
          <cell r="C155">
            <v>3163779</v>
          </cell>
        </row>
        <row r="163">
          <cell r="C163">
            <v>44717</v>
          </cell>
        </row>
        <row r="164">
          <cell r="C164">
            <v>4117</v>
          </cell>
        </row>
        <row r="180">
          <cell r="B180">
            <v>45610074</v>
          </cell>
        </row>
        <row r="182">
          <cell r="C182">
            <v>45610074</v>
          </cell>
        </row>
        <row r="189">
          <cell r="C189">
            <v>3206655</v>
          </cell>
        </row>
        <row r="190">
          <cell r="C190">
            <v>315193</v>
          </cell>
        </row>
        <row r="206">
          <cell r="B206">
            <v>1310342</v>
          </cell>
        </row>
        <row r="208">
          <cell r="C208">
            <v>0</v>
          </cell>
        </row>
        <row r="214">
          <cell r="C214">
            <v>3493818</v>
          </cell>
        </row>
        <row r="215">
          <cell r="C215">
            <v>619547</v>
          </cell>
        </row>
        <row r="231">
          <cell r="B231">
            <v>0</v>
          </cell>
        </row>
        <row r="233">
          <cell r="C233">
            <v>0</v>
          </cell>
        </row>
        <row r="242">
          <cell r="C2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BudgetYr1 Calculations"/>
      <sheetName val="BudgetYr2 Calculations"/>
      <sheetName val="Exhibit Y1"/>
      <sheetName val="Exhibit Y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BudgetYr1 Calculations"/>
      <sheetName val="BudgetYr2 Calculations"/>
      <sheetName val="Exhibit Y1"/>
      <sheetName val="Exhibit Y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 - OLD"/>
      <sheetName val="Change Type"/>
      <sheetName val="Organization"/>
      <sheetName val="Yes_or_No"/>
      <sheetName val="Org_Company"/>
      <sheetName val="GL_Org_Parent"/>
      <sheetName val="Mgmt_Parent"/>
      <sheetName val="Corporate Org"/>
      <sheetName val="PPL Org List "/>
      <sheetName val="PPL Org List"/>
    </sheetNames>
    <sheetDataSet>
      <sheetData sheetId="0" refreshError="1"/>
      <sheetData sheetId="1">
        <row r="3">
          <cell r="A3" t="str">
            <v>Open new organization</v>
          </cell>
        </row>
        <row r="4">
          <cell r="A4" t="str">
            <v>Close existing organization</v>
          </cell>
        </row>
        <row r="5">
          <cell r="A5" t="str">
            <v>Re-open existing organization</v>
          </cell>
        </row>
        <row r="6">
          <cell r="A6" t="str">
            <v>Change existing organization</v>
          </cell>
        </row>
      </sheetData>
      <sheetData sheetId="2" refreshError="1"/>
      <sheetData sheetId="3">
        <row r="3">
          <cell r="B3" t="str">
            <v>Yes</v>
          </cell>
        </row>
        <row r="4">
          <cell r="B4" t="str">
            <v>No</v>
          </cell>
        </row>
      </sheetData>
      <sheetData sheetId="4">
        <row r="3">
          <cell r="A3" t="str">
            <v>Not Listed - Please specify to the right of the yellow box.</v>
          </cell>
        </row>
        <row r="4">
          <cell r="A4" t="str">
            <v>0003 - LG&amp;E HOME SERVICES INC.</v>
          </cell>
        </row>
        <row r="5">
          <cell r="A5" t="str">
            <v>0004 - LG&amp;E AND KU CAPITAL LLC</v>
          </cell>
        </row>
        <row r="6">
          <cell r="A6" t="str">
            <v>0008 - LG&amp;E AND KU CAPITAL LLC CONSOLIDATION ELIMINATIONS</v>
          </cell>
        </row>
        <row r="7">
          <cell r="A7" t="str">
            <v>0011 - LG&amp;E AND KU CAPITAL LLC - PURCHASE ACCTG ADJ</v>
          </cell>
        </row>
        <row r="8">
          <cell r="A8" t="str">
            <v>0012 - LG&amp;E HOME SERVICES INC. - PURCHASE ACCTG ADJ</v>
          </cell>
        </row>
        <row r="9">
          <cell r="A9" t="str">
            <v>0018 - LG&amp;E AND KU SERVICES COMPANY - PURCHASE ACCTG ADJ - FERC ONLY</v>
          </cell>
        </row>
        <row r="10">
          <cell r="A10" t="str">
            <v>0019 - LG&amp;E AND KU SERVICES COMPANY - PURCHASE ACCTG ADJ</v>
          </cell>
        </row>
        <row r="11">
          <cell r="A11" t="str">
            <v>0020 - LG&amp;E AND KU SERVICES COMPANY</v>
          </cell>
        </row>
        <row r="12">
          <cell r="A12" t="str">
            <v>0021 - LG&amp;E AND KU ENERGY LLC CONSOLIDATION ELIMINATIONS</v>
          </cell>
        </row>
        <row r="13">
          <cell r="A13" t="str">
            <v>0098 - LOUISVILLE GAS &amp; ELECTRIC COMPANY - PURCHASE ACCTG ADJ - FERC ONLY</v>
          </cell>
        </row>
        <row r="14">
          <cell r="A14" t="str">
            <v>0099 - LOUISVILLE GAS &amp; ELECTRIC COMPANY - PURCHASE ACCTG ADJ</v>
          </cell>
        </row>
        <row r="15">
          <cell r="A15" t="str">
            <v>0100 - LOUISVILLE GAS &amp; ELECTRIC COMPANY</v>
          </cell>
        </row>
        <row r="16">
          <cell r="A16" t="str">
            <v>0110 - KENTUCKY UTILITIES COMPANY</v>
          </cell>
        </row>
        <row r="17">
          <cell r="A17" t="str">
            <v>0118 - KENTUCKY UTILITIES COMPANY - PURCHASE ACCTG ADJ - FERC ONLY</v>
          </cell>
        </row>
        <row r="18">
          <cell r="A18" t="str">
            <v>0119 - KENTUCKY UTILITIES COMPANY - PURCHASE ACCTG ADJ</v>
          </cell>
        </row>
        <row r="19">
          <cell r="A19" t="str">
            <v>0301 - WESTERN KENTUCKY ENERGY CORP.</v>
          </cell>
        </row>
        <row r="20">
          <cell r="A20" t="str">
            <v>0302 - WESTERN KENTUCKY ENERGY CORP. - PURCHASE ACCTG ADJ</v>
          </cell>
        </row>
        <row r="21">
          <cell r="A21" t="str">
            <v>0304 - FCD LLC</v>
          </cell>
        </row>
        <row r="22">
          <cell r="A22" t="str">
            <v>0305 - FCD LLC - PURCHASE ACCTG ADJ</v>
          </cell>
        </row>
        <row r="23">
          <cell r="A23" t="str">
            <v>0317 - WESTERN KENTUCKY ENERGY CORP. CONSOLIDATION ELIMINATIONS (WKE COMPANY)</v>
          </cell>
        </row>
        <row r="24">
          <cell r="A24" t="str">
            <v>0319 - WESTERN KENTUCKY ENERGY CORP. CONSOLIDATION ELIMINATIONS (WKE GROUP)</v>
          </cell>
        </row>
        <row r="25">
          <cell r="A25" t="str">
            <v>0350 - WESTERN KENTUCKY ENERGY CORP. INCOME STATEMENT RECLASS TO DISC OPS</v>
          </cell>
        </row>
        <row r="26">
          <cell r="A26" t="str">
            <v>0507 - LG&amp;E ENERGY MARKETING INC.</v>
          </cell>
        </row>
        <row r="27">
          <cell r="A27" t="str">
            <v>0508 - LG&amp;E INTERNATIONAL INC.</v>
          </cell>
        </row>
        <row r="28">
          <cell r="A28" t="str">
            <v>0517 - LG&amp;E POWER ARGENTINA III LLC</v>
          </cell>
        </row>
        <row r="29">
          <cell r="A29" t="str">
            <v>0532 - LG&amp;E INTERNATIONAL INC. CONSOLIDATION ELIMINATIONS</v>
          </cell>
        </row>
        <row r="30">
          <cell r="A30" t="str">
            <v>0538 - LG&amp;E ENERGY MARKETING INC. - PURCHASE ACCTG ADJ</v>
          </cell>
        </row>
        <row r="31">
          <cell r="A31" t="str">
            <v>0539 - LG&amp;E INTERNATIONAL INC. - PURCHASE ACCTG ADJ</v>
          </cell>
        </row>
        <row r="32">
          <cell r="A32" t="str">
            <v>0541 - LG&amp;E POWER ARGENTINA III LLC - PURCHASE ACCTG ADJ</v>
          </cell>
        </row>
        <row r="33">
          <cell r="A33" t="str">
            <v>0800 - LG&amp;E AND KU ENERGY LLC</v>
          </cell>
        </row>
        <row r="34">
          <cell r="A34" t="str">
            <v>0803 - LG&amp;E AND KU ENERGY LLC - PURCHASE ACCTG ADJ</v>
          </cell>
        </row>
      </sheetData>
      <sheetData sheetId="5">
        <row r="3">
          <cell r="A3" t="str">
            <v>Not Listed - Please specify to the right of the yellow box.</v>
          </cell>
        </row>
        <row r="4">
          <cell r="A4" t="str">
            <v>P_LEGL - TOTAL LEC LEGAL COST CENTER VIEW</v>
          </cell>
        </row>
        <row r="5">
          <cell r="A5" t="str">
            <v>P00004 - TOTAL CAPITAL CORP</v>
          </cell>
        </row>
        <row r="6">
          <cell r="A6" t="str">
            <v>P00020 - TOTAL LG&amp;E AND KU SERVICES COMPANY</v>
          </cell>
        </row>
        <row r="7">
          <cell r="A7" t="str">
            <v>P00304 - TOTAL FCD LLC</v>
          </cell>
        </row>
        <row r="8">
          <cell r="A8" t="str">
            <v>P00508 - TOTAL ARGENTINA</v>
          </cell>
        </row>
        <row r="9">
          <cell r="A9" t="str">
            <v>P01000 - TOTAL LGE UTILITY</v>
          </cell>
        </row>
        <row r="10">
          <cell r="A10" t="str">
            <v>P01010 - TOTAL ENERGY DELIVERY - LGE</v>
          </cell>
        </row>
        <row r="11">
          <cell r="A11" t="str">
            <v>P01015 - DIRECTOR - ELECTRIC RELIABILITY</v>
          </cell>
        </row>
        <row r="12">
          <cell r="A12" t="str">
            <v>P01035 - TOTAL VP RETAIL AND GAS STORAGE OPERATIONS</v>
          </cell>
        </row>
        <row r="13">
          <cell r="A13" t="str">
            <v>P01045 - TOTAL DIRECTOR DISTRIBUTION OPERATIONS</v>
          </cell>
        </row>
        <row r="14">
          <cell r="A14" t="str">
            <v>P01055 - TOTAL VP ENERGY DELIVERY-LGE</v>
          </cell>
        </row>
        <row r="15">
          <cell r="A15" t="str">
            <v>P01100 - TOTAL HR ROLLUP</v>
          </cell>
        </row>
        <row r="16">
          <cell r="A16" t="str">
            <v>P01200 - TOTAL DIR. SALES AND MARKETING - LGE</v>
          </cell>
        </row>
        <row r="17">
          <cell r="A17" t="str">
            <v>P01205 - TOTAL RESIDENTIAL SERVICE - LGE</v>
          </cell>
        </row>
        <row r="18">
          <cell r="A18" t="str">
            <v>P01215 - TOTAL RESIDENTIAL SERVICE - LOU</v>
          </cell>
        </row>
        <row r="19">
          <cell r="A19" t="str">
            <v>P01220 - TOTAL DIRECTOR SALES AND MARKETING - LGE</v>
          </cell>
        </row>
        <row r="20">
          <cell r="A20" t="str">
            <v>P01250 - TOTAL REMITTANCE AND COLLECTION - LGE</v>
          </cell>
        </row>
        <row r="21">
          <cell r="A21" t="str">
            <v>P01280 - TOTAL METER READING - LGE</v>
          </cell>
        </row>
        <row r="22">
          <cell r="A22" t="str">
            <v>P01295 - TOTAL FIELD SERVICE - LGE</v>
          </cell>
        </row>
        <row r="23">
          <cell r="A23" t="str">
            <v>P01320 - TOTAL MGR METERING ASSETS - LGE</v>
          </cell>
        </row>
        <row r="24">
          <cell r="A24" t="str">
            <v>P01325 - TOTAL DIRECTOR REVENUE COLLECTION - LGE</v>
          </cell>
        </row>
        <row r="25">
          <cell r="A25" t="str">
            <v>P01340 - TOTAL DIRECTOR CUSTOMER SERVICE - LGE</v>
          </cell>
        </row>
        <row r="26">
          <cell r="A26" t="str">
            <v>P01360 - TOTAL ECONOMIC DEVELOPMENT AND MAJOR ACCOUNTS - LGE</v>
          </cell>
        </row>
        <row r="27">
          <cell r="A27" t="str">
            <v>P01370 - TOTAL METERING ASSETS - LGE</v>
          </cell>
        </row>
        <row r="28">
          <cell r="A28" t="str">
            <v>P01440 - TOTAL REGULATORY AFFAIRS - LGE</v>
          </cell>
        </row>
        <row r="29">
          <cell r="A29" t="str">
            <v>P01450 - TOTAL MARKETING - LGE</v>
          </cell>
        </row>
        <row r="30">
          <cell r="A30" t="str">
            <v>P01470 - HR DISTRIBUTION AND RETAIL BUSINESSES</v>
          </cell>
        </row>
        <row r="31">
          <cell r="A31" t="str">
            <v>P01500 - TOTAL METERING - LGE</v>
          </cell>
        </row>
        <row r="32">
          <cell r="A32" t="str">
            <v>P02000 - TOTAL ENERGY SERVICES - LGE</v>
          </cell>
        </row>
        <row r="33">
          <cell r="A33" t="str">
            <v>P02010 - TOTAL HR - POWER GENERATION</v>
          </cell>
        </row>
        <row r="34">
          <cell r="A34" t="str">
            <v>P02020 - TOTAL GENERATION - LGE</v>
          </cell>
        </row>
        <row r="35">
          <cell r="A35" t="str">
            <v>P02025 - TOTAL LGE GENERATING PLANTS</v>
          </cell>
        </row>
        <row r="36">
          <cell r="A36" t="str">
            <v>P02030 - TOTAL CANE RUN AND OHIO FALLS AND CT</v>
          </cell>
        </row>
        <row r="37">
          <cell r="A37" t="str">
            <v>P02031 - TOTAL CANE RUN</v>
          </cell>
        </row>
        <row r="38">
          <cell r="A38" t="str">
            <v>P02060 - TOTAL - GENERATION SERVICES - LGE</v>
          </cell>
        </row>
        <row r="39">
          <cell r="A39" t="str">
            <v>P02120 - TOTAL OHIO FALLS/COM TURBINE</v>
          </cell>
        </row>
        <row r="40">
          <cell r="A40" t="str">
            <v>P02140 - TOTAL OTHER CTS</v>
          </cell>
        </row>
        <row r="41">
          <cell r="A41" t="str">
            <v>P02150 - TOTAL SAFETY AND TECHNICAL TRAINING</v>
          </cell>
        </row>
        <row r="42">
          <cell r="A42" t="str">
            <v>P02170 - TOTAL MTCE SERVICES</v>
          </cell>
        </row>
        <row r="43">
          <cell r="A43" t="str">
            <v>P02280 - TOTAL CANE RUN MAINTENANCE</v>
          </cell>
        </row>
        <row r="44">
          <cell r="A44" t="str">
            <v>P02300 - TOTAL JEFFERSON COUNTY OPERATIONS</v>
          </cell>
        </row>
        <row r="45">
          <cell r="A45" t="str">
            <v>P02320 - TOTAL MILL CREEK OPERATION</v>
          </cell>
        </row>
        <row r="46">
          <cell r="A46" t="str">
            <v>P02400 - TOTAL MILL CREEK STATION</v>
          </cell>
        </row>
        <row r="47">
          <cell r="A47" t="str">
            <v>P02480 - TOTAL MILL CREEK MAINTENANCE</v>
          </cell>
        </row>
        <row r="48">
          <cell r="A48" t="str">
            <v>P02510 - TOTAL CANE RUN OPERATIONS</v>
          </cell>
        </row>
        <row r="49">
          <cell r="A49" t="str">
            <v>P02650 - TOTAL TRIMBLE COUNTY</v>
          </cell>
        </row>
        <row r="50">
          <cell r="A50" t="str">
            <v>P02655 - TOTAL TRIMBLE COUNTY CT</v>
          </cell>
        </row>
        <row r="51">
          <cell r="A51" t="str">
            <v>P02700 - TOTAL TC-PRODUCT SUPPORT</v>
          </cell>
        </row>
        <row r="52">
          <cell r="A52" t="str">
            <v>P02770 - TOTAL TC-MTCE SERVICES</v>
          </cell>
        </row>
        <row r="53">
          <cell r="A53" t="str">
            <v>P02800 - TOTAL FUELS PROCUREMENT LGE/KU</v>
          </cell>
        </row>
        <row r="54">
          <cell r="A54" t="str">
            <v>P02900 - TOTAL ENERGY SUPPLY AND ANALYSIS - LGE</v>
          </cell>
        </row>
        <row r="55">
          <cell r="A55" t="str">
            <v>P02950 - TOTAL PWR DEL / SALES</v>
          </cell>
        </row>
        <row r="56">
          <cell r="A56" t="str">
            <v>P03005 - TOTAL TRANSMISSION AND GENERATION SERVICES - LGE</v>
          </cell>
        </row>
        <row r="57">
          <cell r="A57" t="str">
            <v>P03010 - TOTAL ELECTRIC TRANSMISSION - LGE</v>
          </cell>
        </row>
        <row r="58">
          <cell r="A58" t="str">
            <v>P03060 - TOTAL SUBSTATION LGE</v>
          </cell>
        </row>
        <row r="59">
          <cell r="A59" t="str">
            <v>P03080 - TOTAL SYSTEM OPERATIONS - LGE</v>
          </cell>
        </row>
        <row r="60">
          <cell r="A60" t="str">
            <v>P03130 - TOTAL MANAGER - SUBSTATION C M - LGE</v>
          </cell>
        </row>
        <row r="61">
          <cell r="A61" t="str">
            <v>P03300 - SYSTEM RESTORATION AND OPERATIONS</v>
          </cell>
        </row>
        <row r="62">
          <cell r="A62" t="str">
            <v>P03400 - TOTAL ELECTRIC DIST. - ENHANCE AND CONNECT NETWORK</v>
          </cell>
        </row>
        <row r="63">
          <cell r="A63" t="str">
            <v>P03600 - TOTAL ASSET MANAGEMENT - LGE</v>
          </cell>
        </row>
        <row r="64">
          <cell r="A64" t="str">
            <v>P03605 - TOTAL INVESTMENT STRATEGY</v>
          </cell>
        </row>
        <row r="65">
          <cell r="A65" t="str">
            <v>P04010 - TOTAL GAS DIST. - ENHANCE AND CONNECT NETWORK</v>
          </cell>
        </row>
        <row r="66">
          <cell r="A66" t="str">
            <v>P04190 - TOTAL GAS DIST. - REPAIR AND MAINTAIN NETWORK</v>
          </cell>
        </row>
        <row r="67">
          <cell r="A67" t="str">
            <v>P04370 - MAPPING AND RECORDS</v>
          </cell>
        </row>
        <row r="68">
          <cell r="A68" t="str">
            <v>P04400 - TOTAL MARKETING - BROADWAY</v>
          </cell>
        </row>
        <row r="69">
          <cell r="A69" t="str">
            <v>P04460 - TOTAL GAS STORAGE AND CONTROL AND COMPLIANCE</v>
          </cell>
        </row>
        <row r="70">
          <cell r="A70" t="str">
            <v>P04470 - TOTAL MULDRAUGH OPERATIONS</v>
          </cell>
        </row>
        <row r="71">
          <cell r="A71" t="str">
            <v>P04480 - TOTAL MAGNOLIA AND BARDSTOWN OPERATIONS</v>
          </cell>
        </row>
        <row r="72">
          <cell r="A72" t="str">
            <v>P04490 - TOTAL GAS CONTROL</v>
          </cell>
        </row>
        <row r="73">
          <cell r="A73" t="str">
            <v>P04600 - TOTAL COMPLIANCE AND REGULATORY</v>
          </cell>
        </row>
        <row r="74">
          <cell r="A74" t="str">
            <v>P05000 - TOTAL VP - HUMAN RESOURCES - LGE</v>
          </cell>
        </row>
        <row r="75">
          <cell r="A75" t="str">
            <v>P05055 - TOTAL VP SUPPLY CHAIN AND OPERATING SERVICES - LGE</v>
          </cell>
        </row>
        <row r="76">
          <cell r="A76" t="str">
            <v>P05100 - TOTAL OPERATING SERVICES</v>
          </cell>
        </row>
        <row r="77">
          <cell r="A77" t="str">
            <v>P05110 - TOTAL PROCUREMENT SVCS DEPT</v>
          </cell>
        </row>
        <row r="78">
          <cell r="A78" t="str">
            <v>P05130 - TOTAL INVENTORY MGMT</v>
          </cell>
        </row>
        <row r="79">
          <cell r="A79" t="str">
            <v>P05260 - TOTAL FACILITIES MANAGEMENT</v>
          </cell>
        </row>
        <row r="80">
          <cell r="A80" t="str">
            <v>P05410 - TOTAL TRANSPORTATION</v>
          </cell>
        </row>
        <row r="81">
          <cell r="A81" t="str">
            <v>P05650 - TOTAL ENVIRONMENTAL AFFAIRS - LGE</v>
          </cell>
        </row>
        <row r="82">
          <cell r="A82" t="str">
            <v>P06000 - TOTAL CFO</v>
          </cell>
        </row>
        <row r="83">
          <cell r="A83" t="str">
            <v>P06020 - TOTAL FIN PLANNING AND BUDGET</v>
          </cell>
        </row>
        <row r="84">
          <cell r="A84" t="str">
            <v>P06050 - TOTAL SR. VP FINANCE AND BUSINESS DEVELOPMENT</v>
          </cell>
        </row>
        <row r="85">
          <cell r="A85" t="str">
            <v>P06100 - TOTAL UTILITY CONTROLLER</v>
          </cell>
        </row>
        <row r="86">
          <cell r="A86" t="str">
            <v>P06130 - TOTAL UTILITY FINANCIAL REPORTING</v>
          </cell>
        </row>
        <row r="87">
          <cell r="A87" t="str">
            <v>P06150 - TOTAL GENERAL ACCOUNTING</v>
          </cell>
        </row>
        <row r="88">
          <cell r="A88" t="str">
            <v>P06260 - TOTAL CORPORATE COST CENTERS</v>
          </cell>
        </row>
        <row r="89">
          <cell r="A89" t="str">
            <v>P06360 - TOTAL TREASURER</v>
          </cell>
        </row>
        <row r="90">
          <cell r="A90" t="str">
            <v>P06490 - TOTAL IS ROLLUP</v>
          </cell>
        </row>
        <row r="91">
          <cell r="A91" t="str">
            <v>P06550 - TOTAL DIR-IT DEVELOPMENT</v>
          </cell>
        </row>
        <row r="92">
          <cell r="A92" t="str">
            <v>P06600 - TOTAL INFO TECH OPERATIONS</v>
          </cell>
        </row>
        <row r="93">
          <cell r="A93" t="str">
            <v>P06700 - CUSTOMER RELATIONSHIP MGR. ROLLUP</v>
          </cell>
        </row>
        <row r="94">
          <cell r="A94" t="str">
            <v>P06750 - TOTAL IT STRATEGY AND PLANNING AND SECURITY</v>
          </cell>
        </row>
        <row r="95">
          <cell r="A95" t="str">
            <v>P06900 - TOTAL VP-GEN COUNSEL / CORP SECRETARY</v>
          </cell>
        </row>
        <row r="96">
          <cell r="A96" t="str">
            <v>P06901 - TOTAL GROUP EXEC - REGULATORY AFFAIRS - LGE</v>
          </cell>
        </row>
        <row r="97">
          <cell r="A97" t="str">
            <v>P06920 - TOTAL CORPORATE COMMUNICATIONS</v>
          </cell>
        </row>
        <row r="98">
          <cell r="A98" t="str">
            <v>P08500 - LGE CHARGES FROM SERVCO</v>
          </cell>
        </row>
        <row r="99">
          <cell r="A99" t="str">
            <v>P08800 - LGE CHARGES FROM SERVCO</v>
          </cell>
        </row>
        <row r="100">
          <cell r="A100" t="str">
            <v>P08910 - TOTAL LGE IT CHARGES FROM SERVCO</v>
          </cell>
        </row>
        <row r="101">
          <cell r="A101" t="str">
            <v>P08920 - TOTAL GENERAL COUNSEL CHARGES FROM SERVCO</v>
          </cell>
        </row>
        <row r="102">
          <cell r="A102" t="str">
            <v>P09509 - CAPITAL CORP</v>
          </cell>
        </row>
        <row r="103">
          <cell r="A103" t="str">
            <v>P09800 - CAPITAL CORP CHARGES FROM SERVCO</v>
          </cell>
        </row>
        <row r="104">
          <cell r="A104" t="str">
            <v>P09920 - TOTAL GENERAL COUNSEL CHARGES FROM SERVCO</v>
          </cell>
        </row>
        <row r="105">
          <cell r="A105" t="str">
            <v>P10020 - EXEC VP GENERAL COUNSEL AND CORP SECRETARY</v>
          </cell>
        </row>
        <row r="106">
          <cell r="A106" t="str">
            <v>P10030 - TOTAL KU CO. EXCL. CORP. ITEMS</v>
          </cell>
        </row>
        <row r="107">
          <cell r="A107" t="str">
            <v>P10040 - TOTAL KU COMPANY</v>
          </cell>
        </row>
        <row r="108">
          <cell r="A108" t="str">
            <v>P10050 - CORPORATE COMMMUNICATIONS</v>
          </cell>
        </row>
        <row r="109">
          <cell r="A109" t="str">
            <v>P10060 - TOTAL VP - HUMAN RESOURCES - KU</v>
          </cell>
        </row>
        <row r="110">
          <cell r="A110" t="str">
            <v>P10070 - TOTAL PRESIDENT / COO - KU</v>
          </cell>
        </row>
        <row r="111">
          <cell r="A111" t="str">
            <v>P10080 - TOTAL GENERAL COUNSEL AND CORP. COMMUNICATIONS</v>
          </cell>
        </row>
        <row r="112">
          <cell r="A112" t="str">
            <v>P10090 - TOTAL HUMAN RESOURCES</v>
          </cell>
        </row>
        <row r="113">
          <cell r="A113" t="str">
            <v>P10100 - TOTAL ENERGY DELIVERY - KU</v>
          </cell>
        </row>
        <row r="114">
          <cell r="A114" t="str">
            <v>P10200 - EXEC VP/CFO</v>
          </cell>
        </row>
        <row r="115">
          <cell r="A115" t="str">
            <v>P10250 - VP CONTROLLER</v>
          </cell>
        </row>
        <row r="116">
          <cell r="A116" t="str">
            <v>P10290 - TOTAL CORP DIRECTOR HUMAN RESOURCES</v>
          </cell>
        </row>
        <row r="117">
          <cell r="A117" t="str">
            <v>P10310 - SR VP FINANCE AND BUSINESS DEVELOPMENT</v>
          </cell>
        </row>
        <row r="118">
          <cell r="A118" t="str">
            <v>P10320 - TOTAL FINANCIAL PLANNING AND BUDGETING</v>
          </cell>
        </row>
        <row r="119">
          <cell r="A119" t="str">
            <v>P10340 - TOTAL OPERATING SERVICES</v>
          </cell>
        </row>
        <row r="120">
          <cell r="A120" t="str">
            <v>P10350 - TOTAL PSSI - LEXINGTON</v>
          </cell>
        </row>
        <row r="121">
          <cell r="A121" t="str">
            <v>P10360 - TOTAL VP FINANCE AND TREASURY</v>
          </cell>
        </row>
        <row r="122">
          <cell r="A122" t="str">
            <v>P10370 - TOTAL GENERAL ACCOUNTING</v>
          </cell>
        </row>
        <row r="123">
          <cell r="A123" t="str">
            <v>P10380 - TOTAL UTILITY ACCOUNTING AND REPORTING</v>
          </cell>
        </row>
        <row r="124">
          <cell r="A124" t="str">
            <v>P10390 - TOTAL INFORMATION TECHNOLOGY DEPARTMENT</v>
          </cell>
        </row>
        <row r="125">
          <cell r="A125" t="str">
            <v>P10400 - TOTAL ENERGY SERVICES KU</v>
          </cell>
        </row>
        <row r="126">
          <cell r="A126" t="str">
            <v>P10405 - TOTAL GENERATION - KU</v>
          </cell>
        </row>
        <row r="127">
          <cell r="A127" t="str">
            <v>P10410 - TOTAL INFORMATION TECHNOLOGY DEVELOPMENT</v>
          </cell>
        </row>
        <row r="128">
          <cell r="A128" t="str">
            <v>P10420 - INFORMATION TECHNOLOGY OPERATIONS</v>
          </cell>
        </row>
        <row r="129">
          <cell r="A129" t="str">
            <v>P10440 - TOTAL IT STRATEGY AND PLANNING AND SECURITY</v>
          </cell>
        </row>
        <row r="130">
          <cell r="A130" t="str">
            <v>P10450 - TOTAL TRANSMISSION AND GENERATION SERVICES - KU</v>
          </cell>
        </row>
        <row r="131">
          <cell r="A131" t="str">
            <v>P10470 - TOTAL ELECTRIC TRANSMISSION - KU</v>
          </cell>
        </row>
        <row r="132">
          <cell r="A132" t="str">
            <v>P10485 - TOTAL ENERGY SUPLY AND ANALYSIS - KU</v>
          </cell>
        </row>
        <row r="133">
          <cell r="A133" t="str">
            <v>P10490 - TOTAL - GENERATION SERVICES - KU</v>
          </cell>
        </row>
        <row r="134">
          <cell r="A134" t="str">
            <v>P10590 - TOTAL TRANSMISSION PLAN AND SUBSTATION - KU</v>
          </cell>
        </row>
        <row r="135">
          <cell r="A135" t="str">
            <v>P10610 - TOTAL KU DISTRIBUTION OPERATIONS - ENHANCE NETWORK</v>
          </cell>
        </row>
        <row r="136">
          <cell r="A136" t="str">
            <v>P10620 - TOTAL PINEVILLE OPERATIONS CENTER</v>
          </cell>
        </row>
        <row r="137">
          <cell r="A137" t="str">
            <v>P10630 - TOTAL EARLINGTON OPERATIONS CENTER</v>
          </cell>
        </row>
        <row r="138">
          <cell r="A138" t="str">
            <v>P10640 - TOTAL KU ELECTRIC SYSTEM PLANNING AND ENGINEERING</v>
          </cell>
        </row>
        <row r="139">
          <cell r="A139" t="str">
            <v>P10650 - DIRECTOR - ELECTRIC RELIABILITY</v>
          </cell>
        </row>
        <row r="140">
          <cell r="A140" t="str">
            <v>P10660 - TOTAL ASSET MANAGEMENT - KU</v>
          </cell>
        </row>
        <row r="141">
          <cell r="A141" t="str">
            <v>P10980 - TOTAL CORPORATE ITEMS</v>
          </cell>
        </row>
        <row r="142">
          <cell r="A142" t="str">
            <v>P11015 - TOTAL VP ENERGY DELIVERY-KU</v>
          </cell>
        </row>
        <row r="143">
          <cell r="A143" t="str">
            <v>P11020 - TOTAL DIRECTOR CUSTOMER SERVICE - KU</v>
          </cell>
        </row>
        <row r="144">
          <cell r="A144" t="str">
            <v>P11035 - TOTAL VP RETAIL BUSINESS - KU</v>
          </cell>
        </row>
        <row r="145">
          <cell r="A145" t="str">
            <v>P11060 - TOTAL BUSINESS OFFICES - KU</v>
          </cell>
        </row>
        <row r="146">
          <cell r="A146" t="str">
            <v>P11220 - TOTAL DIRECTOR SALES AND MARKETING - KU</v>
          </cell>
        </row>
        <row r="147">
          <cell r="A147" t="str">
            <v>P11250 - TOTAL REMITTANCE AND COLLECTION - KU</v>
          </cell>
        </row>
        <row r="148">
          <cell r="A148" t="str">
            <v>P11325 - TOTAL DIRECTOR REVENUE COLLECTION - KU</v>
          </cell>
        </row>
        <row r="149">
          <cell r="A149" t="str">
            <v>P11330 - TOTAL FIELD CREDIT - KU</v>
          </cell>
        </row>
        <row r="150">
          <cell r="A150" t="str">
            <v>P11370 - TOTAL METERING ASSETS - KU</v>
          </cell>
        </row>
        <row r="151">
          <cell r="A151" t="str">
            <v>P11450 - TOTAL MARKETING - KU</v>
          </cell>
        </row>
        <row r="152">
          <cell r="A152" t="str">
            <v>P11500 - TOTAL METERING - KU</v>
          </cell>
        </row>
        <row r="153">
          <cell r="A153" t="str">
            <v>P12160 - TOTAL DANVILLE OPERATIONS CENTER</v>
          </cell>
        </row>
        <row r="154">
          <cell r="A154" t="str">
            <v>P12460 - TOTAL ELIZABETHTOWN OPERATIONS CENTER</v>
          </cell>
        </row>
        <row r="155">
          <cell r="A155" t="str">
            <v>P12560 - TOTAL SHELBYVILLE OPERATION CENTER</v>
          </cell>
        </row>
        <row r="156">
          <cell r="A156" t="str">
            <v>P13040 - TOTAL CENTRAL SCM</v>
          </cell>
        </row>
        <row r="157">
          <cell r="A157" t="str">
            <v>P13660 - MAYSVILLE OPERATIONS CENTER</v>
          </cell>
        </row>
        <row r="158">
          <cell r="A158" t="str">
            <v>P13910 - TOTAL MANAGER - LEXINGTON OPERATIONS CENTER</v>
          </cell>
        </row>
        <row r="159">
          <cell r="A159" t="str">
            <v>P13990 - TOTAL RESIDENTIAL SERVICE - KU</v>
          </cell>
        </row>
        <row r="160">
          <cell r="A160" t="str">
            <v>P14160 - TOTAL PINEVILLE AND LONDON CREWS</v>
          </cell>
        </row>
        <row r="161">
          <cell r="A161" t="str">
            <v>P15040 - TOTAL ECONOMIC DEVELOPMENT AND MAJOR ACCOUNTS - KU</v>
          </cell>
        </row>
        <row r="162">
          <cell r="A162" t="str">
            <v>P15055 - TOTAL VP SUPPLY CHAIN AND OPERATING SERVICES - KU</v>
          </cell>
        </row>
        <row r="163">
          <cell r="A163" t="str">
            <v>P15335 - TOTAL GROUP EXEC-REG AFFAIRS-KU</v>
          </cell>
        </row>
        <row r="164">
          <cell r="A164" t="str">
            <v>P15660 - HR DISTRIBUTION AND RETAIL BUSINESS - KU</v>
          </cell>
        </row>
        <row r="165">
          <cell r="A165" t="str">
            <v>P15740 - TOTAL MANAGER - SUBSTATION C AND M - KU</v>
          </cell>
        </row>
        <row r="166">
          <cell r="A166" t="str">
            <v>P15820 - TOTAL MGR METERING ASSETS - KU</v>
          </cell>
        </row>
        <row r="167">
          <cell r="A167" t="str">
            <v>P16000 - TOTAL KU POWER PLANT</v>
          </cell>
        </row>
        <row r="168">
          <cell r="A168" t="str">
            <v>P16010 - TOTAL TYRONE PLANT</v>
          </cell>
        </row>
        <row r="169">
          <cell r="A169" t="str">
            <v>P16040 - TOTAL TYRONE MAINTENANCE</v>
          </cell>
        </row>
        <row r="170">
          <cell r="A170" t="str">
            <v>P16110 - TOTAL GREEN RIVER PLANT</v>
          </cell>
        </row>
        <row r="171">
          <cell r="A171" t="str">
            <v>P16140 - TOTAL GREEN RIVER MAINTENANCE</v>
          </cell>
        </row>
        <row r="172">
          <cell r="A172" t="str">
            <v>P16210 - TOTAL E W BROWN PLANT</v>
          </cell>
        </row>
        <row r="173">
          <cell r="A173" t="str">
            <v>P16240 - TOTAL EW BROWN MAINTENANCE</v>
          </cell>
        </row>
        <row r="174">
          <cell r="A174" t="str">
            <v>P16300 - TOTAL COMBUSTION TURBINES AT BROWN</v>
          </cell>
        </row>
        <row r="175">
          <cell r="A175" t="str">
            <v>P16370 - TOTAL E W BROWN OPERATIONS</v>
          </cell>
        </row>
        <row r="176">
          <cell r="A176" t="str">
            <v>P16410 - TOTAL PINEVILLE PLANT</v>
          </cell>
        </row>
        <row r="177">
          <cell r="A177" t="str">
            <v>P16510 - TOTAL GHENT PLANT</v>
          </cell>
        </row>
        <row r="178">
          <cell r="A178" t="str">
            <v>P16530 - TOTAL GHENT OPERATIONS</v>
          </cell>
        </row>
        <row r="179">
          <cell r="A179" t="str">
            <v>P16540 - TOTAL GHENT MAINTENANCE</v>
          </cell>
        </row>
        <row r="180">
          <cell r="A180" t="str">
            <v>P16980 - TOTAL SYSTEM OPERATIONS - KU</v>
          </cell>
        </row>
        <row r="181">
          <cell r="A181" t="str">
            <v>P18500 - KU CHARGES FROM SERVCO</v>
          </cell>
        </row>
        <row r="182">
          <cell r="A182" t="str">
            <v>P18800 - KU CHARGES FROM SERVCO</v>
          </cell>
        </row>
        <row r="183">
          <cell r="A183" t="str">
            <v>P18910 - TOTAL KU IT CHARGES FROM SERVCO</v>
          </cell>
        </row>
        <row r="184">
          <cell r="A184" t="str">
            <v>P18920 - TOTAL GENERAL COUNSEL CHARGES FROM SERVCO</v>
          </cell>
        </row>
        <row r="185">
          <cell r="A185" t="str">
            <v>P21005 - TOTAL SVP ENERGY DELIVERY - SERVCO</v>
          </cell>
        </row>
        <row r="186">
          <cell r="A186" t="str">
            <v>P21015 - TOTAL DIRECTOR - DISTRIBUTION OPERATIONS - REPAIR</v>
          </cell>
        </row>
        <row r="187">
          <cell r="A187" t="str">
            <v>P21035 - TOTAL VP RETAIL AND GAS STORAGE OPERATIONS</v>
          </cell>
        </row>
        <row r="188">
          <cell r="A188" t="str">
            <v>P21045 - TOTAL DIRECTOR DISTRIBUTION OPERATIONS</v>
          </cell>
        </row>
        <row r="189">
          <cell r="A189" t="str">
            <v>P21055 - TOTAL DIRECTOR ENERGY DELIVERY</v>
          </cell>
        </row>
        <row r="190">
          <cell r="A190" t="str">
            <v>P21060 - TOTAL PRESIDENT AND COO</v>
          </cell>
        </row>
        <row r="191">
          <cell r="A191" t="str">
            <v>P21070 - TOTAL DIRECTOR - ASSET MANAGEMENT</v>
          </cell>
        </row>
        <row r="192">
          <cell r="A192" t="str">
            <v>P21072 - TOTAL MGR INVESTMENT STRATEGY - DIST</v>
          </cell>
        </row>
        <row r="193">
          <cell r="A193" t="str">
            <v>P21074 - TOTAL MGR OPERATING POLICY AND STANDARDS - DIST</v>
          </cell>
        </row>
        <row r="194">
          <cell r="A194" t="str">
            <v>P21250 - TOTAL DIRECTOR CUSTOMER SERVICE AND MARKETING</v>
          </cell>
        </row>
        <row r="195">
          <cell r="A195" t="str">
            <v>P21300 - TOTAL METERING - SERVCO</v>
          </cell>
        </row>
        <row r="196">
          <cell r="A196" t="str">
            <v>P21325 - TOTAL DIRECTOR REVENUE COLLECTION</v>
          </cell>
        </row>
        <row r="197">
          <cell r="A197" t="str">
            <v>P21335 - TOTAL VP RATES AND REGULATORY</v>
          </cell>
        </row>
        <row r="198">
          <cell r="A198" t="str">
            <v>P21340 - TOTAL DIRECTOR CUSTOMER SERVICE - SERVCO</v>
          </cell>
        </row>
        <row r="199">
          <cell r="A199" t="str">
            <v>P22000 - TOTAL ENERGY SERVICES</v>
          </cell>
        </row>
        <row r="200">
          <cell r="A200" t="str">
            <v>P22020 - TOTAL GENERATION</v>
          </cell>
        </row>
        <row r="201">
          <cell r="A201" t="str">
            <v>P22060 - TOTAL  DIRECTOR - GENERATION SERVICES</v>
          </cell>
        </row>
        <row r="202">
          <cell r="A202" t="str">
            <v>P22100 - TOTAL TRANSMISSION AND GENERATION SERVICES - SERVCO</v>
          </cell>
        </row>
        <row r="203">
          <cell r="A203" t="str">
            <v>P22200 - TOTAL POWER PRODUCTION</v>
          </cell>
        </row>
        <row r="204">
          <cell r="A204" t="str">
            <v>P22800 - TOTAL DIRECTOR - CORPORATE FUELS AND BY PRODUCTS</v>
          </cell>
        </row>
        <row r="205">
          <cell r="A205" t="str">
            <v>P23000 - TOTAL VICE PRESIDENT - TRANS</v>
          </cell>
        </row>
        <row r="206">
          <cell r="A206" t="str">
            <v>P23005 - TOTAL DIRECTOR - TRANS STRAT AND PLANNING</v>
          </cell>
        </row>
        <row r="207">
          <cell r="A207" t="str">
            <v>P23010 - TOTAL DIRECTOR - TRANSMISSION</v>
          </cell>
        </row>
        <row r="208">
          <cell r="A208" t="str">
            <v>P23130 - MANAGER SUBSTATION CONSTRUCTION AND MAINTENANCE</v>
          </cell>
        </row>
        <row r="209">
          <cell r="A209" t="str">
            <v>P23800 - TOTAL - DIRECTOR - MKT ANALYSIS AND VALUATION</v>
          </cell>
        </row>
        <row r="210">
          <cell r="A210" t="str">
            <v>P23810 - PARENT ECONOMIC ANALYSIS</v>
          </cell>
        </row>
        <row r="211">
          <cell r="A211" t="str">
            <v>P24475 - TOTAL GAS STORAGE AND CONTROL AND COMPLIANCE</v>
          </cell>
        </row>
        <row r="212">
          <cell r="A212" t="str">
            <v>P25000 - TOTAL VP - HUMAN RESOURCES - SERVCO</v>
          </cell>
        </row>
        <row r="213">
          <cell r="A213" t="str">
            <v>P25200 - TOTAL DIRECTOR HR - GENERATION</v>
          </cell>
        </row>
        <row r="214">
          <cell r="A214" t="str">
            <v>P25300 - TOTAL DIRECTOR HR - ENERGY SERVICES AND CORP STAFF</v>
          </cell>
        </row>
        <row r="215">
          <cell r="A215" t="str">
            <v>P25400 - TOTAL VP SUPPLY AND LOGISTICS</v>
          </cell>
        </row>
        <row r="216">
          <cell r="A216" t="str">
            <v>P25410 - TOTAL DIRECTOR SUPPLY CHAIN AND LOGISTICS</v>
          </cell>
        </row>
        <row r="217">
          <cell r="A217" t="str">
            <v>P25500 - TOTAL DIRECTOR OPERATING SERVICES</v>
          </cell>
        </row>
        <row r="218">
          <cell r="A218" t="str">
            <v>P25510 - TOTAL ADMIN/CONTRACT SERVICES</v>
          </cell>
        </row>
        <row r="219">
          <cell r="A219" t="str">
            <v>P25550 - TOTAL MANAGER - OFFICE SERVICES</v>
          </cell>
        </row>
        <row r="220">
          <cell r="A220" t="str">
            <v>P25600 - TOTAL CORPORATE DIRECTOR - HR</v>
          </cell>
        </row>
        <row r="221">
          <cell r="A221" t="str">
            <v>P25700 - SAFETY AND SECURITY - SERVCO</v>
          </cell>
        </row>
        <row r="222">
          <cell r="A222" t="str">
            <v>P26000 - TOTAL EVP AND CFO</v>
          </cell>
        </row>
        <row r="223">
          <cell r="A223" t="str">
            <v>P26001 - TOTAL CFO EXCLUDING SUPPLY CHAIN</v>
          </cell>
        </row>
        <row r="224">
          <cell r="A224" t="str">
            <v>P26020 - TOTAL DIRECTOR - FINANCIAL PLANNING AND CONTROLLING</v>
          </cell>
        </row>
        <row r="225">
          <cell r="A225" t="str">
            <v>P26025 - TOTAL VP - CORP PLANNING AND DEVELOPMENT</v>
          </cell>
        </row>
        <row r="226">
          <cell r="A226" t="str">
            <v>P26030 - TOTAL FINANCIAL PLANNING AND ANALYSIS - ENERGY SVCES</v>
          </cell>
        </row>
        <row r="227">
          <cell r="A227" t="str">
            <v>P26045 - TOTAL DIRECTOR CORPORATE TAX</v>
          </cell>
        </row>
        <row r="228">
          <cell r="A228" t="str">
            <v>P26050 - TOTAL SVP FINANCE</v>
          </cell>
        </row>
        <row r="229">
          <cell r="A229" t="str">
            <v>P26070 - TOTAL DIRECTOR TRADING CONTROLS AND ENERGY MKTING</v>
          </cell>
        </row>
        <row r="230">
          <cell r="A230" t="str">
            <v>P26078 - TOTAL LEM CONT CHARGES FROM SERVCO</v>
          </cell>
        </row>
        <row r="231">
          <cell r="A231" t="str">
            <v>P26079 - TOTAL DISCO CHARGES FROM SERVCO</v>
          </cell>
        </row>
        <row r="232">
          <cell r="A232" t="str">
            <v>P26100 - TOTAL CONTROLLER</v>
          </cell>
        </row>
        <row r="233">
          <cell r="A233" t="str">
            <v>P26130 - TOTAL DIRECTOR ACCOUNTING AND REPORTING</v>
          </cell>
        </row>
        <row r="234">
          <cell r="A234" t="str">
            <v>P26360 - TOTAL TREASURER</v>
          </cell>
        </row>
        <row r="235">
          <cell r="A235" t="str">
            <v>P26410 - TOTAL DIRECTOR - BUSINESS DEVELOPMENT</v>
          </cell>
        </row>
        <row r="236">
          <cell r="A236" t="str">
            <v>P26480 - CCS PROJECT MANAGEMENT</v>
          </cell>
        </row>
        <row r="237">
          <cell r="A237" t="str">
            <v>P26490 - TOTAL SVP INFORMATION TECHNOLOGY</v>
          </cell>
        </row>
        <row r="238">
          <cell r="A238" t="str">
            <v>P26500 - TOTAL DIRECTOR - IT BUSINESS APPLICATIONS</v>
          </cell>
        </row>
        <row r="239">
          <cell r="A239" t="str">
            <v>P26600 - TOTAL DIRECTOR IT OPERATIONS</v>
          </cell>
        </row>
        <row r="240">
          <cell r="A240" t="str">
            <v>P26700 - TOTAL DIRECTOR IT STRATEGY / PLANNING</v>
          </cell>
        </row>
        <row r="241">
          <cell r="A241" t="str">
            <v>P26900 - TOTAL EVP GENERAL COUNSEL AND CORP. SECRETARY</v>
          </cell>
        </row>
        <row r="242">
          <cell r="A242" t="str">
            <v>P26920 - VP - CORPORATE COMMUNICATIONS</v>
          </cell>
        </row>
        <row r="243">
          <cell r="A243" t="str">
            <v>P26950 - TOTAL EVP GENERAL COUNSEL INCLUDING HUMAN RESOURCES</v>
          </cell>
        </row>
        <row r="244">
          <cell r="A244" t="str">
            <v>P28000 - TOTAL REV - EXP TO SERVCO</v>
          </cell>
        </row>
        <row r="245">
          <cell r="A245" t="str">
            <v>P29000 - TOTAL POWERGEN</v>
          </cell>
        </row>
        <row r="246">
          <cell r="A246" t="str">
            <v>P29240 - TOTAL SVP POWER OPERATION</v>
          </cell>
        </row>
        <row r="247">
          <cell r="A247" t="str">
            <v>P29560 - TOTAL ENERTECH</v>
          </cell>
        </row>
        <row r="248">
          <cell r="A248" t="str">
            <v>P29640 - TOTAL ENERGY SUPPLY AND ANALYSIS</v>
          </cell>
        </row>
        <row r="249">
          <cell r="A249" t="str">
            <v>P29650 - TOTAL ENERGY SUPPLY AND ANALYSIS</v>
          </cell>
        </row>
        <row r="250">
          <cell r="A250" t="str">
            <v>P29700 - TOTAL SVP PROJECT ENGINEERING</v>
          </cell>
        </row>
        <row r="251">
          <cell r="A251" t="str">
            <v>P31001 - TOTAL WKEC</v>
          </cell>
        </row>
        <row r="252">
          <cell r="A252" t="str">
            <v>P31005 - TOTAL WKE ASSET MGMT AND STRATEGIC SOURCING</v>
          </cell>
        </row>
        <row r="253">
          <cell r="A253" t="str">
            <v>P31010 - TOTAL WKE HR AND ADMINISTRATION</v>
          </cell>
        </row>
        <row r="254">
          <cell r="A254" t="str">
            <v>P31020 - TOTAL WKE FUELS INCL INTERCO</v>
          </cell>
        </row>
        <row r="255">
          <cell r="A255" t="str">
            <v>P31300 - TOTAL WKEC IS OPERATIONS AND FACILITIES</v>
          </cell>
        </row>
        <row r="256">
          <cell r="A256" t="str">
            <v>P31310 - TOTAL WKE ENVIRONMENTAL EXCELLENCE</v>
          </cell>
        </row>
        <row r="257">
          <cell r="A257" t="str">
            <v>P31550 - TOTAL WKE R/SII PLANT</v>
          </cell>
        </row>
        <row r="258">
          <cell r="A258" t="str">
            <v>P31650 - TOTAL WKE COLEMAN PLANT</v>
          </cell>
        </row>
        <row r="259">
          <cell r="A259" t="str">
            <v>P31750 - TOTAL WKE GREEN PLANT</v>
          </cell>
        </row>
        <row r="260">
          <cell r="A260" t="str">
            <v>P31850 - TOTAL WKE WILSON PLANT</v>
          </cell>
        </row>
        <row r="261">
          <cell r="A261" t="str">
            <v>P31950 - TOTAL WKE IT INCL INTERCO RC</v>
          </cell>
        </row>
        <row r="262">
          <cell r="A262" t="str">
            <v>P31951 - TOTAL WKE HR INCL INTERCO RC</v>
          </cell>
        </row>
        <row r="263">
          <cell r="A263" t="str">
            <v>P31952 - TOTAL WKE SOURCING/FACILITIES INCL INTERCO</v>
          </cell>
        </row>
        <row r="264">
          <cell r="A264" t="str">
            <v>P31954 - TOTAL WKE ACCT INCL INTERCO RC</v>
          </cell>
        </row>
        <row r="265">
          <cell r="A265" t="str">
            <v>P31956 - TOTAL WKE COMM REL INCL INTERCO RC</v>
          </cell>
        </row>
        <row r="266">
          <cell r="A266" t="str">
            <v>P31958 - TOTAL WKE VP OPER INCL INTERCO RC</v>
          </cell>
        </row>
        <row r="267">
          <cell r="A267" t="str">
            <v>P31964 - TOTAL WKE ENVIRONMENTAL INCL INTERCO</v>
          </cell>
        </row>
        <row r="268">
          <cell r="A268" t="str">
            <v>P50000 - TOTAL LEM CHARGES FROM SERVCO</v>
          </cell>
        </row>
      </sheetData>
      <sheetData sheetId="6">
        <row r="3">
          <cell r="A3" t="str">
            <v>Not Listed - Please specify to the right of the yellow box.</v>
          </cell>
        </row>
        <row r="4">
          <cell r="A4" t="str">
            <v>P40100 - CHIEF EXECUTIVE OFFICER</v>
          </cell>
        </row>
        <row r="5">
          <cell r="A5" t="str">
            <v>P40500 - TOTAL CHIEF ADMINISTRATIVE OFFICER</v>
          </cell>
        </row>
        <row r="6">
          <cell r="A6" t="str">
            <v>P40501 - CHIEF ADMINISTRATIVE OFFICER</v>
          </cell>
        </row>
        <row r="7">
          <cell r="A7" t="str">
            <v>P41000 - ENERGY DELIVERY</v>
          </cell>
        </row>
        <row r="8">
          <cell r="A8" t="str">
            <v>P41100 - DISTRIBUTION</v>
          </cell>
        </row>
        <row r="9">
          <cell r="A9" t="str">
            <v>P41110 - DISTRIBUTION - OTHER</v>
          </cell>
        </row>
        <row r="10">
          <cell r="A10" t="str">
            <v>P41120 - DISTRIBUTION - HR</v>
          </cell>
        </row>
        <row r="11">
          <cell r="A11" t="str">
            <v>P41130 - SAFETY AND SECURITY</v>
          </cell>
        </row>
        <row r="12">
          <cell r="A12" t="str">
            <v>P41220 - SUBS CONSTRUCTION AND MAINTENANCE</v>
          </cell>
        </row>
        <row r="13">
          <cell r="A13" t="str">
            <v>P41230 - ASSET MANAGEMENT</v>
          </cell>
        </row>
        <row r="14">
          <cell r="A14" t="str">
            <v>P41310 - GAS STORAGE AND CONTROL AND COMPLIANCE</v>
          </cell>
        </row>
        <row r="15">
          <cell r="A15" t="str">
            <v>P41330 - GAS DISTRIBUTION</v>
          </cell>
        </row>
        <row r="16">
          <cell r="A16" t="str">
            <v>P41410 - SYSTEM RESTORATION AND OPS</v>
          </cell>
        </row>
        <row r="17">
          <cell r="A17" t="str">
            <v>P41520 - RELIABILITY</v>
          </cell>
        </row>
        <row r="18">
          <cell r="A18" t="str">
            <v>P41620 - KU OPERATIONS</v>
          </cell>
        </row>
        <row r="19">
          <cell r="A19" t="str">
            <v>P41700 - RETAIL</v>
          </cell>
        </row>
        <row r="20">
          <cell r="A20" t="str">
            <v>P41710 - RETAIL - OTHER</v>
          </cell>
        </row>
        <row r="21">
          <cell r="A21" t="str">
            <v>P41730 - REVENUE COLLECTION</v>
          </cell>
        </row>
        <row r="22">
          <cell r="A22" t="str">
            <v>P41740 - CUSTOMER SERVICE AND MARKETING</v>
          </cell>
        </row>
        <row r="23">
          <cell r="A23" t="str">
            <v>P41750 - CUSTOMER ENERGY EFFICIENCY</v>
          </cell>
        </row>
        <row r="24">
          <cell r="A24" t="str">
            <v>P41800 - TOTAL METERING</v>
          </cell>
        </row>
        <row r="25">
          <cell r="A25" t="str">
            <v>P41810 - METERING</v>
          </cell>
        </row>
        <row r="26">
          <cell r="A26" t="str">
            <v>P41820 - METER READING</v>
          </cell>
        </row>
        <row r="27">
          <cell r="A27" t="str">
            <v>P41830 - METER ASSETS</v>
          </cell>
        </row>
        <row r="28">
          <cell r="A28" t="str">
            <v>P41840 - METER FIELD SERVICES</v>
          </cell>
        </row>
        <row r="29">
          <cell r="A29" t="str">
            <v>P41900 - OPERATING SERVICES</v>
          </cell>
        </row>
        <row r="30">
          <cell r="A30" t="str">
            <v>P41910 - OPERATING SERVICES</v>
          </cell>
        </row>
        <row r="31">
          <cell r="A31" t="str">
            <v>P41920 - FACILITIES</v>
          </cell>
        </row>
        <row r="32">
          <cell r="A32" t="str">
            <v>P41930 - REAL ESTATE AND RIGHT OF WAY</v>
          </cell>
        </row>
        <row r="33">
          <cell r="A33" t="str">
            <v>P41940 - ADMINISTRATIVE SERVICES</v>
          </cell>
        </row>
        <row r="34">
          <cell r="A34" t="str">
            <v>P42000 - ENERGY SERVICES</v>
          </cell>
        </row>
        <row r="35">
          <cell r="A35" t="str">
            <v>P42100 - TOTAL GENERATION</v>
          </cell>
        </row>
        <row r="36">
          <cell r="A36" t="str">
            <v>P42110 - GENERATION</v>
          </cell>
        </row>
        <row r="37">
          <cell r="A37" t="str">
            <v>P42200 - GENERATION SERVICES</v>
          </cell>
        </row>
        <row r="38">
          <cell r="A38" t="str">
            <v>P42300 - GENERATION - HR</v>
          </cell>
        </row>
        <row r="39">
          <cell r="A39" t="str">
            <v>P42400 - CORP FUELS AND BY PRODUCTS</v>
          </cell>
        </row>
        <row r="40">
          <cell r="A40" t="str">
            <v>P42500 - PROJECT ENGINEERING</v>
          </cell>
        </row>
        <row r="41">
          <cell r="A41" t="str">
            <v>P42600 - PROJECT DEVELOPMENT</v>
          </cell>
        </row>
        <row r="42">
          <cell r="A42" t="str">
            <v>P42710 - CANE RUN AND OHIO FALLS AND CT</v>
          </cell>
        </row>
        <row r="43">
          <cell r="A43" t="str">
            <v>P42715 - TOTAL OTHER CTS</v>
          </cell>
        </row>
        <row r="44">
          <cell r="A44" t="str">
            <v>P42720 - MILL CREEK STATION</v>
          </cell>
        </row>
        <row r="45">
          <cell r="A45" t="str">
            <v>P42730 - TRIMBLE COUNTY</v>
          </cell>
        </row>
        <row r="46">
          <cell r="A46" t="str">
            <v>P42731 - TOTAL TRIMBLE COUNTY STEAM</v>
          </cell>
        </row>
        <row r="47">
          <cell r="A47" t="str">
            <v>P42735 - TOTAL TRIMBLE COUNTY CTS</v>
          </cell>
        </row>
        <row r="48">
          <cell r="A48" t="str">
            <v>P42740 - TYRONE PLANT</v>
          </cell>
        </row>
        <row r="49">
          <cell r="A49" t="str">
            <v>P42750 - GREEN RIVER PLANT</v>
          </cell>
        </row>
        <row r="50">
          <cell r="A50" t="str">
            <v>P42760 - E W BROWN PLANT</v>
          </cell>
        </row>
        <row r="51">
          <cell r="A51" t="str">
            <v>P42765 - TOTAL BROWN CTS</v>
          </cell>
        </row>
        <row r="52">
          <cell r="A52" t="str">
            <v>P42770 - PINEVILLE PLANT</v>
          </cell>
        </row>
        <row r="53">
          <cell r="A53" t="str">
            <v>P42780 - GHENT PLANT</v>
          </cell>
        </row>
        <row r="54">
          <cell r="A54" t="str">
            <v>P42785 - TOTAL BLUEGRASS CTS</v>
          </cell>
        </row>
        <row r="55">
          <cell r="A55" t="str">
            <v>P42800 - ENERGY SUPPLY AND ANALYSIS</v>
          </cell>
        </row>
        <row r="56">
          <cell r="A56" t="str">
            <v>P42900 - TRANSMISSION</v>
          </cell>
        </row>
        <row r="57">
          <cell r="A57" t="str">
            <v>P42905 - TRANS - TOTAL VICE PRESIDENT</v>
          </cell>
        </row>
        <row r="58">
          <cell r="A58" t="str">
            <v>P42910 - TRANS-Dir</v>
          </cell>
        </row>
        <row r="59">
          <cell r="A59" t="str">
            <v>P42920 - TRANS-Sys Ops</v>
          </cell>
        </row>
        <row r="60">
          <cell r="A60" t="str">
            <v>P42930 - TRANSMISSION</v>
          </cell>
        </row>
        <row r="61">
          <cell r="A61" t="str">
            <v>P42940 - TRANS-EMS</v>
          </cell>
        </row>
        <row r="62">
          <cell r="A62" t="str">
            <v>P42950 - TRANS-S&amp;P</v>
          </cell>
        </row>
        <row r="63">
          <cell r="A63" t="str">
            <v>P42955 - TRANS - DIR STRATEGY &amp; PLANNING</v>
          </cell>
        </row>
        <row r="64">
          <cell r="A64" t="str">
            <v>P42960 - TRANS-Sub</v>
          </cell>
        </row>
        <row r="65">
          <cell r="A65" t="str">
            <v>P42965 - TRANS - SUBST. CONSTRUCTION</v>
          </cell>
        </row>
        <row r="66">
          <cell r="A66" t="str">
            <v>P42970 - TRANS-Lines</v>
          </cell>
        </row>
        <row r="67">
          <cell r="A67" t="str">
            <v>P42980 - TRANS-Reliability</v>
          </cell>
        </row>
        <row r="68">
          <cell r="A68" t="str">
            <v>P42985 - TRANS-Balancing</v>
          </cell>
        </row>
        <row r="69">
          <cell r="A69" t="str">
            <v>P42990 - TRANS-Policy</v>
          </cell>
        </row>
        <row r="70">
          <cell r="A70" t="str">
            <v>P42995 - TRANS - RELIABILITY PERF. STANDARDS</v>
          </cell>
        </row>
        <row r="71">
          <cell r="A71" t="str">
            <v>P44000 - TOTAL INFORMATION TECHNOLOGY</v>
          </cell>
        </row>
        <row r="72">
          <cell r="A72" t="str">
            <v>P44110 - INFORMATION TECHNOLOGY</v>
          </cell>
        </row>
        <row r="73">
          <cell r="A73" t="str">
            <v>P44120 - TOTAL DIRECTOR - IT BUSINESS APPLICATIONS</v>
          </cell>
        </row>
        <row r="74">
          <cell r="A74" t="str">
            <v>P44300 - TOTAL DIRECTOR - IT INFRASTRUCTURE</v>
          </cell>
        </row>
        <row r="75">
          <cell r="A75" t="str">
            <v>P44310 - DIRECTOR IT OPERATIONS</v>
          </cell>
        </row>
        <row r="76">
          <cell r="A76" t="str">
            <v>P44410 - TELECOMMUNICATIONS</v>
          </cell>
        </row>
        <row r="77">
          <cell r="A77" t="str">
            <v>P44510 - TOTAL DIRECTOR - IT CLIENT SERVICES</v>
          </cell>
        </row>
        <row r="78">
          <cell r="A78" t="str">
            <v>P44700 - TOTAL IT SECURITY AND ADMINISTRATION</v>
          </cell>
        </row>
        <row r="79">
          <cell r="A79" t="str">
            <v>P44900 - CCS</v>
          </cell>
        </row>
        <row r="80">
          <cell r="A80" t="str">
            <v>P45000 - TOTAL GENERAL COUNSEL</v>
          </cell>
        </row>
        <row r="81">
          <cell r="A81" t="str">
            <v>P45100 - GENERAL COUNSEL</v>
          </cell>
        </row>
        <row r="82">
          <cell r="A82" t="str">
            <v>P45200 - COMMUNICATION</v>
          </cell>
        </row>
        <row r="83">
          <cell r="A83" t="str">
            <v>P45300 - COMPLIANCE</v>
          </cell>
        </row>
        <row r="84">
          <cell r="A84" t="str">
            <v>P45400 - CORP RESPONSIBILITY</v>
          </cell>
        </row>
        <row r="85">
          <cell r="A85" t="str">
            <v>P45500 - ENVIRONMENTAL</v>
          </cell>
        </row>
        <row r="86">
          <cell r="A86" t="str">
            <v>P45600 - EXTERNAL AFFAIRS</v>
          </cell>
        </row>
        <row r="87">
          <cell r="A87" t="str">
            <v>P45700 - LEGAL</v>
          </cell>
        </row>
        <row r="88">
          <cell r="A88" t="str">
            <v>P45800 - REGULATORY</v>
          </cell>
        </row>
        <row r="89">
          <cell r="A89" t="str">
            <v>P45900 - HUMAN RESOURCES</v>
          </cell>
        </row>
        <row r="90">
          <cell r="A90" t="str">
            <v>P46000 - FINANCE</v>
          </cell>
        </row>
        <row r="91">
          <cell r="A91" t="str">
            <v>P46100 - CHIEF FINANCIAL OFFICER</v>
          </cell>
        </row>
        <row r="92">
          <cell r="A92" t="str">
            <v>P46110 - CFO AND CHARGES FROM SERV.</v>
          </cell>
        </row>
        <row r="93">
          <cell r="A93" t="str">
            <v>P46200 - CONTROLLER</v>
          </cell>
        </row>
        <row r="94">
          <cell r="A94" t="str">
            <v>P46300 - CORPORATE TAX AND PAYROLL</v>
          </cell>
        </row>
        <row r="95">
          <cell r="A95" t="str">
            <v>P46400 - CORP PLANNING AND DEVELOPMENT</v>
          </cell>
        </row>
        <row r="96">
          <cell r="A96" t="str">
            <v>P46500 - AUDIT SERVICES</v>
          </cell>
        </row>
        <row r="97">
          <cell r="A97" t="str">
            <v>P46600 - TREASURER</v>
          </cell>
        </row>
        <row r="98">
          <cell r="A98" t="str">
            <v>P46700 - SUPPLY CHAIN</v>
          </cell>
        </row>
        <row r="99">
          <cell r="A99" t="str">
            <v>P46710 - DIRECTOR SUPPLY CHAIN</v>
          </cell>
        </row>
        <row r="100">
          <cell r="A100" t="str">
            <v>P46720 - PURCHASING</v>
          </cell>
        </row>
        <row r="101">
          <cell r="A101" t="str">
            <v>P46730 - MATERIAL LOGISTICS</v>
          </cell>
        </row>
        <row r="102">
          <cell r="A102" t="str">
            <v>P46740 - ACCOUNTS PAYABLE</v>
          </cell>
        </row>
        <row r="103">
          <cell r="A103" t="str">
            <v>P47000 - CORPORATE</v>
          </cell>
        </row>
        <row r="104">
          <cell r="A104" t="str">
            <v>P47110 - CORPORATE GAAP</v>
          </cell>
        </row>
      </sheetData>
      <sheetData sheetId="7">
        <row r="3">
          <cell r="A3" t="str">
            <v>N/A</v>
          </cell>
        </row>
        <row r="4">
          <cell r="A4" t="str">
            <v>000020 - Servco Corporate</v>
          </cell>
        </row>
        <row r="5">
          <cell r="A5" t="str">
            <v>000301 - WKE Corporate</v>
          </cell>
        </row>
        <row r="6">
          <cell r="A6" t="str">
            <v>006260 - LG&amp;E Corporate</v>
          </cell>
        </row>
        <row r="7">
          <cell r="A7" t="str">
            <v>015500 - KU Corporate</v>
          </cell>
        </row>
      </sheetData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Electronic Evidence"/>
    </sheetNames>
    <sheetDataSet>
      <sheetData sheetId="0"/>
      <sheetData sheetId="1">
        <row r="12">
          <cell r="L12">
            <v>41640</v>
          </cell>
        </row>
      </sheetData>
      <sheetData sheetId="2"/>
      <sheetData sheetId="3"/>
      <sheetData sheetId="4"/>
      <sheetData sheetId="5"/>
      <sheetData sheetId="6"/>
      <sheetData sheetId="7">
        <row r="128">
          <cell r="BK128" t="str">
            <v>NO</v>
          </cell>
        </row>
        <row r="135">
          <cell r="O135">
            <v>201401</v>
          </cell>
          <cell r="P135">
            <v>201312</v>
          </cell>
          <cell r="Q135">
            <v>201311</v>
          </cell>
          <cell r="R135">
            <v>201310</v>
          </cell>
          <cell r="S135">
            <v>201309</v>
          </cell>
          <cell r="T135">
            <v>201308</v>
          </cell>
          <cell r="U135">
            <v>201307</v>
          </cell>
          <cell r="V135">
            <v>201306</v>
          </cell>
          <cell r="W135">
            <v>201305</v>
          </cell>
          <cell r="X135">
            <v>201304</v>
          </cell>
          <cell r="Y135">
            <v>201303</v>
          </cell>
          <cell r="Z135">
            <v>201302</v>
          </cell>
          <cell r="AA135">
            <v>201301</v>
          </cell>
          <cell r="AB135">
            <v>201212</v>
          </cell>
          <cell r="AC135">
            <v>201211</v>
          </cell>
          <cell r="AD135">
            <v>201210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</row>
        <row r="138">
          <cell r="O138">
            <v>23403659</v>
          </cell>
          <cell r="P138">
            <v>1857753</v>
          </cell>
          <cell r="Q138">
            <v>1847626</v>
          </cell>
          <cell r="R138">
            <v>1831016</v>
          </cell>
          <cell r="S138">
            <v>1819451</v>
          </cell>
          <cell r="T138">
            <v>1810950</v>
          </cell>
          <cell r="U138">
            <v>1805347</v>
          </cell>
          <cell r="V138">
            <v>1814483</v>
          </cell>
          <cell r="W138">
            <v>1799860</v>
          </cell>
          <cell r="X138">
            <v>1760806</v>
          </cell>
          <cell r="Y138">
            <v>1769569</v>
          </cell>
          <cell r="Z138">
            <v>6460725</v>
          </cell>
          <cell r="AA138">
            <v>6494377</v>
          </cell>
          <cell r="AB138">
            <v>6470635</v>
          </cell>
          <cell r="AC138">
            <v>6408337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O139">
            <v>0.90639999999999998</v>
          </cell>
          <cell r="P139">
            <v>0.96409999999999996</v>
          </cell>
          <cell r="Q139">
            <v>0.96120000000000005</v>
          </cell>
          <cell r="R139">
            <v>0.9556</v>
          </cell>
          <cell r="S139">
            <v>0.93969999999999998</v>
          </cell>
          <cell r="T139">
            <v>0.94040000000000001</v>
          </cell>
          <cell r="U139">
            <v>0.90639999999999998</v>
          </cell>
          <cell r="V139">
            <v>0.92710000000000004</v>
          </cell>
          <cell r="W139">
            <v>0.9294</v>
          </cell>
          <cell r="X139">
            <v>0.89980000000000004</v>
          </cell>
          <cell r="Y139">
            <v>0.87649999999999995</v>
          </cell>
          <cell r="Z139">
            <v>0.88329999999999997</v>
          </cell>
          <cell r="AA139">
            <v>0.84419999999999995</v>
          </cell>
          <cell r="AB139">
            <v>0.87590000000000001</v>
          </cell>
          <cell r="AC139">
            <v>0.94550000000000001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O140">
            <v>108205</v>
          </cell>
          <cell r="P140">
            <v>61468</v>
          </cell>
          <cell r="Q140">
            <v>44370</v>
          </cell>
          <cell r="R140">
            <v>55777</v>
          </cell>
          <cell r="S140">
            <v>46022</v>
          </cell>
          <cell r="T140">
            <v>51518</v>
          </cell>
          <cell r="U140">
            <v>77449</v>
          </cell>
          <cell r="V140">
            <v>43482</v>
          </cell>
          <cell r="W140">
            <v>30210</v>
          </cell>
          <cell r="X140">
            <v>30476</v>
          </cell>
          <cell r="Y140">
            <v>30568</v>
          </cell>
          <cell r="Z140">
            <v>392016</v>
          </cell>
          <cell r="AA140">
            <v>361393</v>
          </cell>
          <cell r="AB140">
            <v>440820</v>
          </cell>
          <cell r="AC140">
            <v>1598352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O141">
            <v>0.1026</v>
          </cell>
          <cell r="P141">
            <v>0.1061</v>
          </cell>
          <cell r="Q141">
            <v>0.1061</v>
          </cell>
          <cell r="R141">
            <v>0.1061</v>
          </cell>
          <cell r="S141">
            <v>0.1061</v>
          </cell>
          <cell r="T141">
            <v>0.1061</v>
          </cell>
          <cell r="U141">
            <v>0.1061</v>
          </cell>
          <cell r="V141">
            <v>0.1061</v>
          </cell>
          <cell r="W141">
            <v>0.1052</v>
          </cell>
          <cell r="X141">
            <v>0.1052</v>
          </cell>
          <cell r="Y141">
            <v>0.1052</v>
          </cell>
          <cell r="Z141">
            <v>0.1085</v>
          </cell>
          <cell r="AA141">
            <v>0.1085</v>
          </cell>
          <cell r="AB141">
            <v>0.1085</v>
          </cell>
          <cell r="AC141">
            <v>0.1085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O142">
            <v>0.1046</v>
          </cell>
          <cell r="P142">
            <v>0.1046</v>
          </cell>
          <cell r="Q142">
            <v>0.1046</v>
          </cell>
          <cell r="R142">
            <v>0.1046</v>
          </cell>
          <cell r="S142">
            <v>0.1046</v>
          </cell>
          <cell r="T142">
            <v>0.1046</v>
          </cell>
          <cell r="U142">
            <v>0.1046</v>
          </cell>
          <cell r="V142">
            <v>0.1046</v>
          </cell>
          <cell r="W142">
            <v>0.1046</v>
          </cell>
          <cell r="X142">
            <v>0.1043</v>
          </cell>
          <cell r="Y142">
            <v>0.1043</v>
          </cell>
          <cell r="Z142">
            <v>0.1076</v>
          </cell>
          <cell r="AA142">
            <v>0.1076</v>
          </cell>
          <cell r="AB142">
            <v>0.1076</v>
          </cell>
          <cell r="AC142">
            <v>0.1076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O143">
            <v>2274538.66</v>
          </cell>
          <cell r="P143">
            <v>249292.73</v>
          </cell>
          <cell r="Q143">
            <v>231075.48</v>
          </cell>
          <cell r="R143">
            <v>238945.68</v>
          </cell>
          <cell r="S143">
            <v>224650.09</v>
          </cell>
          <cell r="T143">
            <v>229137.67</v>
          </cell>
          <cell r="U143">
            <v>243818.26</v>
          </cell>
          <cell r="V143">
            <v>218794.34</v>
          </cell>
          <cell r="W143">
            <v>204054.67</v>
          </cell>
          <cell r="X143">
            <v>194098.37</v>
          </cell>
          <cell r="Y143">
            <v>189960.92</v>
          </cell>
          <cell r="Z143">
            <v>965451.02</v>
          </cell>
          <cell r="AA143">
            <v>899944.98</v>
          </cell>
          <cell r="AB143">
            <v>1001052.01</v>
          </cell>
          <cell r="AC143">
            <v>2168652.2799999998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O144">
            <v>2316964.8199999998</v>
          </cell>
          <cell r="P144">
            <v>246606.14</v>
          </cell>
          <cell r="Q144">
            <v>228411.57</v>
          </cell>
          <cell r="R144">
            <v>236321.1</v>
          </cell>
          <cell r="S144">
            <v>222085.48</v>
          </cell>
          <cell r="T144">
            <v>226583.15</v>
          </cell>
          <cell r="U144">
            <v>241363.71</v>
          </cell>
          <cell r="V144">
            <v>216271.03</v>
          </cell>
          <cell r="W144">
            <v>203051</v>
          </cell>
          <cell r="X144">
            <v>192672.43</v>
          </cell>
          <cell r="Y144">
            <v>188564.99</v>
          </cell>
          <cell r="Z144">
            <v>960314.94</v>
          </cell>
          <cell r="AA144">
            <v>895010.68</v>
          </cell>
          <cell r="AB144">
            <v>995951.14</v>
          </cell>
          <cell r="AC144">
            <v>2163199.11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O145">
            <v>42426.159999999683</v>
          </cell>
          <cell r="P145">
            <v>-2686.5899999999965</v>
          </cell>
          <cell r="Q145">
            <v>-2663.9100000000035</v>
          </cell>
          <cell r="R145">
            <v>-2624.5799999999872</v>
          </cell>
          <cell r="S145">
            <v>-2564.609999999986</v>
          </cell>
          <cell r="T145">
            <v>-2554.5200000000186</v>
          </cell>
          <cell r="U145">
            <v>-2454.5500000000175</v>
          </cell>
          <cell r="V145">
            <v>-2523.3099999999977</v>
          </cell>
          <cell r="W145">
            <v>-1003.6700000000128</v>
          </cell>
          <cell r="X145">
            <v>-1425.9400000000023</v>
          </cell>
          <cell r="Y145">
            <v>-1395.9300000000221</v>
          </cell>
          <cell r="Z145">
            <v>-5136.0800000000745</v>
          </cell>
          <cell r="AA145">
            <v>-4934.2999999999302</v>
          </cell>
          <cell r="AB145">
            <v>-5100.8699999999953</v>
          </cell>
          <cell r="AC145">
            <v>-5453.1699999999255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53">
          <cell r="O153">
            <v>0</v>
          </cell>
          <cell r="P153">
            <v>21545906</v>
          </cell>
          <cell r="Q153">
            <v>19441781</v>
          </cell>
          <cell r="R153">
            <v>18145856</v>
          </cell>
          <cell r="S153">
            <v>16649332</v>
          </cell>
          <cell r="T153">
            <v>15100308</v>
          </cell>
          <cell r="U153">
            <v>13371819</v>
          </cell>
          <cell r="V153">
            <v>11634141</v>
          </cell>
          <cell r="W153">
            <v>9861288</v>
          </cell>
          <cell r="X153">
            <v>8069315</v>
          </cell>
          <cell r="Y153">
            <v>6713616</v>
          </cell>
          <cell r="Z153">
            <v>5919269</v>
          </cell>
          <cell r="AA153">
            <v>3886749</v>
          </cell>
          <cell r="AB153">
            <v>3294154</v>
          </cell>
          <cell r="AC153">
            <v>2269285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O154">
            <v>0.90639999999999998</v>
          </cell>
          <cell r="P154">
            <v>0.96409999999999996</v>
          </cell>
          <cell r="Q154">
            <v>0.96120000000000005</v>
          </cell>
          <cell r="R154">
            <v>0.9556</v>
          </cell>
          <cell r="S154">
            <v>0.93969999999999998</v>
          </cell>
          <cell r="T154">
            <v>0.94040000000000001</v>
          </cell>
          <cell r="U154">
            <v>0.90639999999999998</v>
          </cell>
          <cell r="V154">
            <v>0.92710000000000004</v>
          </cell>
          <cell r="W154">
            <v>0.9294</v>
          </cell>
          <cell r="X154">
            <v>0.89980000000000004</v>
          </cell>
          <cell r="Y154">
            <v>0.87649999999999995</v>
          </cell>
          <cell r="Z154">
            <v>0.88329999999999997</v>
          </cell>
          <cell r="AA154">
            <v>0.84419999999999995</v>
          </cell>
          <cell r="AB154">
            <v>0.87590000000000001</v>
          </cell>
          <cell r="AC154">
            <v>0.94550000000000001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O155">
            <v>0</v>
          </cell>
          <cell r="P155">
            <v>46737</v>
          </cell>
          <cell r="Q155">
            <v>140786</v>
          </cell>
          <cell r="R155">
            <v>160973</v>
          </cell>
          <cell r="S155">
            <v>147091</v>
          </cell>
          <cell r="T155">
            <v>114744</v>
          </cell>
          <cell r="U155">
            <v>77212</v>
          </cell>
          <cell r="V155">
            <v>93245</v>
          </cell>
          <cell r="W155">
            <v>81238</v>
          </cell>
          <cell r="X155">
            <v>106888</v>
          </cell>
          <cell r="Y155">
            <v>101879</v>
          </cell>
          <cell r="Z155">
            <v>100105</v>
          </cell>
          <cell r="AA155">
            <v>93806</v>
          </cell>
          <cell r="AB155">
            <v>79300</v>
          </cell>
          <cell r="AC155">
            <v>73754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O156">
            <v>0.1026</v>
          </cell>
          <cell r="P156">
            <v>0.1061</v>
          </cell>
          <cell r="Q156">
            <v>0.1061</v>
          </cell>
          <cell r="R156">
            <v>0.1061</v>
          </cell>
          <cell r="S156">
            <v>0.1061</v>
          </cell>
          <cell r="T156">
            <v>0.1061</v>
          </cell>
          <cell r="U156">
            <v>0.1061</v>
          </cell>
          <cell r="V156">
            <v>0.1061</v>
          </cell>
          <cell r="W156">
            <v>0.1052</v>
          </cell>
          <cell r="X156">
            <v>0.1052</v>
          </cell>
          <cell r="Y156">
            <v>0.1052</v>
          </cell>
          <cell r="Z156">
            <v>0.104</v>
          </cell>
          <cell r="AA156">
            <v>0.104</v>
          </cell>
          <cell r="AB156">
            <v>0.104</v>
          </cell>
          <cell r="AC156">
            <v>0.104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O157">
            <v>0.1046</v>
          </cell>
          <cell r="P157">
            <v>0.1046</v>
          </cell>
          <cell r="Q157">
            <v>0.1046</v>
          </cell>
          <cell r="R157">
            <v>0.1046</v>
          </cell>
          <cell r="S157">
            <v>0.1046</v>
          </cell>
          <cell r="T157">
            <v>0.1046</v>
          </cell>
          <cell r="U157">
            <v>0.1046</v>
          </cell>
          <cell r="V157">
            <v>0.1046</v>
          </cell>
          <cell r="W157">
            <v>0.1046</v>
          </cell>
          <cell r="X157">
            <v>0.1043</v>
          </cell>
          <cell r="Y157">
            <v>0.1043</v>
          </cell>
          <cell r="Z157">
            <v>0.10290000000000001</v>
          </cell>
          <cell r="AA157">
            <v>0.10290000000000001</v>
          </cell>
          <cell r="AB157">
            <v>0.10290000000000001</v>
          </cell>
          <cell r="AC157">
            <v>0.10290000000000001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O158">
            <v>0</v>
          </cell>
          <cell r="P158">
            <v>2249011.63</v>
          </cell>
          <cell r="Q158">
            <v>2118060.88</v>
          </cell>
          <cell r="R158">
            <v>1993618.9</v>
          </cell>
          <cell r="S158">
            <v>1798195.94</v>
          </cell>
          <cell r="T158">
            <v>1614560.23</v>
          </cell>
          <cell r="U158">
            <v>1355939.95</v>
          </cell>
          <cell r="V158">
            <v>1230843.33</v>
          </cell>
          <cell r="W158">
            <v>1039669.13</v>
          </cell>
          <cell r="X158">
            <v>860010.79</v>
          </cell>
          <cell r="Y158">
            <v>708344.7</v>
          </cell>
          <cell r="Z158">
            <v>632185.74</v>
          </cell>
          <cell r="AA158">
            <v>420435.15</v>
          </cell>
          <cell r="AB158">
            <v>369535.22</v>
          </cell>
          <cell r="AC158">
            <v>292877.74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O159">
            <v>0</v>
          </cell>
          <cell r="P159">
            <v>2217853.02</v>
          </cell>
          <cell r="Q159">
            <v>2090029.72</v>
          </cell>
          <cell r="R159">
            <v>1967608.63</v>
          </cell>
          <cell r="S159">
            <v>1774727.88</v>
          </cell>
          <cell r="T159">
            <v>1593259.74</v>
          </cell>
          <cell r="U159">
            <v>1337759.6299999999</v>
          </cell>
          <cell r="V159">
            <v>1214664.31</v>
          </cell>
          <cell r="W159">
            <v>1034170.08</v>
          </cell>
          <cell r="X159">
            <v>853476.1</v>
          </cell>
          <cell r="Y159">
            <v>703048.67</v>
          </cell>
          <cell r="Z159">
            <v>626434.4</v>
          </cell>
          <cell r="AA159">
            <v>416825.84</v>
          </cell>
          <cell r="AB159">
            <v>366361.33</v>
          </cell>
          <cell r="AC159">
            <v>290517.57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O160">
            <v>0</v>
          </cell>
          <cell r="P160">
            <v>-31158.60999999987</v>
          </cell>
          <cell r="Q160">
            <v>-28031.159999999916</v>
          </cell>
          <cell r="R160">
            <v>-26010.270000000019</v>
          </cell>
          <cell r="S160">
            <v>-23468.060000000056</v>
          </cell>
          <cell r="T160">
            <v>-21300.489999999991</v>
          </cell>
          <cell r="U160">
            <v>-18180.320000000065</v>
          </cell>
          <cell r="V160">
            <v>-16179.020000000019</v>
          </cell>
          <cell r="W160">
            <v>-5499.0500000000466</v>
          </cell>
          <cell r="X160">
            <v>-6534.6900000000605</v>
          </cell>
          <cell r="Y160">
            <v>-5296.0299999999115</v>
          </cell>
          <cell r="Z160">
            <v>-5751.3399999999674</v>
          </cell>
          <cell r="AA160">
            <v>-3609.3099999999977</v>
          </cell>
          <cell r="AB160">
            <v>-3173.8899999999558</v>
          </cell>
          <cell r="AC160">
            <v>-2360.1699999999837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8">
          <cell r="O168">
            <v>2274538.66</v>
          </cell>
          <cell r="P168">
            <v>249292.73</v>
          </cell>
          <cell r="Q168">
            <v>231075.48</v>
          </cell>
          <cell r="R168">
            <v>238945.68</v>
          </cell>
          <cell r="S168">
            <v>224650.09</v>
          </cell>
          <cell r="T168">
            <v>229137.67</v>
          </cell>
          <cell r="U168">
            <v>243818.26</v>
          </cell>
          <cell r="V168">
            <v>218794.34</v>
          </cell>
          <cell r="W168">
            <v>204054.67</v>
          </cell>
          <cell r="X168">
            <v>194098.37</v>
          </cell>
          <cell r="Y168">
            <v>189960.92</v>
          </cell>
          <cell r="Z168">
            <v>965451.02</v>
          </cell>
          <cell r="AA168">
            <v>899944.98</v>
          </cell>
          <cell r="AB168">
            <v>1001052.01</v>
          </cell>
          <cell r="AC168">
            <v>2168652.2799999998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O169">
            <v>42426.159999999683</v>
          </cell>
          <cell r="P169">
            <v>-2686.5899999999965</v>
          </cell>
          <cell r="Q169">
            <v>-2663.9100000000035</v>
          </cell>
          <cell r="R169">
            <v>-2624.5799999999872</v>
          </cell>
          <cell r="S169">
            <v>-2564.609999999986</v>
          </cell>
          <cell r="T169">
            <v>-2554.5200000000186</v>
          </cell>
          <cell r="U169">
            <v>-2454.5500000000175</v>
          </cell>
          <cell r="V169">
            <v>-2523.3099999999977</v>
          </cell>
          <cell r="W169">
            <v>-1003.6700000000128</v>
          </cell>
          <cell r="X169">
            <v>-1425.9400000000023</v>
          </cell>
          <cell r="Y169">
            <v>-1395.9300000000221</v>
          </cell>
          <cell r="Z169">
            <v>-5136.0800000000745</v>
          </cell>
          <cell r="AA169">
            <v>-4934.2999999999302</v>
          </cell>
          <cell r="AB169">
            <v>-5100.8699999999953</v>
          </cell>
          <cell r="AC169">
            <v>-5453.1699999999255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O170">
            <v>2316964.8199999998</v>
          </cell>
          <cell r="P170">
            <v>246606.14</v>
          </cell>
          <cell r="Q170">
            <v>228411.57</v>
          </cell>
          <cell r="R170">
            <v>236321.1</v>
          </cell>
          <cell r="S170">
            <v>222085.48</v>
          </cell>
          <cell r="T170">
            <v>226583.15</v>
          </cell>
          <cell r="U170">
            <v>241363.71</v>
          </cell>
          <cell r="V170">
            <v>216271.03</v>
          </cell>
          <cell r="W170">
            <v>203051</v>
          </cell>
          <cell r="X170">
            <v>192672.43</v>
          </cell>
          <cell r="Y170">
            <v>188564.99</v>
          </cell>
          <cell r="Z170">
            <v>960314.94</v>
          </cell>
          <cell r="AA170">
            <v>895010.68</v>
          </cell>
          <cell r="AB170">
            <v>995951.14</v>
          </cell>
          <cell r="AC170">
            <v>2163199.11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O171">
            <v>0</v>
          </cell>
          <cell r="P171">
            <v>2249011.63</v>
          </cell>
          <cell r="Q171">
            <v>2118060.88</v>
          </cell>
          <cell r="R171">
            <v>1993618.9</v>
          </cell>
          <cell r="S171">
            <v>1798195.94</v>
          </cell>
          <cell r="T171">
            <v>1614560.23</v>
          </cell>
          <cell r="U171">
            <v>1355939.95</v>
          </cell>
          <cell r="V171">
            <v>1230843.33</v>
          </cell>
          <cell r="W171">
            <v>1039669.13</v>
          </cell>
          <cell r="X171">
            <v>860010.79</v>
          </cell>
          <cell r="Y171">
            <v>708344.7</v>
          </cell>
          <cell r="Z171">
            <v>632185.74</v>
          </cell>
          <cell r="AA171">
            <v>420435.15</v>
          </cell>
          <cell r="AB171">
            <v>369535.22</v>
          </cell>
          <cell r="AC171">
            <v>292877.74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O172">
            <v>0</v>
          </cell>
          <cell r="P172">
            <v>-31158.60999999987</v>
          </cell>
          <cell r="Q172">
            <v>-28031.159999999916</v>
          </cell>
          <cell r="R172">
            <v>-26010.270000000019</v>
          </cell>
          <cell r="S172">
            <v>-23468.060000000056</v>
          </cell>
          <cell r="T172">
            <v>-21300.489999999991</v>
          </cell>
          <cell r="U172">
            <v>-18180.320000000065</v>
          </cell>
          <cell r="V172">
            <v>-16179.020000000019</v>
          </cell>
          <cell r="W172">
            <v>-5499.0500000000466</v>
          </cell>
          <cell r="X172">
            <v>-6534.6900000000605</v>
          </cell>
          <cell r="Y172">
            <v>-5296.0299999999115</v>
          </cell>
          <cell r="Z172">
            <v>-5751.3399999999674</v>
          </cell>
          <cell r="AA172">
            <v>-3609.3099999999977</v>
          </cell>
          <cell r="AB172">
            <v>-3173.8899999999558</v>
          </cell>
          <cell r="AC172">
            <v>-2360.1699999999837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O173">
            <v>0</v>
          </cell>
          <cell r="P173">
            <v>2217853.02</v>
          </cell>
          <cell r="Q173">
            <v>2090029.72</v>
          </cell>
          <cell r="R173">
            <v>1967608.63</v>
          </cell>
          <cell r="S173">
            <v>1774727.88</v>
          </cell>
          <cell r="T173">
            <v>1593259.74</v>
          </cell>
          <cell r="U173">
            <v>1337759.6299999999</v>
          </cell>
          <cell r="V173">
            <v>1214664.31</v>
          </cell>
          <cell r="W173">
            <v>1034170.08</v>
          </cell>
          <cell r="X173">
            <v>853476.1</v>
          </cell>
          <cell r="Y173">
            <v>703048.67</v>
          </cell>
          <cell r="Z173">
            <v>626434.4</v>
          </cell>
          <cell r="AA173">
            <v>416825.84</v>
          </cell>
          <cell r="AB173">
            <v>366361.33</v>
          </cell>
          <cell r="AC173">
            <v>290517.57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O174">
            <v>2274538.66</v>
          </cell>
          <cell r="P174">
            <v>2498304.36</v>
          </cell>
          <cell r="Q174">
            <v>2349136.36</v>
          </cell>
          <cell r="R174">
            <v>2232564.58</v>
          </cell>
          <cell r="S174">
            <v>2022846.03</v>
          </cell>
          <cell r="T174">
            <v>1843697.9</v>
          </cell>
          <cell r="U174">
            <v>1599758.21</v>
          </cell>
          <cell r="V174">
            <v>1449637.6700000002</v>
          </cell>
          <cell r="W174">
            <v>1243723.8</v>
          </cell>
          <cell r="X174">
            <v>1054109.1600000001</v>
          </cell>
          <cell r="Y174">
            <v>898305.62</v>
          </cell>
          <cell r="Z174">
            <v>1597636.76</v>
          </cell>
          <cell r="AA174">
            <v>1320380.1299999999</v>
          </cell>
          <cell r="AB174">
            <v>1370587.23</v>
          </cell>
          <cell r="AC174">
            <v>2461530.0199999996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O175">
            <v>42426.159999999683</v>
          </cell>
          <cell r="P175">
            <v>-33845.199999999866</v>
          </cell>
          <cell r="Q175">
            <v>-30695.06999999992</v>
          </cell>
          <cell r="R175">
            <v>-28634.850000000006</v>
          </cell>
          <cell r="S175">
            <v>-26032.670000000042</v>
          </cell>
          <cell r="T175">
            <v>-23855.010000000009</v>
          </cell>
          <cell r="U175">
            <v>-20634.870000000083</v>
          </cell>
          <cell r="V175">
            <v>-18702.330000000016</v>
          </cell>
          <cell r="W175">
            <v>-6502.7200000000594</v>
          </cell>
          <cell r="X175">
            <v>-7960.6300000000629</v>
          </cell>
          <cell r="Y175">
            <v>-6691.9599999999336</v>
          </cell>
          <cell r="Z175">
            <v>-10887.420000000042</v>
          </cell>
          <cell r="AA175">
            <v>-8543.6099999999278</v>
          </cell>
          <cell r="AB175">
            <v>-8274.7599999999511</v>
          </cell>
          <cell r="AC175">
            <v>-7813.3399999999092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O176">
            <v>2316964.8199999998</v>
          </cell>
          <cell r="P176">
            <v>2464459.16</v>
          </cell>
          <cell r="Q176">
            <v>2318441.29</v>
          </cell>
          <cell r="R176">
            <v>2203929.73</v>
          </cell>
          <cell r="S176">
            <v>1996813.3599999999</v>
          </cell>
          <cell r="T176">
            <v>1819842.89</v>
          </cell>
          <cell r="U176">
            <v>1579123.3399999999</v>
          </cell>
          <cell r="V176">
            <v>1430935.34</v>
          </cell>
          <cell r="W176">
            <v>1237221.08</v>
          </cell>
          <cell r="X176">
            <v>1046148.53</v>
          </cell>
          <cell r="Y176">
            <v>891613.66</v>
          </cell>
          <cell r="Z176">
            <v>1586749.3399999999</v>
          </cell>
          <cell r="AA176">
            <v>1311836.52</v>
          </cell>
          <cell r="AB176">
            <v>1362312.47</v>
          </cell>
          <cell r="AC176">
            <v>2453716.6799999997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O177">
            <v>389127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-146937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-506722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94979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16858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O179">
            <v>2706091.82</v>
          </cell>
          <cell r="P179">
            <v>2464459.16</v>
          </cell>
          <cell r="Q179">
            <v>2318441.29</v>
          </cell>
          <cell r="R179">
            <v>2203929.73</v>
          </cell>
          <cell r="S179">
            <v>1996813.3599999999</v>
          </cell>
          <cell r="T179">
            <v>1819842.89</v>
          </cell>
          <cell r="U179">
            <v>1674102.3399999999</v>
          </cell>
          <cell r="V179">
            <v>1283998.3400000001</v>
          </cell>
          <cell r="W179">
            <v>1237221.08</v>
          </cell>
          <cell r="X179">
            <v>1046148.53</v>
          </cell>
          <cell r="Y179">
            <v>891613.66</v>
          </cell>
          <cell r="Z179">
            <v>1586749.3399999999</v>
          </cell>
          <cell r="AA179">
            <v>1311836.52</v>
          </cell>
          <cell r="AB179">
            <v>1362312.47</v>
          </cell>
          <cell r="AC179">
            <v>1963852.6799999997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7">
          <cell r="O187">
            <v>2274538.66</v>
          </cell>
          <cell r="P187">
            <v>2498304.36</v>
          </cell>
          <cell r="Q187">
            <v>2349136.36</v>
          </cell>
          <cell r="R187">
            <v>2232564.58</v>
          </cell>
          <cell r="S187">
            <v>2022846.03</v>
          </cell>
          <cell r="T187">
            <v>1843697.9</v>
          </cell>
          <cell r="U187">
            <v>1599758.21</v>
          </cell>
          <cell r="V187">
            <v>1449637.6700000002</v>
          </cell>
          <cell r="W187">
            <v>1243723.8</v>
          </cell>
          <cell r="X187">
            <v>1054109.1600000001</v>
          </cell>
          <cell r="Y187">
            <v>898305.62</v>
          </cell>
          <cell r="Z187">
            <v>1597636.76</v>
          </cell>
          <cell r="AA187">
            <v>1320380.1299999999</v>
          </cell>
          <cell r="AB187">
            <v>1370587.23</v>
          </cell>
          <cell r="AC187">
            <v>2461530.0199999996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O188">
            <v>2316964.8199999998</v>
          </cell>
          <cell r="P188">
            <v>2464459.16</v>
          </cell>
          <cell r="Q188">
            <v>2318441.29</v>
          </cell>
          <cell r="R188">
            <v>2203929.73</v>
          </cell>
          <cell r="S188">
            <v>1996813.3599999999</v>
          </cell>
          <cell r="T188">
            <v>1819842.89</v>
          </cell>
          <cell r="U188">
            <v>1579123.3399999999</v>
          </cell>
          <cell r="V188">
            <v>1430935.34</v>
          </cell>
          <cell r="W188">
            <v>1237221.08</v>
          </cell>
          <cell r="X188">
            <v>1046148.53</v>
          </cell>
          <cell r="Y188">
            <v>891613.66</v>
          </cell>
          <cell r="Z188">
            <v>1586749.3399999999</v>
          </cell>
          <cell r="AA188">
            <v>1311836.52</v>
          </cell>
          <cell r="AB188">
            <v>1362312.47</v>
          </cell>
          <cell r="AC188">
            <v>2453716.6799999997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</row>
        <row r="189">
          <cell r="O189">
            <v>389127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-146937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-506722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94979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16858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O191">
            <v>2663665.66</v>
          </cell>
          <cell r="P191">
            <v>2498304.36</v>
          </cell>
          <cell r="Q191">
            <v>2349136.36</v>
          </cell>
          <cell r="R191">
            <v>2232564.58</v>
          </cell>
          <cell r="S191">
            <v>2022846.03</v>
          </cell>
          <cell r="T191">
            <v>1843697.9</v>
          </cell>
          <cell r="U191">
            <v>1694737.21</v>
          </cell>
          <cell r="V191">
            <v>1302700.6700000002</v>
          </cell>
          <cell r="W191">
            <v>1243723.8</v>
          </cell>
          <cell r="X191">
            <v>1054109.1600000001</v>
          </cell>
          <cell r="Y191">
            <v>898305.62</v>
          </cell>
          <cell r="Z191">
            <v>1597636.76</v>
          </cell>
          <cell r="AA191">
            <v>1320380.1299999999</v>
          </cell>
          <cell r="AB191">
            <v>1370587.23</v>
          </cell>
          <cell r="AC191">
            <v>1971666.0199999996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O192">
            <v>2706091.82</v>
          </cell>
          <cell r="P192">
            <v>2464459.16</v>
          </cell>
          <cell r="Q192">
            <v>2318441.29</v>
          </cell>
          <cell r="R192">
            <v>2203929.73</v>
          </cell>
          <cell r="S192">
            <v>1996813.3599999999</v>
          </cell>
          <cell r="T192">
            <v>1819842.89</v>
          </cell>
          <cell r="U192">
            <v>1674102.3399999999</v>
          </cell>
          <cell r="V192">
            <v>1283998.3400000001</v>
          </cell>
          <cell r="W192">
            <v>1237221.08</v>
          </cell>
          <cell r="X192">
            <v>1046148.53</v>
          </cell>
          <cell r="Y192">
            <v>891613.66</v>
          </cell>
          <cell r="Z192">
            <v>1586749.3399999999</v>
          </cell>
          <cell r="AA192">
            <v>1311836.52</v>
          </cell>
          <cell r="AB192">
            <v>1362312.47</v>
          </cell>
          <cell r="AC192">
            <v>1963852.6799999997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O193">
            <v>62090.16</v>
          </cell>
          <cell r="P193">
            <v>72463.02</v>
          </cell>
          <cell r="Q193">
            <v>86189.7</v>
          </cell>
          <cell r="R193">
            <v>80451.83</v>
          </cell>
          <cell r="S193">
            <v>87137.42</v>
          </cell>
          <cell r="T193">
            <v>70370.789999999994</v>
          </cell>
          <cell r="U193">
            <v>62552.58</v>
          </cell>
          <cell r="V193">
            <v>66591.53</v>
          </cell>
          <cell r="W193">
            <v>159099.43</v>
          </cell>
          <cell r="X193">
            <v>109419.14</v>
          </cell>
          <cell r="Y193">
            <v>448925.81</v>
          </cell>
          <cell r="Z193">
            <v>709039.48</v>
          </cell>
          <cell r="AA193">
            <v>697386.6</v>
          </cell>
          <cell r="AB193">
            <v>698464.32</v>
          </cell>
          <cell r="AC193">
            <v>864202.1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O194">
            <v>2644001.6599999997</v>
          </cell>
          <cell r="P194">
            <v>2391996.14</v>
          </cell>
          <cell r="Q194">
            <v>2232251.59</v>
          </cell>
          <cell r="R194">
            <v>2123477.9</v>
          </cell>
          <cell r="S194">
            <v>1909675.94</v>
          </cell>
          <cell r="T194">
            <v>1749472.0999999999</v>
          </cell>
          <cell r="U194">
            <v>1611549.7599999998</v>
          </cell>
          <cell r="V194">
            <v>1217406.81</v>
          </cell>
          <cell r="W194">
            <v>1078121.6500000001</v>
          </cell>
          <cell r="X194">
            <v>936729.39</v>
          </cell>
          <cell r="Y194">
            <v>442687.85000000003</v>
          </cell>
          <cell r="Z194">
            <v>877709.85999999987</v>
          </cell>
          <cell r="AA194">
            <v>614449.92000000004</v>
          </cell>
          <cell r="AB194">
            <v>663848.15</v>
          </cell>
          <cell r="AC194">
            <v>1099650.5799999996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O195">
            <v>0</v>
          </cell>
          <cell r="P195">
            <v>0</v>
          </cell>
          <cell r="Q195">
            <v>1989805.19</v>
          </cell>
          <cell r="R195">
            <v>2209552.46</v>
          </cell>
          <cell r="S195">
            <v>2311718.29</v>
          </cell>
          <cell r="T195">
            <v>2184738.37</v>
          </cell>
          <cell r="U195">
            <v>1989339.03</v>
          </cell>
          <cell r="V195">
            <v>1324115.26</v>
          </cell>
          <cell r="W195">
            <v>980090.86</v>
          </cell>
          <cell r="X195">
            <v>779765.51</v>
          </cell>
          <cell r="Y195">
            <v>422185.95</v>
          </cell>
          <cell r="Z195">
            <v>878890.96</v>
          </cell>
          <cell r="AA195">
            <v>607136.37</v>
          </cell>
          <cell r="AB195">
            <v>622870.36</v>
          </cell>
          <cell r="AC195">
            <v>935100.7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O196">
            <v>0</v>
          </cell>
          <cell r="P196">
            <v>1768806.05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O197">
            <v>-2644001.6599999997</v>
          </cell>
          <cell r="P197">
            <v>-623190.09000000008</v>
          </cell>
          <cell r="Q197">
            <v>-242446.39999999991</v>
          </cell>
          <cell r="R197">
            <v>86074.560000000056</v>
          </cell>
          <cell r="S197">
            <v>402042.35000000009</v>
          </cell>
          <cell r="T197">
            <v>435266.27000000025</v>
          </cell>
          <cell r="U197">
            <v>377789.27000000025</v>
          </cell>
          <cell r="V197">
            <v>106708.44999999995</v>
          </cell>
          <cell r="W197">
            <v>-98030.790000000154</v>
          </cell>
          <cell r="X197">
            <v>-156963.88</v>
          </cell>
          <cell r="Y197">
            <v>-20501.900000000023</v>
          </cell>
          <cell r="Z197">
            <v>1181.1000000000931</v>
          </cell>
          <cell r="AA197">
            <v>-7313.5500000000466</v>
          </cell>
          <cell r="AB197">
            <v>-40977.790000000037</v>
          </cell>
          <cell r="AC197">
            <v>-164549.87999999966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205">
          <cell r="O205">
            <v>2601575.5</v>
          </cell>
          <cell r="P205">
            <v>657035.29</v>
          </cell>
          <cell r="Q205">
            <v>273141.46999999997</v>
          </cell>
          <cell r="R205">
            <v>-57439.71</v>
          </cell>
          <cell r="S205">
            <v>-376009.68</v>
          </cell>
          <cell r="T205">
            <v>-411411.26</v>
          </cell>
          <cell r="U205">
            <v>-357154.4</v>
          </cell>
          <cell r="V205">
            <v>-88006.12</v>
          </cell>
          <cell r="W205">
            <v>104533.51</v>
          </cell>
          <cell r="X205">
            <v>164924.51</v>
          </cell>
          <cell r="Y205">
            <v>27193.86</v>
          </cell>
          <cell r="Z205">
            <v>9706.32</v>
          </cell>
          <cell r="AA205">
            <v>15857.16</v>
          </cell>
          <cell r="AB205">
            <v>49252.55</v>
          </cell>
          <cell r="AC205">
            <v>172363.22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O206">
            <v>42426.16</v>
          </cell>
          <cell r="P206">
            <v>-33845.199999999997</v>
          </cell>
          <cell r="Q206">
            <v>-30695.07</v>
          </cell>
          <cell r="R206">
            <v>-28634.85</v>
          </cell>
          <cell r="S206">
            <v>-26032.67</v>
          </cell>
          <cell r="T206">
            <v>-23855.01</v>
          </cell>
          <cell r="U206">
            <v>-20634.87</v>
          </cell>
          <cell r="V206">
            <v>-18702.330000000002</v>
          </cell>
          <cell r="W206">
            <v>-6502.72</v>
          </cell>
          <cell r="X206">
            <v>-7960.63</v>
          </cell>
          <cell r="Y206">
            <v>-6691.96</v>
          </cell>
          <cell r="Z206">
            <v>-10887.42</v>
          </cell>
          <cell r="AA206">
            <v>-8543.61</v>
          </cell>
          <cell r="AB206">
            <v>-8274.76</v>
          </cell>
          <cell r="AC206">
            <v>-7813.34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O207">
            <v>2254874.66</v>
          </cell>
          <cell r="P207">
            <v>623190.09</v>
          </cell>
          <cell r="Q207">
            <v>242446.4</v>
          </cell>
          <cell r="R207">
            <v>-86074.559999999998</v>
          </cell>
          <cell r="S207">
            <v>-402042.35</v>
          </cell>
          <cell r="T207">
            <v>-435266.27</v>
          </cell>
          <cell r="U207">
            <v>-377789.27</v>
          </cell>
          <cell r="V207">
            <v>-106708.45</v>
          </cell>
          <cell r="W207">
            <v>98030.79</v>
          </cell>
          <cell r="X207">
            <v>156963.88</v>
          </cell>
          <cell r="Y207">
            <v>20501.900000000001</v>
          </cell>
          <cell r="Z207">
            <v>-1181.0999999999999</v>
          </cell>
          <cell r="AA207">
            <v>7313.55</v>
          </cell>
          <cell r="AB207">
            <v>40977.79</v>
          </cell>
          <cell r="AC207">
            <v>164549.88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O208">
            <v>2199786.94</v>
          </cell>
          <cell r="P208">
            <v>-55087.72</v>
          </cell>
          <cell r="Q208">
            <v>-678277.81</v>
          </cell>
          <cell r="R208">
            <v>-920724.21</v>
          </cell>
          <cell r="S208">
            <v>-834649.65</v>
          </cell>
          <cell r="T208">
            <v>-432607.3</v>
          </cell>
          <cell r="U208">
            <v>2658.97</v>
          </cell>
          <cell r="V208">
            <v>380448.24</v>
          </cell>
          <cell r="W208">
            <v>487156.69</v>
          </cell>
          <cell r="X208">
            <v>389125.9</v>
          </cell>
          <cell r="Y208">
            <v>232162.02</v>
          </cell>
          <cell r="Z208">
            <v>211660.12</v>
          </cell>
          <cell r="AA208">
            <v>212841.22</v>
          </cell>
          <cell r="AB208">
            <v>205527.67</v>
          </cell>
          <cell r="AC208">
            <v>164549.88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</sheetData>
      <sheetData sheetId="8"/>
      <sheetData sheetId="9"/>
      <sheetData sheetId="10"/>
      <sheetData sheetId="11"/>
      <sheetData sheetId="12">
        <row r="5">
          <cell r="N5">
            <v>41214</v>
          </cell>
        </row>
        <row r="10">
          <cell r="N10">
            <v>0</v>
          </cell>
        </row>
      </sheetData>
      <sheetData sheetId="13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ability Detail"/>
      <sheetName val="OU Collection"/>
      <sheetName val="ROR"/>
      <sheetName val="OpEx"/>
      <sheetName val="Net Assets"/>
      <sheetName val="Error Checks"/>
      <sheetName val="Data"/>
      <sheetName val="Review Checklist"/>
      <sheetName val="Revenue Report"/>
      <sheetName val="BS Recon"/>
      <sheetName val="Startup"/>
      <sheetName val="Version History"/>
    </sheetNames>
    <sheetDataSet>
      <sheetData sheetId="0">
        <row r="4">
          <cell r="K4">
            <v>41730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1">
          <cell r="BK81" t="str">
            <v>NO</v>
          </cell>
        </row>
        <row r="88">
          <cell r="O88">
            <v>201404</v>
          </cell>
          <cell r="P88">
            <v>201403</v>
          </cell>
          <cell r="Q88">
            <v>201402</v>
          </cell>
          <cell r="R88">
            <v>201401</v>
          </cell>
          <cell r="S88">
            <v>201312</v>
          </cell>
          <cell r="T88">
            <v>201311</v>
          </cell>
          <cell r="U88">
            <v>201310</v>
          </cell>
          <cell r="V88">
            <v>201309</v>
          </cell>
          <cell r="W88">
            <v>201308</v>
          </cell>
          <cell r="X88">
            <v>201307</v>
          </cell>
          <cell r="Y88">
            <v>201306</v>
          </cell>
          <cell r="Z88">
            <v>201305</v>
          </cell>
          <cell r="AA88">
            <v>201304</v>
          </cell>
          <cell r="AB88">
            <v>201303</v>
          </cell>
          <cell r="AC88">
            <v>201302</v>
          </cell>
          <cell r="AD88">
            <v>201301</v>
          </cell>
          <cell r="AE88">
            <v>201212</v>
          </cell>
          <cell r="AF88">
            <v>201211</v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</row>
        <row r="89">
          <cell r="O89">
            <v>2014</v>
          </cell>
          <cell r="P89">
            <v>2014</v>
          </cell>
          <cell r="Q89">
            <v>2014</v>
          </cell>
          <cell r="R89">
            <v>2014</v>
          </cell>
          <cell r="S89">
            <v>2013</v>
          </cell>
          <cell r="T89">
            <v>2013</v>
          </cell>
          <cell r="U89">
            <v>2013</v>
          </cell>
          <cell r="V89">
            <v>2013</v>
          </cell>
          <cell r="W89">
            <v>2013</v>
          </cell>
          <cell r="X89">
            <v>2013</v>
          </cell>
          <cell r="Y89">
            <v>2013</v>
          </cell>
          <cell r="Z89">
            <v>2013</v>
          </cell>
          <cell r="AA89">
            <v>2013</v>
          </cell>
          <cell r="AB89">
            <v>2013</v>
          </cell>
          <cell r="AC89">
            <v>2013</v>
          </cell>
          <cell r="AD89">
            <v>2013</v>
          </cell>
          <cell r="AE89">
            <v>2012</v>
          </cell>
          <cell r="AF89">
            <v>2012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</row>
        <row r="90">
          <cell r="O90">
            <v>4</v>
          </cell>
          <cell r="P90">
            <v>3</v>
          </cell>
          <cell r="Q90">
            <v>2</v>
          </cell>
          <cell r="R90">
            <v>1</v>
          </cell>
          <cell r="S90">
            <v>12</v>
          </cell>
          <cell r="T90">
            <v>11</v>
          </cell>
          <cell r="U90">
            <v>10</v>
          </cell>
          <cell r="V90">
            <v>9</v>
          </cell>
          <cell r="W90">
            <v>8</v>
          </cell>
          <cell r="X90">
            <v>7</v>
          </cell>
          <cell r="Y90">
            <v>6</v>
          </cell>
          <cell r="Z90">
            <v>5</v>
          </cell>
          <cell r="AA90">
            <v>4</v>
          </cell>
          <cell r="AB90">
            <v>3</v>
          </cell>
          <cell r="AC90">
            <v>2</v>
          </cell>
          <cell r="AD90">
            <v>1</v>
          </cell>
          <cell r="AE90">
            <v>12</v>
          </cell>
          <cell r="AF90">
            <v>11</v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</row>
        <row r="93">
          <cell r="O93">
            <v>72443987.609999999</v>
          </cell>
          <cell r="P93">
            <v>70050743.439999998</v>
          </cell>
          <cell r="Q93">
            <v>65544104.409999996</v>
          </cell>
          <cell r="R93">
            <v>60334764.57</v>
          </cell>
          <cell r="S93">
            <v>59042438.200000003</v>
          </cell>
          <cell r="T93">
            <v>54224127.030000001</v>
          </cell>
          <cell r="U93">
            <v>48512916.030000001</v>
          </cell>
          <cell r="V93">
            <v>43229342.950000003</v>
          </cell>
          <cell r="W93">
            <v>39503462.950000003</v>
          </cell>
          <cell r="X93">
            <v>34231314.770000003</v>
          </cell>
          <cell r="Y93">
            <v>29634770.5</v>
          </cell>
          <cell r="Z93">
            <v>26798988.34</v>
          </cell>
          <cell r="AA93">
            <v>23148314.719999999</v>
          </cell>
          <cell r="AB93">
            <v>19685215.710000001</v>
          </cell>
          <cell r="AC93">
            <v>18141793.66</v>
          </cell>
          <cell r="AD93">
            <v>16266015.189999999</v>
          </cell>
          <cell r="AE93">
            <v>15355903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O94">
            <v>-1603058.73</v>
          </cell>
          <cell r="P94">
            <v>-1418457.57</v>
          </cell>
          <cell r="Q94">
            <v>-1242757.02</v>
          </cell>
          <cell r="R94">
            <v>-1079023.48</v>
          </cell>
          <cell r="S94">
            <v>-923186.66</v>
          </cell>
          <cell r="T94">
            <v>-774031.32</v>
          </cell>
          <cell r="U94">
            <v>-647361.43000000005</v>
          </cell>
          <cell r="V94">
            <v>-544594.73</v>
          </cell>
          <cell r="W94">
            <v>-454031.89</v>
          </cell>
          <cell r="X94">
            <v>-375127.24</v>
          </cell>
          <cell r="Y94">
            <v>-308196.38</v>
          </cell>
          <cell r="Z94">
            <v>-250691.03</v>
          </cell>
          <cell r="AA94">
            <v>-201627.21</v>
          </cell>
          <cell r="AB94">
            <v>-160197.09</v>
          </cell>
          <cell r="AC94">
            <v>-123394.65</v>
          </cell>
          <cell r="AD94">
            <v>-90061.06</v>
          </cell>
          <cell r="AE94">
            <v>-74306.5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O95">
            <v>1562316.11</v>
          </cell>
          <cell r="P95">
            <v>1518158.1</v>
          </cell>
          <cell r="Q95">
            <v>1379043.66</v>
          </cell>
          <cell r="R95">
            <v>1330494.51</v>
          </cell>
          <cell r="S95">
            <v>729383.37</v>
          </cell>
          <cell r="T95">
            <v>633285.64</v>
          </cell>
          <cell r="U95">
            <v>1121907.02</v>
          </cell>
          <cell r="V95">
            <v>1073931.06</v>
          </cell>
          <cell r="W95">
            <v>1008389.76</v>
          </cell>
          <cell r="X95">
            <v>956524.42</v>
          </cell>
          <cell r="Y95">
            <v>837901.1</v>
          </cell>
          <cell r="Z95">
            <v>806659.83</v>
          </cell>
          <cell r="AA95">
            <v>757994.64</v>
          </cell>
          <cell r="AB95">
            <v>671359.75</v>
          </cell>
          <cell r="AC95">
            <v>593604.97</v>
          </cell>
          <cell r="AD95">
            <v>562993.46</v>
          </cell>
          <cell r="AE95">
            <v>549445.43999999994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O96">
            <v>-9375773.2200000007</v>
          </cell>
          <cell r="P96">
            <v>-9235695.8300000001</v>
          </cell>
          <cell r="Q96">
            <v>-9065021.2100000009</v>
          </cell>
          <cell r="R96">
            <v>-8965234.8399999999</v>
          </cell>
          <cell r="S96">
            <v>-8693034.1699999999</v>
          </cell>
          <cell r="T96">
            <v>-7356396.2699999996</v>
          </cell>
          <cell r="U96">
            <v>-6367134.9199999999</v>
          </cell>
          <cell r="V96">
            <v>-5470324.8499999996</v>
          </cell>
          <cell r="W96">
            <v>-4499471</v>
          </cell>
          <cell r="X96">
            <v>-3597164.69</v>
          </cell>
          <cell r="Y96">
            <v>-2784611.12</v>
          </cell>
          <cell r="Z96">
            <v>-2340945.09</v>
          </cell>
          <cell r="AA96">
            <v>-1945663.31</v>
          </cell>
          <cell r="AB96">
            <v>-1657444.61</v>
          </cell>
          <cell r="AC96">
            <v>-1469947.28</v>
          </cell>
          <cell r="AD96">
            <v>-1355034.62</v>
          </cell>
          <cell r="AE96">
            <v>-1264419.3799999999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O97">
            <v>4076788.02</v>
          </cell>
          <cell r="P97">
            <v>4076788.02</v>
          </cell>
          <cell r="Q97">
            <v>4076788.02</v>
          </cell>
          <cell r="R97">
            <v>4076788.02</v>
          </cell>
          <cell r="S97">
            <v>3375560.49</v>
          </cell>
          <cell r="T97">
            <v>3375560.49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O98">
            <v>-2110662.0699999998</v>
          </cell>
          <cell r="P98">
            <v>-2110662.0699999998</v>
          </cell>
          <cell r="Q98">
            <v>-2110662.0699999998</v>
          </cell>
          <cell r="R98">
            <v>-2110662.0699999998</v>
          </cell>
          <cell r="S98">
            <v>-1409434.54</v>
          </cell>
          <cell r="T98">
            <v>-1409434.54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O99">
            <v>-208682.37</v>
          </cell>
          <cell r="P99">
            <v>-208682.37</v>
          </cell>
          <cell r="Q99">
            <v>-208682.37</v>
          </cell>
          <cell r="R99">
            <v>-208682.37</v>
          </cell>
          <cell r="S99">
            <v>-208682.37</v>
          </cell>
          <cell r="T99">
            <v>-208682.37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O100">
            <v>61270028.189999998</v>
          </cell>
          <cell r="P100">
            <v>59157304.560000002</v>
          </cell>
          <cell r="Q100">
            <v>54857926.25999999</v>
          </cell>
          <cell r="R100">
            <v>49863557.180000007</v>
          </cell>
          <cell r="S100">
            <v>48398157.160000004</v>
          </cell>
          <cell r="T100">
            <v>44969541.5</v>
          </cell>
          <cell r="U100">
            <v>42620326.700000003</v>
          </cell>
          <cell r="V100">
            <v>38288354.430000007</v>
          </cell>
          <cell r="W100">
            <v>35558349.82</v>
          </cell>
          <cell r="X100">
            <v>31215547.260000002</v>
          </cell>
          <cell r="Y100">
            <v>27379864.100000001</v>
          </cell>
          <cell r="Z100">
            <v>25014012.049999997</v>
          </cell>
          <cell r="AA100">
            <v>21759018.84</v>
          </cell>
          <cell r="AB100">
            <v>18538933.760000002</v>
          </cell>
          <cell r="AC100">
            <v>17142056.699999999</v>
          </cell>
          <cell r="AD100">
            <v>15383912.969999999</v>
          </cell>
          <cell r="AE100">
            <v>14566622.559999999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7"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O108">
            <v>-39264.360000000015</v>
          </cell>
          <cell r="P108">
            <v>53793.85</v>
          </cell>
          <cell r="Q108">
            <v>89829.56</v>
          </cell>
          <cell r="R108">
            <v>162962.53999999998</v>
          </cell>
          <cell r="S108">
            <v>268680.25</v>
          </cell>
          <cell r="T108">
            <v>72649.850000000006</v>
          </cell>
          <cell r="U108">
            <v>157336.04</v>
          </cell>
          <cell r="V108">
            <v>116964.06</v>
          </cell>
          <cell r="W108">
            <v>44479.44</v>
          </cell>
          <cell r="X108">
            <v>64574.3</v>
          </cell>
          <cell r="Y108">
            <v>18633.490000000002</v>
          </cell>
          <cell r="Z108">
            <v>19529.68</v>
          </cell>
          <cell r="AA108">
            <v>-156477.63</v>
          </cell>
          <cell r="AB108">
            <v>66407.75</v>
          </cell>
          <cell r="AC108">
            <v>-79353.39</v>
          </cell>
          <cell r="AD108">
            <v>63420.18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O109">
            <v>184601.16</v>
          </cell>
          <cell r="P109">
            <v>175700.55</v>
          </cell>
          <cell r="Q109">
            <v>163733.53999999998</v>
          </cell>
          <cell r="R109">
            <v>155836.82</v>
          </cell>
          <cell r="S109">
            <v>149155.34</v>
          </cell>
          <cell r="T109">
            <v>126669.89</v>
          </cell>
          <cell r="U109">
            <v>102766.7</v>
          </cell>
          <cell r="V109">
            <v>90562.84</v>
          </cell>
          <cell r="W109">
            <v>78904.649999999994</v>
          </cell>
          <cell r="X109">
            <v>66930.86</v>
          </cell>
          <cell r="Y109">
            <v>57505.35</v>
          </cell>
          <cell r="Z109">
            <v>49063.82</v>
          </cell>
          <cell r="AA109">
            <v>41430.120000000003</v>
          </cell>
          <cell r="AB109">
            <v>36802.44</v>
          </cell>
          <cell r="AC109">
            <v>33333.589999999997</v>
          </cell>
          <cell r="AD109">
            <v>15754.56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O110">
            <v>-12237.15</v>
          </cell>
          <cell r="P110">
            <v>-12237.15</v>
          </cell>
          <cell r="Q110">
            <v>-12237.15</v>
          </cell>
          <cell r="R110">
            <v>-11449.15</v>
          </cell>
          <cell r="S110">
            <v>-10661.15</v>
          </cell>
          <cell r="T110">
            <v>-5330.57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O111">
            <v>133099.65</v>
          </cell>
          <cell r="P111">
            <v>217257.25</v>
          </cell>
          <cell r="Q111">
            <v>241325.94999999998</v>
          </cell>
          <cell r="R111">
            <v>307350.20999999996</v>
          </cell>
          <cell r="S111">
            <v>407174.43999999994</v>
          </cell>
          <cell r="T111">
            <v>193989.16999999998</v>
          </cell>
          <cell r="U111">
            <v>260102.74</v>
          </cell>
          <cell r="V111">
            <v>207526.9</v>
          </cell>
          <cell r="W111">
            <v>123384.09</v>
          </cell>
          <cell r="X111">
            <v>131505.16</v>
          </cell>
          <cell r="Y111">
            <v>76138.84</v>
          </cell>
          <cell r="Z111">
            <v>68593.5</v>
          </cell>
          <cell r="AA111">
            <v>-115047.51000000001</v>
          </cell>
          <cell r="AB111">
            <v>103210.19</v>
          </cell>
          <cell r="AC111">
            <v>-46019.8</v>
          </cell>
          <cell r="AD111">
            <v>79174.740000000005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O119">
            <v>61270028.189999998</v>
          </cell>
          <cell r="P119">
            <v>59157304.560000002</v>
          </cell>
          <cell r="Q119">
            <v>54857926.25999999</v>
          </cell>
          <cell r="R119">
            <v>49863557.180000007</v>
          </cell>
          <cell r="S119">
            <v>48398157.160000004</v>
          </cell>
          <cell r="T119">
            <v>44969541.5</v>
          </cell>
          <cell r="U119">
            <v>42620326.700000003</v>
          </cell>
          <cell r="V119">
            <v>38288354.430000007</v>
          </cell>
          <cell r="W119">
            <v>35558349.82</v>
          </cell>
          <cell r="X119">
            <v>31215547.260000002</v>
          </cell>
          <cell r="Y119">
            <v>27379864.100000001</v>
          </cell>
          <cell r="Z119">
            <v>25014012.049999997</v>
          </cell>
          <cell r="AA119">
            <v>21759018.84</v>
          </cell>
          <cell r="AB119">
            <v>18538933.760000002</v>
          </cell>
          <cell r="AC119">
            <v>17142056.699999999</v>
          </cell>
          <cell r="AD119">
            <v>15383912.969999999</v>
          </cell>
          <cell r="AE119">
            <v>14566622.559999999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O120">
            <v>54709394.670000002</v>
          </cell>
          <cell r="P120">
            <v>53069236.289999999</v>
          </cell>
          <cell r="Q120">
            <v>51039880.200000003</v>
          </cell>
          <cell r="R120">
            <v>49130857.170000002</v>
          </cell>
          <cell r="S120">
            <v>29294976.760000002</v>
          </cell>
          <cell r="T120">
            <v>27703045.059999999</v>
          </cell>
          <cell r="U120">
            <v>26133363.559999999</v>
          </cell>
          <cell r="V120">
            <v>24484667.25</v>
          </cell>
          <cell r="W120">
            <v>22950924.23</v>
          </cell>
          <cell r="X120">
            <v>21374996.030000001</v>
          </cell>
          <cell r="Y120">
            <v>19969203</v>
          </cell>
          <cell r="Z120">
            <v>18734092.809999999</v>
          </cell>
          <cell r="AA120">
            <v>17478108.969999999</v>
          </cell>
          <cell r="AB120">
            <v>16407881.5</v>
          </cell>
          <cell r="AC120">
            <v>15697530.74</v>
          </cell>
          <cell r="AD120">
            <v>14975267.77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O121">
            <v>54709394.670000002</v>
          </cell>
          <cell r="P121">
            <v>54709394.670000002</v>
          </cell>
          <cell r="Q121">
            <v>54709394.670000002</v>
          </cell>
          <cell r="R121">
            <v>54709394.670000002</v>
          </cell>
          <cell r="S121">
            <v>29294976.760000002</v>
          </cell>
          <cell r="T121">
            <v>29294976.760000002</v>
          </cell>
          <cell r="U121">
            <v>29294976.760000002</v>
          </cell>
          <cell r="V121">
            <v>29294976.760000002</v>
          </cell>
          <cell r="W121">
            <v>29294976.760000002</v>
          </cell>
          <cell r="X121">
            <v>29294976.760000002</v>
          </cell>
          <cell r="Y121">
            <v>29294976.760000002</v>
          </cell>
          <cell r="Z121">
            <v>29294976.760000002</v>
          </cell>
          <cell r="AA121">
            <v>29294976.760000002</v>
          </cell>
          <cell r="AB121">
            <v>29294976.760000002</v>
          </cell>
          <cell r="AC121">
            <v>29294976.760000002</v>
          </cell>
          <cell r="AD121">
            <v>29294976.760000002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O122">
            <v>4559116.22</v>
          </cell>
          <cell r="P122">
            <v>4559116.22</v>
          </cell>
          <cell r="Q122">
            <v>4559116.22</v>
          </cell>
          <cell r="R122">
            <v>4559116.22</v>
          </cell>
          <cell r="S122">
            <v>2441248.06</v>
          </cell>
          <cell r="T122">
            <v>2441248.06</v>
          </cell>
          <cell r="U122">
            <v>2441248.06</v>
          </cell>
          <cell r="V122">
            <v>2441248.06</v>
          </cell>
          <cell r="W122">
            <v>2441248.06</v>
          </cell>
          <cell r="X122">
            <v>2441248.06</v>
          </cell>
          <cell r="Y122">
            <v>2441248.06</v>
          </cell>
          <cell r="Z122">
            <v>2441248.06</v>
          </cell>
          <cell r="AA122">
            <v>2441248.06</v>
          </cell>
          <cell r="AB122">
            <v>2441248.06</v>
          </cell>
          <cell r="AC122">
            <v>2441248.06</v>
          </cell>
          <cell r="AD122">
            <v>2441248.06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O123">
            <v>0.1101</v>
          </cell>
          <cell r="P123">
            <v>0.1101</v>
          </cell>
          <cell r="Q123">
            <v>0.1101</v>
          </cell>
          <cell r="R123">
            <v>0.1101</v>
          </cell>
          <cell r="S123">
            <v>0.1101</v>
          </cell>
          <cell r="T123">
            <v>0.1101</v>
          </cell>
          <cell r="U123">
            <v>0.1101</v>
          </cell>
          <cell r="V123">
            <v>0.1101</v>
          </cell>
          <cell r="W123">
            <v>0.1101</v>
          </cell>
          <cell r="X123">
            <v>0.1101</v>
          </cell>
          <cell r="Y123">
            <v>0.1101</v>
          </cell>
          <cell r="Z123">
            <v>0.1101</v>
          </cell>
          <cell r="AA123">
            <v>0.1101</v>
          </cell>
          <cell r="AB123">
            <v>0.1101</v>
          </cell>
          <cell r="AC123">
            <v>0.1101</v>
          </cell>
          <cell r="AD123">
            <v>0.1101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O124">
            <v>501958.7</v>
          </cell>
          <cell r="P124">
            <v>501958.7</v>
          </cell>
          <cell r="Q124">
            <v>501958.7</v>
          </cell>
          <cell r="R124">
            <v>501958.7</v>
          </cell>
          <cell r="S124">
            <v>268781.40999999997</v>
          </cell>
          <cell r="T124">
            <v>268781.40999999997</v>
          </cell>
          <cell r="U124">
            <v>268781.40999999997</v>
          </cell>
          <cell r="V124">
            <v>268781.40999999997</v>
          </cell>
          <cell r="W124">
            <v>268781.40999999997</v>
          </cell>
          <cell r="X124">
            <v>268781.40999999997</v>
          </cell>
          <cell r="Y124">
            <v>268781.40999999997</v>
          </cell>
          <cell r="Z124">
            <v>268781.40999999997</v>
          </cell>
          <cell r="AA124">
            <v>268781.40999999997</v>
          </cell>
          <cell r="AB124">
            <v>268781.40999999997</v>
          </cell>
          <cell r="AC124">
            <v>268781.40999999997</v>
          </cell>
          <cell r="AD124">
            <v>268781.40999999997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O125">
            <v>133099.65</v>
          </cell>
          <cell r="P125">
            <v>217257.25</v>
          </cell>
          <cell r="Q125">
            <v>241325.94999999998</v>
          </cell>
          <cell r="R125">
            <v>307350.20999999996</v>
          </cell>
          <cell r="S125">
            <v>407174.43999999994</v>
          </cell>
          <cell r="T125">
            <v>193989.16999999998</v>
          </cell>
          <cell r="U125">
            <v>260102.74</v>
          </cell>
          <cell r="V125">
            <v>207526.9</v>
          </cell>
          <cell r="W125">
            <v>123384.09</v>
          </cell>
          <cell r="X125">
            <v>131505.16</v>
          </cell>
          <cell r="Y125">
            <v>76138.84</v>
          </cell>
          <cell r="Z125">
            <v>68593.5</v>
          </cell>
          <cell r="AA125">
            <v>-115047.51000000001</v>
          </cell>
          <cell r="AB125">
            <v>103210.19</v>
          </cell>
          <cell r="AC125">
            <v>-46019.8</v>
          </cell>
          <cell r="AD125">
            <v>79174.740000000005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O126">
            <v>635058.35</v>
          </cell>
          <cell r="P126">
            <v>719215.95</v>
          </cell>
          <cell r="Q126">
            <v>743284.65</v>
          </cell>
          <cell r="R126">
            <v>809308.90999999992</v>
          </cell>
          <cell r="S126">
            <v>675955.84999999986</v>
          </cell>
          <cell r="T126">
            <v>462770.57999999996</v>
          </cell>
          <cell r="U126">
            <v>528884.14999999991</v>
          </cell>
          <cell r="V126">
            <v>476308.30999999994</v>
          </cell>
          <cell r="W126">
            <v>392165.5</v>
          </cell>
          <cell r="X126">
            <v>400286.56999999995</v>
          </cell>
          <cell r="Y126">
            <v>344920.25</v>
          </cell>
          <cell r="Z126">
            <v>337374.91</v>
          </cell>
          <cell r="AA126">
            <v>153733.89999999997</v>
          </cell>
          <cell r="AB126">
            <v>371991.6</v>
          </cell>
          <cell r="AC126">
            <v>222761.61</v>
          </cell>
          <cell r="AD126">
            <v>347956.14999999997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34">
          <cell r="O134">
            <v>635058.35</v>
          </cell>
          <cell r="P134">
            <v>719215.95</v>
          </cell>
          <cell r="Q134">
            <v>743284.65</v>
          </cell>
          <cell r="R134">
            <v>809308.90999999992</v>
          </cell>
          <cell r="S134">
            <v>675955.84999999986</v>
          </cell>
          <cell r="T134">
            <v>462770.57999999996</v>
          </cell>
          <cell r="U134">
            <v>528884.14999999991</v>
          </cell>
          <cell r="V134">
            <v>476308.30999999994</v>
          </cell>
          <cell r="W134">
            <v>392165.5</v>
          </cell>
          <cell r="X134">
            <v>400286.56999999995</v>
          </cell>
          <cell r="Y134">
            <v>344920.25</v>
          </cell>
          <cell r="Z134">
            <v>337374.91</v>
          </cell>
          <cell r="AA134">
            <v>153733.89999999997</v>
          </cell>
          <cell r="AB134">
            <v>371991.6</v>
          </cell>
          <cell r="AC134">
            <v>222761.61</v>
          </cell>
          <cell r="AD134">
            <v>347956.14999999997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O137">
            <v>635058.35</v>
          </cell>
          <cell r="P137">
            <v>719215.95</v>
          </cell>
          <cell r="Q137">
            <v>743284.65</v>
          </cell>
          <cell r="R137">
            <v>809308.90999999992</v>
          </cell>
          <cell r="S137">
            <v>675955.84999999986</v>
          </cell>
          <cell r="T137">
            <v>462770.57999999996</v>
          </cell>
          <cell r="U137">
            <v>528884.14999999991</v>
          </cell>
          <cell r="V137">
            <v>476308.30999999994</v>
          </cell>
          <cell r="W137">
            <v>392165.5</v>
          </cell>
          <cell r="X137">
            <v>400286.56999999995</v>
          </cell>
          <cell r="Y137">
            <v>344920.25</v>
          </cell>
          <cell r="Z137">
            <v>337374.91</v>
          </cell>
          <cell r="AA137">
            <v>153733.89999999997</v>
          </cell>
          <cell r="AB137">
            <v>371991.6</v>
          </cell>
          <cell r="AC137">
            <v>222761.61</v>
          </cell>
          <cell r="AD137">
            <v>347956.14999999997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O138">
            <v>977859.69</v>
          </cell>
          <cell r="P138">
            <v>982518.38</v>
          </cell>
          <cell r="Q138">
            <v>983565.95</v>
          </cell>
          <cell r="R138">
            <v>982773.54</v>
          </cell>
          <cell r="S138">
            <v>972545.89</v>
          </cell>
          <cell r="T138">
            <v>962828.76</v>
          </cell>
          <cell r="U138">
            <v>965298.71</v>
          </cell>
          <cell r="V138">
            <v>959875.17</v>
          </cell>
          <cell r="W138">
            <v>964058.08</v>
          </cell>
          <cell r="X138">
            <v>964731.89</v>
          </cell>
          <cell r="Y138">
            <v>967142.37</v>
          </cell>
          <cell r="Z138">
            <v>972357.35</v>
          </cell>
          <cell r="AA138">
            <v>977936.59</v>
          </cell>
          <cell r="AB138">
            <v>971192.21</v>
          </cell>
          <cell r="AC138">
            <v>971918.25</v>
          </cell>
          <cell r="AD138">
            <v>442006.43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O140">
            <v>-342801.33999999997</v>
          </cell>
          <cell r="P140">
            <v>-263302.43000000005</v>
          </cell>
          <cell r="Q140">
            <v>-240281.29999999993</v>
          </cell>
          <cell r="R140">
            <v>-173464.63000000012</v>
          </cell>
          <cell r="S140">
            <v>-296590.04000000015</v>
          </cell>
          <cell r="T140">
            <v>-500058.18000000005</v>
          </cell>
          <cell r="U140">
            <v>-436414.56000000006</v>
          </cell>
          <cell r="V140">
            <v>-483566.8600000001</v>
          </cell>
          <cell r="W140">
            <v>-571892.57999999996</v>
          </cell>
          <cell r="X140">
            <v>-564445.32000000007</v>
          </cell>
          <cell r="Y140">
            <v>-622222.12</v>
          </cell>
          <cell r="Z140">
            <v>-634982.43999999994</v>
          </cell>
          <cell r="AA140">
            <v>-824202.69</v>
          </cell>
          <cell r="AB140">
            <v>-599200.61</v>
          </cell>
          <cell r="AC140">
            <v>-749156.64</v>
          </cell>
          <cell r="AD140">
            <v>-94050.280000000028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</row>
        <row r="148">
          <cell r="O148">
            <v>-342801.34</v>
          </cell>
          <cell r="P148">
            <v>-263302.43</v>
          </cell>
          <cell r="Q148">
            <v>-240281.3</v>
          </cell>
          <cell r="R148">
            <v>-173464.63</v>
          </cell>
          <cell r="S148">
            <v>-296590.03999999998</v>
          </cell>
          <cell r="T148">
            <v>-500058.18</v>
          </cell>
          <cell r="U148">
            <v>-436414.56</v>
          </cell>
          <cell r="V148">
            <v>-483566.86</v>
          </cell>
          <cell r="W148">
            <v>-571892.57999999996</v>
          </cell>
          <cell r="X148">
            <v>-564445.31999999995</v>
          </cell>
          <cell r="Y148">
            <v>-622222.12</v>
          </cell>
          <cell r="Z148">
            <v>-634982.43999999994</v>
          </cell>
          <cell r="AA148">
            <v>-824202.69</v>
          </cell>
          <cell r="AB148">
            <v>-599200.61</v>
          </cell>
          <cell r="AC148">
            <v>-749156.64</v>
          </cell>
          <cell r="AD148">
            <v>-94050.28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O149">
            <v>1987.97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O150" t="str">
            <v>2013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O151">
            <v>-340813.37000000005</v>
          </cell>
          <cell r="P151">
            <v>-263302.43</v>
          </cell>
          <cell r="Q151">
            <v>-240281.3</v>
          </cell>
          <cell r="R151">
            <v>-173464.63</v>
          </cell>
          <cell r="S151">
            <v>-296590.03999999998</v>
          </cell>
          <cell r="T151">
            <v>-500058.18</v>
          </cell>
          <cell r="U151">
            <v>-436414.56</v>
          </cell>
          <cell r="V151">
            <v>-483566.86</v>
          </cell>
          <cell r="W151">
            <v>-571892.57999999996</v>
          </cell>
          <cell r="X151">
            <v>-564445.31999999995</v>
          </cell>
          <cell r="Y151">
            <v>-622222.12</v>
          </cell>
          <cell r="Z151">
            <v>-634982.43999999994</v>
          </cell>
          <cell r="AA151">
            <v>-824202.69</v>
          </cell>
          <cell r="AB151">
            <v>-599200.61</v>
          </cell>
          <cell r="AC151">
            <v>-749156.64</v>
          </cell>
          <cell r="AD151">
            <v>-94050.28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O152">
            <v>-7394644.0499999998</v>
          </cell>
          <cell r="P152">
            <v>-7053830.6799999997</v>
          </cell>
          <cell r="Q152">
            <v>-6790528.25</v>
          </cell>
          <cell r="R152">
            <v>-6550246.9500000002</v>
          </cell>
          <cell r="S152">
            <v>-6376782.3200000003</v>
          </cell>
          <cell r="T152">
            <v>-6080192.2800000003</v>
          </cell>
          <cell r="U152">
            <v>-5580134.0999999996</v>
          </cell>
          <cell r="V152">
            <v>-5143719.54</v>
          </cell>
          <cell r="W152">
            <v>-4660152.68</v>
          </cell>
          <cell r="X152">
            <v>-4088260.1</v>
          </cell>
          <cell r="Y152">
            <v>-3523814.78</v>
          </cell>
          <cell r="Z152">
            <v>-2901592.66</v>
          </cell>
          <cell r="AA152">
            <v>-2266610.2200000002</v>
          </cell>
          <cell r="AB152">
            <v>-1442407.53</v>
          </cell>
          <cell r="AC152">
            <v>-843206.92</v>
          </cell>
          <cell r="AD152">
            <v>-94050.28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</sheetData>
      <sheetData sheetId="8"/>
      <sheetData sheetId="9"/>
      <sheetData sheetId="10"/>
      <sheetData sheetId="11">
        <row r="5">
          <cell r="N5">
            <v>41244</v>
          </cell>
        </row>
        <row r="8">
          <cell r="N8">
            <v>0</v>
          </cell>
        </row>
      </sheetData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-Pre"/>
      <sheetName val="ROR-Post"/>
      <sheetName val="ROE-Pre"/>
      <sheetName val="ROE-Post"/>
      <sheetName val="Input"/>
      <sheetName val="Data"/>
      <sheetName val="Error Checks"/>
      <sheetName val="Data Updates"/>
      <sheetName val="VersionHist"/>
    </sheetNames>
    <sheetDataSet>
      <sheetData sheetId="0"/>
      <sheetData sheetId="1"/>
      <sheetData sheetId="2"/>
      <sheetData sheetId="3"/>
      <sheetData sheetId="4">
        <row r="22">
          <cell r="K22">
            <v>1253579055</v>
          </cell>
        </row>
        <row r="29">
          <cell r="K29">
            <v>1253579055</v>
          </cell>
        </row>
        <row r="48">
          <cell r="K48">
            <v>250000</v>
          </cell>
        </row>
        <row r="49">
          <cell r="K49">
            <v>179120.94</v>
          </cell>
        </row>
        <row r="53">
          <cell r="K53">
            <v>13539671.75</v>
          </cell>
        </row>
        <row r="54">
          <cell r="K54">
            <v>2143724067.1300001</v>
          </cell>
        </row>
        <row r="55">
          <cell r="K55">
            <v>0</v>
          </cell>
        </row>
        <row r="56">
          <cell r="K56">
            <v>350779405</v>
          </cell>
        </row>
        <row r="57">
          <cell r="K57">
            <v>1490023906.25</v>
          </cell>
        </row>
        <row r="58">
          <cell r="K58">
            <v>0</v>
          </cell>
        </row>
        <row r="59">
          <cell r="K59">
            <v>0</v>
          </cell>
        </row>
        <row r="63">
          <cell r="K63">
            <v>0</v>
          </cell>
        </row>
        <row r="79">
          <cell r="K79">
            <v>1840696740</v>
          </cell>
        </row>
        <row r="80">
          <cell r="K80">
            <v>67787777</v>
          </cell>
        </row>
        <row r="84">
          <cell r="K84">
            <v>13158</v>
          </cell>
        </row>
        <row r="85">
          <cell r="K85">
            <v>55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131027"/>
      <sheetName val="Cash"/>
      <sheetName val="DAY 5 BALANCES"/>
      <sheetName val="BALANCE"/>
      <sheetName val="Main"/>
      <sheetName val="Misc"/>
      <sheetName val="25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 (2)"/>
      <sheetName val="Disbursement"/>
      <sheetName val="calc"/>
      <sheetName val="DropDowns"/>
    </sheetNames>
    <sheetDataSet>
      <sheetData sheetId="0"/>
      <sheetData sheetId="1"/>
      <sheetData sheetId="2"/>
      <sheetData sheetId="3">
        <row r="2">
          <cell r="A2" t="str">
            <v>ACH</v>
          </cell>
          <cell r="C2" t="str">
            <v>KU</v>
          </cell>
        </row>
        <row r="3">
          <cell r="A3" t="str">
            <v>Check</v>
          </cell>
          <cell r="C3" t="str">
            <v>LG&amp;E</v>
          </cell>
        </row>
        <row r="4">
          <cell r="A4" t="str">
            <v>Wire</v>
          </cell>
          <cell r="C4" t="str">
            <v>LKS (Servco)</v>
          </cell>
        </row>
        <row r="5">
          <cell r="C5" t="str">
            <v>LKC (Capital Corp)</v>
          </cell>
        </row>
        <row r="6">
          <cell r="C6" t="str">
            <v>LKE (LG&amp;E and KU Energy)</v>
          </cell>
        </row>
        <row r="7">
          <cell r="C7" t="str">
            <v>WKE</v>
          </cell>
        </row>
        <row r="8">
          <cell r="C8" t="str">
            <v>FCD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Required"/>
      <sheetName val="PA REPORT GROUP"/>
      <sheetName val="FERC REPORTING - Bal Sht"/>
      <sheetName val="FERC REPORTING - Inc Stmt"/>
      <sheetName val="CONSOLIDATION REPORT-Bal Sht"/>
      <sheetName val="CONSOLIDATION REPORT-Inc Stmt"/>
      <sheetName val="Yes_No"/>
      <sheetName val="Burdens"/>
      <sheetName val="proj type"/>
      <sheetName val="acct_type"/>
    </sheetNames>
    <sheetDataSet>
      <sheetData sheetId="0" refreshError="1"/>
      <sheetData sheetId="1">
        <row r="2">
          <cell r="A2" t="str">
            <v>F163-STORES EXPENSE</v>
          </cell>
        </row>
        <row r="3">
          <cell r="A3" t="str">
            <v>F186-MISCELLANEOUS DEFERRED DEBITS</v>
          </cell>
        </row>
        <row r="4">
          <cell r="A4" t="str">
            <v>F547-FUEL</v>
          </cell>
        </row>
        <row r="5">
          <cell r="A5" t="str">
            <v>SRVCO INDIRECT ACCTS-BURD ALLOC</v>
          </cell>
        </row>
        <row r="6">
          <cell r="A6" t="str">
            <v>BELOW THE LINE</v>
          </cell>
        </row>
        <row r="7">
          <cell r="A7" t="str">
            <v>BALANCE SHEET - OTHER</v>
          </cell>
        </row>
        <row r="8">
          <cell r="A8" t="str">
            <v>BENEFITS CLEARING</v>
          </cell>
        </row>
        <row r="9">
          <cell r="A9" t="str">
            <v>CUSTOMER PAY JOBS - BILLED PORTION</v>
          </cell>
        </row>
        <row r="10">
          <cell r="A10" t="str">
            <v>CUSTOMER PAY JOBS</v>
          </cell>
        </row>
        <row r="11">
          <cell r="A11" t="str">
            <v>DEFERRED DEBITS</v>
          </cell>
        </row>
        <row r="12">
          <cell r="A12" t="str">
            <v>FUEL FOR GENERATION</v>
          </cell>
        </row>
        <row r="13">
          <cell r="A13" t="str">
            <v>FUEL HANDLING</v>
          </cell>
        </row>
        <row r="14">
          <cell r="A14" t="str">
            <v>FUEL BY PRODUCT MANAGEMENT</v>
          </cell>
        </row>
        <row r="15">
          <cell r="A15" t="str">
            <v>FUEL BY PRODUCT MANAGEMENT</v>
          </cell>
        </row>
        <row r="16">
          <cell r="A16" t="str">
            <v>GA WKE</v>
          </cell>
        </row>
        <row r="17">
          <cell r="A17" t="str">
            <v>INTERCOMPANY ACCOUNTS</v>
          </cell>
        </row>
        <row r="18">
          <cell r="A18" t="str">
            <v>INCOME STATMENT - OTHER</v>
          </cell>
        </row>
        <row r="19">
          <cell r="A19" t="str">
            <v>OM MAINTENANCE (UTILITY)</v>
          </cell>
        </row>
        <row r="20">
          <cell r="A20" t="str">
            <v>OFFICER BENEFITS BTL</v>
          </cell>
        </row>
        <row r="21">
          <cell r="A21" t="str">
            <v>OM DISTRIBUTION</v>
          </cell>
        </row>
        <row r="22">
          <cell r="A22" t="str">
            <v>OM HYDRO</v>
          </cell>
        </row>
        <row r="23">
          <cell r="A23" t="str">
            <v>OM EXCL. FERC 900-999 AND 501090</v>
          </cell>
        </row>
        <row r="24">
          <cell r="A24" t="str">
            <v>OM OTH POWER GEN</v>
          </cell>
        </row>
        <row r="25">
          <cell r="A25" t="str">
            <v>OM STEAM</v>
          </cell>
        </row>
        <row r="26">
          <cell r="A26" t="str">
            <v>OM TRANSMISSION</v>
          </cell>
        </row>
        <row r="27">
          <cell r="A27" t="str">
            <v>OM (UTILITY)</v>
          </cell>
        </row>
        <row r="28">
          <cell r="A28" t="str">
            <v>OM WKE</v>
          </cell>
        </row>
        <row r="29">
          <cell r="A29" t="str">
            <v>OM OPERATION (UTILITY)</v>
          </cell>
        </row>
        <row r="30">
          <cell r="A30" t="str">
            <v>PLANT IN SERVICE - FERC 101</v>
          </cell>
        </row>
        <row r="31">
          <cell r="A31" t="str">
            <v>PREPAID INSURANCE</v>
          </cell>
        </row>
        <row r="32">
          <cell r="A32" t="str">
            <v>PURCHASED POWER</v>
          </cell>
        </row>
        <row r="33">
          <cell r="A33" t="str">
            <v>TOTAL PROJ ACCT TYPE CAPITAL FOR RPTS</v>
          </cell>
        </row>
        <row r="34">
          <cell r="A34" t="str">
            <v>REGULATORY ASSETS</v>
          </cell>
        </row>
        <row r="35">
          <cell r="A35" t="str">
            <v>TOTAL PROJ ACCT TYPE BURDEN CLEARING FOR RPTS</v>
          </cell>
        </row>
        <row r="36">
          <cell r="A36" t="str">
            <v>TOTAL PROJ ACCT TYPE BELOW THE LINE FOR REPORTING</v>
          </cell>
        </row>
        <row r="37">
          <cell r="A37" t="str">
            <v>TOTAL PROJ ACCT TYPE CLEARING ACCTS FOR RPTS</v>
          </cell>
        </row>
        <row r="38">
          <cell r="A38" t="str">
            <v>TOTAL PROJ ACCT TYPE COST OF SALE FOR RPTS</v>
          </cell>
        </row>
        <row r="39">
          <cell r="A39" t="str">
            <v>TOTAL PROJ ACCT TYPE BALANCE SHEET FOR RPTS</v>
          </cell>
        </row>
        <row r="40">
          <cell r="A40" t="str">
            <v>TOTAL PROJ ACCT TYPE INC STMT FOR REPORTING</v>
          </cell>
        </row>
        <row r="41">
          <cell r="A41" t="str">
            <v>TOTAL PROJ ACCT TYPE O&amp;M OTHER FOR REPORTING</v>
          </cell>
        </row>
        <row r="42">
          <cell r="A42" t="str">
            <v>TOTAL PROJ ACCT TYPE O&amp;M UTIL FOR REPORTING</v>
          </cell>
        </row>
        <row r="43">
          <cell r="A43" t="str">
            <v>TOTAL PROJ ACCT TYPE PARENT FOR REPORTING</v>
          </cell>
        </row>
        <row r="44">
          <cell r="A44" t="str">
            <v>TOTAL REVENUES</v>
          </cell>
        </row>
        <row r="45">
          <cell r="A45" t="str">
            <v>TOTAL</v>
          </cell>
        </row>
        <row r="46">
          <cell r="A46" t="str">
            <v>TOTAL BALANCE SHEET ACCOUNTS</v>
          </cell>
        </row>
        <row r="47">
          <cell r="A47" t="str">
            <v>CAPITAL AND RETIREMENT</v>
          </cell>
        </row>
        <row r="48">
          <cell r="A48" t="str">
            <v>BENEFITS CLEARINGS</v>
          </cell>
        </row>
        <row r="49">
          <cell r="A49" t="str">
            <v>LOCAL ENGINEERING CLEARINGS</v>
          </cell>
        </row>
        <row r="50">
          <cell r="A50" t="str">
            <v>FACILITIES CLEARINGS</v>
          </cell>
        </row>
        <row r="51">
          <cell r="A51" t="str">
            <v>CONSTRUCTION WORK IN PROGRESS</v>
          </cell>
        </row>
        <row r="52">
          <cell r="A52" t="str">
            <v>OFF-DUTY</v>
          </cell>
        </row>
        <row r="53">
          <cell r="A53" t="str">
            <v>TRANSP / EQUP CLEARINGS</v>
          </cell>
        </row>
        <row r="54">
          <cell r="A54" t="str">
            <v>GAS SUPPLY EXPENSES</v>
          </cell>
        </row>
        <row r="55">
          <cell r="A55" t="str">
            <v>TOTAL INCOME STATEMENT ACCOUNTS</v>
          </cell>
        </row>
        <row r="56">
          <cell r="A56" t="str">
            <v>MAINTENANCE</v>
          </cell>
        </row>
        <row r="57">
          <cell r="A57" t="str">
            <v>OPERATING EXPENSES</v>
          </cell>
        </row>
        <row r="58">
          <cell r="A58" t="str">
            <v>REMOVAL WORK IN PROCESS</v>
          </cell>
        </row>
        <row r="59">
          <cell r="A59" t="str">
            <v>BURDEN ACCOUNTS-WKE</v>
          </cell>
        </row>
      </sheetData>
      <sheetData sheetId="2"/>
      <sheetData sheetId="3"/>
      <sheetData sheetId="4">
        <row r="2">
          <cell r="A2" t="str">
            <v xml:space="preserve">Cash and temporary investments  </v>
          </cell>
        </row>
        <row r="3">
          <cell r="A3" t="str">
            <v xml:space="preserve">Marketable securities           </v>
          </cell>
        </row>
        <row r="4">
          <cell r="A4" t="str">
            <v xml:space="preserve">Accounts receivable (net)       </v>
          </cell>
        </row>
        <row r="5">
          <cell r="A5" t="str">
            <v xml:space="preserve">  Fuel                          </v>
          </cell>
        </row>
        <row r="6">
          <cell r="A6" t="str">
            <v xml:space="preserve">  Gas stored underground        </v>
          </cell>
        </row>
        <row r="7">
          <cell r="A7" t="str">
            <v xml:space="preserve">  Other materials and supplies  </v>
          </cell>
        </row>
        <row r="8">
          <cell r="A8" t="str">
            <v xml:space="preserve">PRM assets - current            </v>
          </cell>
        </row>
        <row r="9">
          <cell r="A9" t="str">
            <v xml:space="preserve">Net assets of disc operations   </v>
          </cell>
        </row>
        <row r="10">
          <cell r="A10" t="str">
            <v>Prepayments and other curr asset</v>
          </cell>
        </row>
        <row r="11">
          <cell r="A11" t="str">
            <v xml:space="preserve">Electric Utility Plant          </v>
          </cell>
        </row>
        <row r="12">
          <cell r="A12" t="str">
            <v xml:space="preserve">Gas utility plant               </v>
          </cell>
        </row>
        <row r="13">
          <cell r="A13" t="str">
            <v xml:space="preserve">Common utility plant            </v>
          </cell>
        </row>
        <row r="14">
          <cell r="A14" t="str">
            <v>Acc depreciation - utility plant</v>
          </cell>
        </row>
        <row r="15">
          <cell r="A15" t="str">
            <v>Construction in progress - utili</v>
          </cell>
        </row>
        <row r="16">
          <cell r="A16" t="str">
            <v xml:space="preserve">Investments in affiliates       </v>
          </cell>
        </row>
        <row r="17">
          <cell r="A17" t="str">
            <v xml:space="preserve">Investments in subsidiaries     </v>
          </cell>
        </row>
        <row r="18">
          <cell r="A18" t="str">
            <v xml:space="preserve">PRM assets non-current          </v>
          </cell>
        </row>
        <row r="19">
          <cell r="A19" t="str">
            <v xml:space="preserve">Other property and investments  </v>
          </cell>
        </row>
        <row r="20">
          <cell r="A20" t="str">
            <v>Original cost - nonutility prope</v>
          </cell>
        </row>
        <row r="21">
          <cell r="A21" t="str">
            <v>Acc depreciation - nonutility pr</v>
          </cell>
        </row>
        <row r="22">
          <cell r="A22" t="str">
            <v xml:space="preserve">Unamortized debt expense        </v>
          </cell>
        </row>
        <row r="23">
          <cell r="A23" t="str">
            <v xml:space="preserve">Regulatory assets               </v>
          </cell>
        </row>
        <row r="24">
          <cell r="A24" t="str">
            <v xml:space="preserve">Other deferred debits           </v>
          </cell>
        </row>
        <row r="25">
          <cell r="A25" t="str">
            <v xml:space="preserve">Original cost - goodwill        </v>
          </cell>
        </row>
        <row r="26">
          <cell r="A26" t="str">
            <v>Accumulated amortization - goodw</v>
          </cell>
        </row>
        <row r="27">
          <cell r="A27" t="str">
            <v>Long-term debt due w/in one year</v>
          </cell>
        </row>
        <row r="28">
          <cell r="A28" t="str">
            <v>Pfd shs subj to mand redemp-curr</v>
          </cell>
        </row>
        <row r="29">
          <cell r="A29" t="str">
            <v xml:space="preserve">Notes payable                   </v>
          </cell>
        </row>
        <row r="30">
          <cell r="A30" t="str">
            <v xml:space="preserve">Accounts payable                </v>
          </cell>
        </row>
        <row r="31">
          <cell r="A31" t="str">
            <v xml:space="preserve">Preferred dividends payable     </v>
          </cell>
        </row>
        <row r="32">
          <cell r="A32" t="str">
            <v xml:space="preserve">Common dividends payable        </v>
          </cell>
        </row>
        <row r="33">
          <cell r="A33" t="str">
            <v xml:space="preserve">Accrued taxes                   </v>
          </cell>
        </row>
        <row r="34">
          <cell r="A34" t="str">
            <v xml:space="preserve">Accrued interest                </v>
          </cell>
        </row>
        <row r="35">
          <cell r="A35" t="str">
            <v xml:space="preserve">VDT costs payable               </v>
          </cell>
        </row>
        <row r="36">
          <cell r="A36" t="str">
            <v>Net liabilities of disc operatio</v>
          </cell>
        </row>
        <row r="37">
          <cell r="A37" t="str">
            <v xml:space="preserve">Merger cost accrual             </v>
          </cell>
        </row>
        <row r="38">
          <cell r="A38" t="str">
            <v xml:space="preserve">Intercompany accounts (LEC)     </v>
          </cell>
        </row>
        <row r="39">
          <cell r="A39" t="str">
            <v xml:space="preserve">Intercompany accounts (non-LEC) </v>
          </cell>
        </row>
        <row r="40">
          <cell r="A40" t="str">
            <v xml:space="preserve">PRM liabilities - current       </v>
          </cell>
        </row>
        <row r="41">
          <cell r="A41" t="str">
            <v xml:space="preserve">Customer deposits               </v>
          </cell>
        </row>
        <row r="42">
          <cell r="A42" t="str">
            <v xml:space="preserve">Intercompany debt (non-LEC)     </v>
          </cell>
        </row>
        <row r="43">
          <cell r="A43" t="str">
            <v xml:space="preserve">Push down reserve - current     </v>
          </cell>
        </row>
        <row r="44">
          <cell r="A44" t="str">
            <v>Other purch acctg reserves - cur</v>
          </cell>
        </row>
        <row r="45">
          <cell r="A45" t="str">
            <v xml:space="preserve">Other current liabilities       </v>
          </cell>
        </row>
        <row r="46">
          <cell r="A46" t="str">
            <v xml:space="preserve">Intercompany (non-LEC)          </v>
          </cell>
        </row>
        <row r="47">
          <cell r="A47" t="str">
            <v>Pfd shares subj to mandatory red</v>
          </cell>
        </row>
        <row r="48">
          <cell r="A48" t="str">
            <v xml:space="preserve">External                        </v>
          </cell>
        </row>
        <row r="49">
          <cell r="A49" t="str">
            <v xml:space="preserve">Accum deferred income taxes     </v>
          </cell>
        </row>
        <row r="50">
          <cell r="A50" t="str">
            <v xml:space="preserve">ITC in process of amortization  </v>
          </cell>
        </row>
        <row r="51">
          <cell r="A51" t="str">
            <v xml:space="preserve">Acc provision for pensions      </v>
          </cell>
        </row>
        <row r="52">
          <cell r="A52" t="str">
            <v>Customer advances for constructi</v>
          </cell>
        </row>
        <row r="53">
          <cell r="A53" t="str">
            <v xml:space="preserve">Regulatory liability            </v>
          </cell>
        </row>
        <row r="54">
          <cell r="A54" t="str">
            <v xml:space="preserve">PRM liabilities - noncurrent    </v>
          </cell>
        </row>
        <row r="55">
          <cell r="A55" t="str">
            <v>Revaluation reserve - noncurrent</v>
          </cell>
        </row>
        <row r="56">
          <cell r="A56" t="str">
            <v xml:space="preserve">Push down reserve - noncurrent  </v>
          </cell>
        </row>
        <row r="57">
          <cell r="A57" t="str">
            <v xml:space="preserve">Non-ARO cost of recovery        </v>
          </cell>
        </row>
        <row r="58">
          <cell r="A58" t="str">
            <v xml:space="preserve">Other deferred credits          </v>
          </cell>
        </row>
        <row r="59">
          <cell r="A59" t="str">
            <v>Minority interests - balance she</v>
          </cell>
        </row>
        <row r="60">
          <cell r="A60" t="str">
            <v xml:space="preserve">Cumulative preferred stock      </v>
          </cell>
        </row>
        <row r="61">
          <cell r="A61" t="str">
            <v xml:space="preserve">Common stock                    </v>
          </cell>
        </row>
        <row r="62">
          <cell r="A62" t="str">
            <v xml:space="preserve">Common stock expense            </v>
          </cell>
        </row>
        <row r="63">
          <cell r="A63" t="str">
            <v xml:space="preserve">Additional paid-in capital      </v>
          </cell>
        </row>
        <row r="64">
          <cell r="A64" t="str">
            <v xml:space="preserve">Other comprehensive income      </v>
          </cell>
        </row>
        <row r="65">
          <cell r="A65" t="str">
            <v xml:space="preserve">Retained Earnings               </v>
          </cell>
        </row>
      </sheetData>
      <sheetData sheetId="5">
        <row r="2">
          <cell r="A2" t="str">
            <v xml:space="preserve">Electric utility revenues          </v>
          </cell>
        </row>
        <row r="3">
          <cell r="A3" t="str">
            <v xml:space="preserve">Utility refunds                    </v>
          </cell>
        </row>
        <row r="4">
          <cell r="A4" t="str">
            <v xml:space="preserve">Gas utility revenues               </v>
          </cell>
        </row>
        <row r="5">
          <cell r="A5" t="str">
            <v xml:space="preserve">WKEC revenues                      </v>
          </cell>
        </row>
        <row r="6">
          <cell r="A6" t="str">
            <v xml:space="preserve">Argentine gas dist revenues        </v>
          </cell>
        </row>
        <row r="7">
          <cell r="A7" t="str">
            <v xml:space="preserve">Other international revenues       </v>
          </cell>
        </row>
        <row r="8">
          <cell r="A8" t="str">
            <v xml:space="preserve">Other revenues                     </v>
          </cell>
        </row>
        <row r="9">
          <cell r="A9" t="str">
            <v xml:space="preserve">Interco revenues (non-LEC)         </v>
          </cell>
        </row>
        <row r="10">
          <cell r="A10" t="str">
            <v xml:space="preserve">Fuel for generation                </v>
          </cell>
        </row>
        <row r="11">
          <cell r="A11" t="str">
            <v xml:space="preserve">Power Purchased                    </v>
          </cell>
        </row>
        <row r="12">
          <cell r="A12" t="str">
            <v xml:space="preserve">Gas supply expenses                </v>
          </cell>
        </row>
        <row r="13">
          <cell r="A13" t="str">
            <v xml:space="preserve">WKEC cost of revenues              </v>
          </cell>
        </row>
        <row r="14">
          <cell r="A14" t="str">
            <v xml:space="preserve">Argentine gas dist cost of revs    </v>
          </cell>
        </row>
        <row r="15">
          <cell r="A15" t="str">
            <v xml:space="preserve">Other international cost of revs   </v>
          </cell>
        </row>
        <row r="16">
          <cell r="A16" t="str">
            <v xml:space="preserve">Other cost of revs (non-LEC)       </v>
          </cell>
        </row>
        <row r="17">
          <cell r="A17" t="str">
            <v xml:space="preserve">Interco cost of revs (non-LEC)     </v>
          </cell>
        </row>
        <row r="18">
          <cell r="A18" t="str">
            <v xml:space="preserve">Utility O&amp;M - nonlabor             </v>
          </cell>
        </row>
        <row r="19">
          <cell r="A19" t="str">
            <v xml:space="preserve">WKEC O&amp;M - nonlabor                </v>
          </cell>
        </row>
        <row r="20">
          <cell r="A20" t="str">
            <v>Argentine gas distribution O&amp;M -non</v>
          </cell>
        </row>
        <row r="21">
          <cell r="A21" t="str">
            <v xml:space="preserve">Other international O&amp;M - nonlabor </v>
          </cell>
        </row>
        <row r="22">
          <cell r="A22" t="str">
            <v xml:space="preserve">Other O&amp;M - nonlabor               </v>
          </cell>
        </row>
        <row r="23">
          <cell r="A23" t="str">
            <v xml:space="preserve">Utility O&amp;M - labor                </v>
          </cell>
        </row>
        <row r="24">
          <cell r="A24" t="str">
            <v xml:space="preserve">WKEC O&amp;M - labor                   </v>
          </cell>
        </row>
        <row r="25">
          <cell r="A25" t="str">
            <v>Argentine gas distribution O&amp;M - la</v>
          </cell>
        </row>
        <row r="26">
          <cell r="A26" t="str">
            <v xml:space="preserve">Other international O&amp;M - labor    </v>
          </cell>
        </row>
        <row r="27">
          <cell r="A27" t="str">
            <v xml:space="preserve">Other O&amp;M - labor                  </v>
          </cell>
        </row>
        <row r="28">
          <cell r="A28" t="str">
            <v xml:space="preserve">Interco oper exps (non-LEC)        </v>
          </cell>
        </row>
        <row r="29">
          <cell r="A29" t="str">
            <v xml:space="preserve">Depr and amort exp (excl goodwill) </v>
          </cell>
        </row>
        <row r="30">
          <cell r="A30" t="str">
            <v xml:space="preserve">Amort expense - goodwill           </v>
          </cell>
        </row>
        <row r="31">
          <cell r="A31" t="str">
            <v xml:space="preserve">Other taxes and expenses           </v>
          </cell>
        </row>
        <row r="32">
          <cell r="A32" t="str">
            <v xml:space="preserve">Merger cost to achieve             </v>
          </cell>
        </row>
        <row r="33">
          <cell r="A33" t="str">
            <v xml:space="preserve">Nonrecurring charges               </v>
          </cell>
        </row>
        <row r="34">
          <cell r="A34" t="str">
            <v xml:space="preserve">Equity in earnings                 </v>
          </cell>
        </row>
        <row r="35">
          <cell r="A35" t="str">
            <v xml:space="preserve">Other income and deductions        </v>
          </cell>
        </row>
        <row r="36">
          <cell r="A36" t="str">
            <v xml:space="preserve">Interest income                    </v>
          </cell>
        </row>
        <row r="37">
          <cell r="A37" t="str">
            <v xml:space="preserve">Intercompany interest (LEC)        </v>
          </cell>
        </row>
        <row r="38">
          <cell r="A38" t="str">
            <v xml:space="preserve">Intercompany interest (non-LEC)    </v>
          </cell>
        </row>
        <row r="39">
          <cell r="A39" t="str">
            <v xml:space="preserve">Interest expense                   </v>
          </cell>
        </row>
        <row r="40">
          <cell r="A40" t="str">
            <v xml:space="preserve">Preferred dividends                </v>
          </cell>
        </row>
        <row r="41">
          <cell r="A41" t="str">
            <v>Minority interest - income statemen</v>
          </cell>
        </row>
        <row r="42">
          <cell r="A42" t="str">
            <v xml:space="preserve">Current income tax provision       </v>
          </cell>
        </row>
        <row r="43">
          <cell r="A43" t="str">
            <v xml:space="preserve">Deferred income tax provision      </v>
          </cell>
        </row>
        <row r="44">
          <cell r="A44" t="str">
            <v>Net income - discontinued operation</v>
          </cell>
        </row>
        <row r="45">
          <cell r="A45" t="str">
            <v>Gain on sale - discontinued operati</v>
          </cell>
        </row>
        <row r="46">
          <cell r="A46" t="str">
            <v xml:space="preserve">Extraordinary items                </v>
          </cell>
        </row>
        <row r="47">
          <cell r="A47" t="str">
            <v xml:space="preserve">Cumulative effect of acctg change  </v>
          </cell>
        </row>
      </sheetData>
      <sheetData sheetId="6">
        <row r="1">
          <cell r="A1" t="str">
            <v>YES</v>
          </cell>
        </row>
        <row r="2">
          <cell r="A2" t="str">
            <v>NO</v>
          </cell>
        </row>
      </sheetData>
      <sheetData sheetId="7"/>
      <sheetData sheetId="8">
        <row r="1">
          <cell r="A1" t="str">
            <v>Vehicle</v>
          </cell>
        </row>
        <row r="2">
          <cell r="A2" t="str">
            <v>Indirect</v>
          </cell>
        </row>
        <row r="3">
          <cell r="A3" t="str">
            <v>Capital</v>
          </cell>
        </row>
        <row r="4">
          <cell r="A4" t="str">
            <v>None</v>
          </cell>
        </row>
      </sheetData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CM BS Recon"/>
      <sheetName val="E(m) Bridge"/>
      <sheetName val="ROR True-Up Adj-Pre"/>
      <sheetName val="ROR True-Up Adj-Post"/>
      <sheetName val="Data"/>
      <sheetName val="Error Checks"/>
      <sheetName val="ECR in Base Rates"/>
      <sheetName val="Startup"/>
      <sheetName val="VersionHist"/>
      <sheetName val="Adjt Input"/>
    </sheetNames>
    <sheetDataSet>
      <sheetData sheetId="0"/>
      <sheetData sheetId="1">
        <row r="12">
          <cell r="K12">
            <v>41306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28">
          <cell r="BK128" t="str">
            <v>NO</v>
          </cell>
        </row>
      </sheetData>
      <sheetData sheetId="9"/>
      <sheetData sheetId="10"/>
      <sheetData sheetId="11">
        <row r="5">
          <cell r="N5">
            <v>41030</v>
          </cell>
        </row>
      </sheetData>
      <sheetData sheetId="12"/>
      <sheetData sheetId="13">
        <row r="18">
          <cell r="O18">
            <v>201112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Cash"/>
      <sheetName val="DAY 5 BALANCES"/>
      <sheetName val="BALANCE"/>
      <sheetName val="Main"/>
      <sheetName val="Misc"/>
      <sheetName val="25TH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Invoice"/>
      <sheetName val="INVOICE"/>
    </sheetNames>
    <sheetDataSet>
      <sheetData sheetId="0" refreshError="1">
        <row r="15">
          <cell r="E15" t="str">
            <v>KY</v>
          </cell>
        </row>
        <row r="28">
          <cell r="D28" t="b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RBC Summary"/>
      <sheetName val="RBC Detail"/>
      <sheetName val="Information for SEC Table"/>
      <sheetName val="PVA for Purchase Power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  <sheetName val="Revenue Volume Analysis 2015 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F3">
            <v>42186</v>
          </cell>
        </row>
        <row r="7">
          <cell r="F7">
            <v>41821</v>
          </cell>
        </row>
        <row r="14">
          <cell r="C14">
            <v>42186</v>
          </cell>
        </row>
        <row r="15">
          <cell r="C15">
            <v>42156</v>
          </cell>
        </row>
        <row r="16">
          <cell r="C16">
            <v>42125</v>
          </cell>
        </row>
        <row r="17">
          <cell r="C17">
            <v>42095</v>
          </cell>
        </row>
        <row r="18">
          <cell r="C18">
            <v>42064</v>
          </cell>
        </row>
        <row r="19">
          <cell r="C19">
            <v>42036</v>
          </cell>
        </row>
        <row r="20">
          <cell r="C20">
            <v>42005</v>
          </cell>
        </row>
        <row r="21">
          <cell r="C21">
            <v>41974</v>
          </cell>
        </row>
        <row r="22">
          <cell r="C22">
            <v>41944</v>
          </cell>
        </row>
        <row r="23">
          <cell r="C23">
            <v>41913</v>
          </cell>
        </row>
        <row r="24">
          <cell r="C24">
            <v>41883</v>
          </cell>
        </row>
        <row r="25">
          <cell r="C25">
            <v>41852</v>
          </cell>
        </row>
        <row r="26">
          <cell r="C26">
            <v>41821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/>
          </cell>
        </row>
        <row r="60">
          <cell r="C60" t="str">
            <v/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/>
          </cell>
        </row>
      </sheetData>
      <sheetData sheetId="17"/>
      <sheetData sheetId="18"/>
      <sheetData sheetId="19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CODE"/>
      <sheetName val="JUL 06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Comparison"/>
      <sheetName val="Summary"/>
      <sheetName val="Funding"/>
      <sheetName val="PowerPlan_CF Adj 2017"/>
      <sheetName val="PowerPlan_CF Adj 2018"/>
      <sheetName val="PowerPlan_CF Adj 2019"/>
      <sheetName val="PowerPlan_CF Adj 2020"/>
      <sheetName val="PowerPlan_CF Adj 2021"/>
      <sheetName val="Exhibit"/>
      <sheetName val="Pension Report UI_Expense"/>
      <sheetName val="Cash Flow Report UI"/>
      <sheetName val="Pension Report UI_Funding"/>
    </sheetNames>
    <sheetDataSet>
      <sheetData sheetId="0">
        <row r="7">
          <cell r="C7">
            <v>2407978.4500000002</v>
          </cell>
        </row>
      </sheetData>
      <sheetData sheetId="1"/>
      <sheetData sheetId="2"/>
      <sheetData sheetId="3">
        <row r="23">
          <cell r="B23">
            <v>3201600.97</v>
          </cell>
        </row>
      </sheetData>
      <sheetData sheetId="4"/>
      <sheetData sheetId="5"/>
      <sheetData sheetId="6"/>
      <sheetData sheetId="7"/>
      <sheetData sheetId="8">
        <row r="1">
          <cell r="A1" t="str">
            <v>LG&amp;E &amp; KU Energy LLC</v>
          </cell>
        </row>
        <row r="2">
          <cell r="A2" t="str">
            <v>2017 Estimated ASC 715 Net Periodic Benefit Cost ("NPBC") For Postretirement Benefit Plan</v>
          </cell>
        </row>
        <row r="5">
          <cell r="B5" t="str">
            <v>Regulatory</v>
          </cell>
          <cell r="C5" t="str">
            <v>Regulatory</v>
          </cell>
          <cell r="D5" t="str">
            <v>Financial</v>
          </cell>
          <cell r="E5" t="str">
            <v>Financial</v>
          </cell>
          <cell r="F5" t="str">
            <v>Financial</v>
          </cell>
          <cell r="H5" t="str">
            <v>Regulatory</v>
          </cell>
          <cell r="I5" t="str">
            <v>Financial</v>
          </cell>
          <cell r="J5" t="str">
            <v>Consolidated</v>
          </cell>
          <cell r="K5" t="str">
            <v>Regulatory</v>
          </cell>
        </row>
        <row r="6">
          <cell r="B6" t="str">
            <v>Non-Union</v>
          </cell>
          <cell r="H6" t="str">
            <v>LG&amp;E Union</v>
          </cell>
          <cell r="I6" t="str">
            <v>WKE Union</v>
          </cell>
        </row>
        <row r="7">
          <cell r="B7" t="str">
            <v>LG&amp;E</v>
          </cell>
          <cell r="C7" t="str">
            <v>KU</v>
          </cell>
          <cell r="D7" t="str">
            <v>ServCo</v>
          </cell>
          <cell r="E7" t="str">
            <v>WKE</v>
          </cell>
          <cell r="F7" t="str">
            <v>International</v>
          </cell>
          <cell r="G7" t="str">
            <v>Total</v>
          </cell>
          <cell r="J7" t="str">
            <v>US GAAP</v>
          </cell>
          <cell r="K7" t="str">
            <v>ServCo</v>
          </cell>
        </row>
        <row r="8">
          <cell r="A8" t="str">
            <v>Service cost</v>
          </cell>
          <cell r="B8">
            <v>601912</v>
          </cell>
          <cell r="C8">
            <v>1866345</v>
          </cell>
          <cell r="D8">
            <v>2490905</v>
          </cell>
          <cell r="E8">
            <v>0</v>
          </cell>
          <cell r="F8">
            <v>0</v>
          </cell>
          <cell r="G8">
            <v>4959162</v>
          </cell>
          <cell r="H8">
            <v>485592</v>
          </cell>
          <cell r="I8">
            <v>0</v>
          </cell>
          <cell r="J8">
            <v>5444754</v>
          </cell>
          <cell r="K8">
            <v>2490905</v>
          </cell>
        </row>
        <row r="9">
          <cell r="A9" t="str">
            <v>Interest cost</v>
          </cell>
          <cell r="B9">
            <v>1348668</v>
          </cell>
          <cell r="C9">
            <v>2967983</v>
          </cell>
          <cell r="D9">
            <v>1986954</v>
          </cell>
          <cell r="E9">
            <v>38492</v>
          </cell>
          <cell r="F9">
            <v>3732</v>
          </cell>
          <cell r="G9">
            <v>6345829</v>
          </cell>
          <cell r="H9">
            <v>1943933</v>
          </cell>
          <cell r="I9">
            <v>3230</v>
          </cell>
          <cell r="J9">
            <v>8292992</v>
          </cell>
          <cell r="K9">
            <v>1986954</v>
          </cell>
        </row>
        <row r="10">
          <cell r="A10" t="str">
            <v>Expected return on assets</v>
          </cell>
          <cell r="B10">
            <v>-745535</v>
          </cell>
          <cell r="C10">
            <v>-2722739</v>
          </cell>
          <cell r="D10">
            <v>-3251278</v>
          </cell>
          <cell r="E10">
            <v>-213412</v>
          </cell>
          <cell r="F10">
            <v>0</v>
          </cell>
          <cell r="G10">
            <v>-6932964</v>
          </cell>
          <cell r="H10">
            <v>0</v>
          </cell>
          <cell r="I10">
            <v>0</v>
          </cell>
          <cell r="J10">
            <v>-6932964</v>
          </cell>
          <cell r="K10">
            <v>-3251278</v>
          </cell>
        </row>
        <row r="11">
          <cell r="A11" t="str">
            <v>Amortizations:</v>
          </cell>
        </row>
        <row r="12">
          <cell r="A12" t="str">
            <v>Transition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Prior service cost</v>
          </cell>
          <cell r="B13">
            <v>78595</v>
          </cell>
          <cell r="C13">
            <v>139169</v>
          </cell>
          <cell r="D13">
            <v>131664</v>
          </cell>
          <cell r="E13">
            <v>2474</v>
          </cell>
          <cell r="F13">
            <v>344</v>
          </cell>
          <cell r="G13">
            <v>352246</v>
          </cell>
          <cell r="H13">
            <v>496348</v>
          </cell>
          <cell r="I13">
            <v>0</v>
          </cell>
          <cell r="J13">
            <v>848594</v>
          </cell>
          <cell r="K13">
            <v>131664</v>
          </cell>
        </row>
        <row r="14">
          <cell r="A14" t="str">
            <v>(Gain)/loss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-58961</v>
          </cell>
          <cell r="I14">
            <v>-8390</v>
          </cell>
          <cell r="J14">
            <v>-67351</v>
          </cell>
          <cell r="K14">
            <v>0</v>
          </cell>
        </row>
        <row r="15">
          <cell r="A15" t="str">
            <v>ASC 715 NPBC</v>
          </cell>
          <cell r="B15">
            <v>1283640</v>
          </cell>
          <cell r="C15">
            <v>2250758</v>
          </cell>
          <cell r="D15">
            <v>1358245</v>
          </cell>
          <cell r="E15">
            <v>-172446</v>
          </cell>
          <cell r="F15">
            <v>4076</v>
          </cell>
          <cell r="G15">
            <v>4724273</v>
          </cell>
          <cell r="H15">
            <v>2866912</v>
          </cell>
          <cell r="I15">
            <v>-5160</v>
          </cell>
          <cell r="J15">
            <v>7586025</v>
          </cell>
          <cell r="K15">
            <v>1358245</v>
          </cell>
        </row>
        <row r="25">
          <cell r="A25" t="str">
            <v>LG&amp;E &amp; KU Energy LLC</v>
          </cell>
        </row>
        <row r="26">
          <cell r="A26" t="str">
            <v>2018 Estimated ASC 715 Net Periodic Benefit Cost ("NPBC") For Postretirement Benefit Plan</v>
          </cell>
        </row>
        <row r="29">
          <cell r="B29" t="str">
            <v>Regulatory</v>
          </cell>
          <cell r="C29" t="str">
            <v>Regulatory</v>
          </cell>
          <cell r="D29" t="str">
            <v>Financial</v>
          </cell>
          <cell r="E29" t="str">
            <v>Financial</v>
          </cell>
          <cell r="F29" t="str">
            <v>Financial</v>
          </cell>
          <cell r="H29" t="str">
            <v>Regulatory</v>
          </cell>
          <cell r="I29" t="str">
            <v>Financial</v>
          </cell>
          <cell r="J29" t="str">
            <v>Consolidated</v>
          </cell>
          <cell r="K29" t="str">
            <v>Regulatory</v>
          </cell>
        </row>
        <row r="30">
          <cell r="B30" t="str">
            <v>Non-Union</v>
          </cell>
          <cell r="H30" t="str">
            <v>LG&amp;E Union</v>
          </cell>
          <cell r="I30" t="str">
            <v>WKE Union</v>
          </cell>
        </row>
        <row r="31">
          <cell r="B31" t="str">
            <v>LG&amp;E</v>
          </cell>
          <cell r="C31" t="str">
            <v>KU</v>
          </cell>
          <cell r="D31" t="str">
            <v>ServCo</v>
          </cell>
          <cell r="E31" t="str">
            <v>WKE</v>
          </cell>
          <cell r="F31" t="str">
            <v>International</v>
          </cell>
          <cell r="G31" t="str">
            <v>Total</v>
          </cell>
          <cell r="J31" t="str">
            <v>US GAAP</v>
          </cell>
          <cell r="K31" t="str">
            <v>ServCo</v>
          </cell>
        </row>
        <row r="32">
          <cell r="A32" t="str">
            <v>Service cost</v>
          </cell>
          <cell r="B32">
            <v>624123</v>
          </cell>
          <cell r="C32">
            <v>1935213</v>
          </cell>
          <cell r="D32">
            <v>2582819</v>
          </cell>
          <cell r="E32">
            <v>0</v>
          </cell>
          <cell r="F32">
            <v>0</v>
          </cell>
          <cell r="G32">
            <v>5142155</v>
          </cell>
          <cell r="H32">
            <v>503510</v>
          </cell>
          <cell r="I32">
            <v>0</v>
          </cell>
          <cell r="J32">
            <v>5645665</v>
          </cell>
          <cell r="K32">
            <v>2582819</v>
          </cell>
        </row>
        <row r="33">
          <cell r="A33" t="str">
            <v>Interest cost</v>
          </cell>
          <cell r="B33">
            <v>1328698</v>
          </cell>
          <cell r="C33">
            <v>2952353</v>
          </cell>
          <cell r="D33">
            <v>2063761</v>
          </cell>
          <cell r="E33">
            <v>36770</v>
          </cell>
          <cell r="F33">
            <v>3582</v>
          </cell>
          <cell r="G33">
            <v>6385164</v>
          </cell>
          <cell r="H33">
            <v>1894707</v>
          </cell>
          <cell r="I33">
            <v>2922</v>
          </cell>
          <cell r="J33">
            <v>8282793</v>
          </cell>
          <cell r="K33">
            <v>2063761</v>
          </cell>
        </row>
        <row r="34">
          <cell r="A34" t="str">
            <v>Expected return on assets</v>
          </cell>
          <cell r="B34">
            <v>-720796</v>
          </cell>
          <cell r="C34">
            <v>-2790592</v>
          </cell>
          <cell r="D34">
            <v>-3604571</v>
          </cell>
          <cell r="E34">
            <v>-223057</v>
          </cell>
          <cell r="F34">
            <v>0</v>
          </cell>
          <cell r="G34">
            <v>-7339016</v>
          </cell>
          <cell r="H34">
            <v>0</v>
          </cell>
          <cell r="I34">
            <v>0</v>
          </cell>
          <cell r="J34">
            <v>-7339016</v>
          </cell>
          <cell r="K34">
            <v>-3604571</v>
          </cell>
        </row>
        <row r="35">
          <cell r="A35" t="str">
            <v>Amortizations:</v>
          </cell>
        </row>
        <row r="36">
          <cell r="A36" t="str">
            <v>Transition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Prior service cost</v>
          </cell>
          <cell r="B37">
            <v>78595</v>
          </cell>
          <cell r="C37">
            <v>139169</v>
          </cell>
          <cell r="D37">
            <v>131663</v>
          </cell>
          <cell r="E37">
            <v>2473</v>
          </cell>
          <cell r="F37">
            <v>344</v>
          </cell>
          <cell r="G37">
            <v>352244</v>
          </cell>
          <cell r="H37">
            <v>496348</v>
          </cell>
          <cell r="I37">
            <v>0</v>
          </cell>
          <cell r="J37">
            <v>848592</v>
          </cell>
          <cell r="K37">
            <v>131663</v>
          </cell>
        </row>
        <row r="38">
          <cell r="A38" t="str">
            <v>(Gain)/loss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-63928</v>
          </cell>
          <cell r="I38">
            <v>-7857</v>
          </cell>
          <cell r="J38">
            <v>-71785</v>
          </cell>
          <cell r="K38">
            <v>0</v>
          </cell>
        </row>
        <row r="39">
          <cell r="A39" t="str">
            <v>ASC 715 NPBC</v>
          </cell>
          <cell r="B39">
            <v>1310620</v>
          </cell>
          <cell r="C39">
            <v>2236143</v>
          </cell>
          <cell r="D39">
            <v>1173672</v>
          </cell>
          <cell r="E39">
            <v>-183814</v>
          </cell>
          <cell r="F39">
            <v>3926</v>
          </cell>
          <cell r="G39">
            <v>4540547</v>
          </cell>
          <cell r="H39">
            <v>2830637</v>
          </cell>
          <cell r="I39">
            <v>-4935</v>
          </cell>
          <cell r="J39">
            <v>7366249</v>
          </cell>
          <cell r="K39">
            <v>1173672</v>
          </cell>
        </row>
        <row r="48">
          <cell r="A48" t="str">
            <v>LG&amp;E &amp; KU Energy LLC</v>
          </cell>
        </row>
        <row r="49">
          <cell r="A49" t="str">
            <v>2019 Estimated ASC 715 Net Periodic Benefit Cost ("NPBC") For Postretirement Benefit Plan</v>
          </cell>
        </row>
        <row r="52">
          <cell r="B52" t="str">
            <v>Regulatory</v>
          </cell>
          <cell r="C52" t="str">
            <v>Regulatory</v>
          </cell>
          <cell r="D52" t="str">
            <v>Financial</v>
          </cell>
          <cell r="E52" t="str">
            <v>Financial</v>
          </cell>
          <cell r="F52" t="str">
            <v>Financial</v>
          </cell>
          <cell r="H52" t="str">
            <v>Regulatory</v>
          </cell>
          <cell r="I52" t="str">
            <v>Financial</v>
          </cell>
          <cell r="J52" t="str">
            <v>Consolidated</v>
          </cell>
          <cell r="K52" t="str">
            <v>Regulatory</v>
          </cell>
        </row>
        <row r="53">
          <cell r="B53" t="str">
            <v>Non-Union</v>
          </cell>
          <cell r="H53" t="str">
            <v>LG&amp;E Union</v>
          </cell>
          <cell r="I53" t="str">
            <v>WKE Union</v>
          </cell>
        </row>
        <row r="54">
          <cell r="B54" t="str">
            <v>LG&amp;E</v>
          </cell>
          <cell r="C54" t="str">
            <v>KU</v>
          </cell>
          <cell r="D54" t="str">
            <v>ServCo</v>
          </cell>
          <cell r="E54" t="str">
            <v>WKE</v>
          </cell>
          <cell r="F54" t="str">
            <v>International</v>
          </cell>
          <cell r="G54" t="str">
            <v>Total</v>
          </cell>
          <cell r="J54" t="str">
            <v>US GAAP</v>
          </cell>
          <cell r="K54" t="str">
            <v>ServCo</v>
          </cell>
        </row>
        <row r="55">
          <cell r="A55" t="str">
            <v>Service cost</v>
          </cell>
          <cell r="B55">
            <v>647153</v>
          </cell>
          <cell r="C55">
            <v>2006622</v>
          </cell>
          <cell r="D55">
            <v>2678125</v>
          </cell>
          <cell r="E55">
            <v>0</v>
          </cell>
          <cell r="F55">
            <v>0</v>
          </cell>
          <cell r="G55">
            <v>5331900</v>
          </cell>
          <cell r="H55">
            <v>522090</v>
          </cell>
          <cell r="I55">
            <v>0</v>
          </cell>
          <cell r="J55">
            <v>5853990</v>
          </cell>
          <cell r="K55">
            <v>2678125</v>
          </cell>
        </row>
        <row r="56">
          <cell r="A56" t="str">
            <v>Interest cost</v>
          </cell>
          <cell r="B56">
            <v>1307008</v>
          </cell>
          <cell r="C56">
            <v>2932657</v>
          </cell>
          <cell r="D56">
            <v>2132768</v>
          </cell>
          <cell r="E56">
            <v>35246</v>
          </cell>
          <cell r="F56">
            <v>3431</v>
          </cell>
          <cell r="G56">
            <v>6411110</v>
          </cell>
          <cell r="H56">
            <v>1839559</v>
          </cell>
          <cell r="I56">
            <v>2360</v>
          </cell>
          <cell r="J56">
            <v>8253029</v>
          </cell>
          <cell r="K56">
            <v>2132768</v>
          </cell>
        </row>
        <row r="57">
          <cell r="A57" t="str">
            <v>Expected return on assets</v>
          </cell>
          <cell r="B57">
            <v>-691726</v>
          </cell>
          <cell r="C57">
            <v>-2849285</v>
          </cell>
          <cell r="D57">
            <v>-3955552</v>
          </cell>
          <cell r="E57">
            <v>-233818</v>
          </cell>
          <cell r="F57">
            <v>0</v>
          </cell>
          <cell r="G57">
            <v>-7730381</v>
          </cell>
          <cell r="H57">
            <v>0</v>
          </cell>
          <cell r="I57">
            <v>0</v>
          </cell>
          <cell r="J57">
            <v>-7730381</v>
          </cell>
          <cell r="K57">
            <v>-3955552</v>
          </cell>
        </row>
        <row r="58">
          <cell r="A58" t="str">
            <v>Amortizations:</v>
          </cell>
        </row>
        <row r="59">
          <cell r="A59" t="str">
            <v>Transition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Prior service cost</v>
          </cell>
          <cell r="B60">
            <v>78595</v>
          </cell>
          <cell r="C60">
            <v>139169</v>
          </cell>
          <cell r="D60">
            <v>131663</v>
          </cell>
          <cell r="E60">
            <v>2473</v>
          </cell>
          <cell r="F60">
            <v>344</v>
          </cell>
          <cell r="G60">
            <v>352244</v>
          </cell>
          <cell r="H60">
            <v>496348</v>
          </cell>
          <cell r="I60">
            <v>0</v>
          </cell>
          <cell r="J60">
            <v>848592</v>
          </cell>
          <cell r="K60">
            <v>131663</v>
          </cell>
        </row>
        <row r="61">
          <cell r="A61" t="str">
            <v>(Gain)/loss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-69710</v>
          </cell>
          <cell r="I61">
            <v>-7355</v>
          </cell>
          <cell r="J61">
            <v>-77065</v>
          </cell>
          <cell r="K61">
            <v>0</v>
          </cell>
        </row>
        <row r="62">
          <cell r="A62" t="str">
            <v>ASC 715 NPBC</v>
          </cell>
          <cell r="B62">
            <v>1341030</v>
          </cell>
          <cell r="C62">
            <v>2229163</v>
          </cell>
          <cell r="D62">
            <v>987004</v>
          </cell>
          <cell r="E62">
            <v>-196099</v>
          </cell>
          <cell r="F62">
            <v>3775</v>
          </cell>
          <cell r="G62">
            <v>4364873</v>
          </cell>
          <cell r="H62">
            <v>2788287</v>
          </cell>
          <cell r="I62">
            <v>-4995</v>
          </cell>
          <cell r="J62">
            <v>7148165</v>
          </cell>
          <cell r="K62">
            <v>987004</v>
          </cell>
        </row>
        <row r="72">
          <cell r="A72" t="str">
            <v>LG&amp;E &amp; KU Energy LLC</v>
          </cell>
        </row>
        <row r="73">
          <cell r="A73" t="str">
            <v>2020 Estimated ASC 715 Net Periodic Benefit Cost ("NPBC") For Postretirement Benefit Plan</v>
          </cell>
        </row>
        <row r="76">
          <cell r="B76" t="str">
            <v>Regulatory</v>
          </cell>
          <cell r="C76" t="str">
            <v>Regulatory</v>
          </cell>
          <cell r="D76" t="str">
            <v>Financial</v>
          </cell>
          <cell r="E76" t="str">
            <v>Financial</v>
          </cell>
          <cell r="F76" t="str">
            <v>Financial</v>
          </cell>
          <cell r="H76" t="str">
            <v>Regulatory</v>
          </cell>
          <cell r="I76" t="str">
            <v>Financial</v>
          </cell>
          <cell r="J76" t="str">
            <v>Consolidated</v>
          </cell>
          <cell r="K76" t="str">
            <v>Regulatory</v>
          </cell>
        </row>
        <row r="77">
          <cell r="B77" t="str">
            <v>Non-Union</v>
          </cell>
          <cell r="H77" t="str">
            <v>LG&amp;E Union</v>
          </cell>
          <cell r="I77" t="str">
            <v>WKE Union</v>
          </cell>
        </row>
        <row r="78">
          <cell r="B78" t="str">
            <v>LG&amp;E</v>
          </cell>
          <cell r="C78" t="str">
            <v>KU</v>
          </cell>
          <cell r="D78" t="str">
            <v>ServCo</v>
          </cell>
          <cell r="E78" t="str">
            <v>WKE</v>
          </cell>
          <cell r="F78" t="str">
            <v>International</v>
          </cell>
          <cell r="G78" t="str">
            <v>Total</v>
          </cell>
          <cell r="J78" t="str">
            <v>US GAAP</v>
          </cell>
          <cell r="K78" t="str">
            <v>ServCo</v>
          </cell>
        </row>
        <row r="79">
          <cell r="A79" t="str">
            <v>Service cost</v>
          </cell>
          <cell r="B79">
            <v>671033</v>
          </cell>
          <cell r="C79">
            <v>2080666</v>
          </cell>
          <cell r="D79">
            <v>2776948</v>
          </cell>
          <cell r="E79">
            <v>0</v>
          </cell>
          <cell r="F79">
            <v>0</v>
          </cell>
          <cell r="G79">
            <v>5528647</v>
          </cell>
          <cell r="H79">
            <v>541355</v>
          </cell>
          <cell r="I79">
            <v>0</v>
          </cell>
          <cell r="J79">
            <v>6070002</v>
          </cell>
          <cell r="K79">
            <v>2776948</v>
          </cell>
        </row>
        <row r="80">
          <cell r="A80" t="str">
            <v>Interest cost</v>
          </cell>
          <cell r="B80">
            <v>1282563</v>
          </cell>
          <cell r="C80">
            <v>2911198</v>
          </cell>
          <cell r="D80">
            <v>2194574</v>
          </cell>
          <cell r="E80">
            <v>33845</v>
          </cell>
          <cell r="F80">
            <v>3281</v>
          </cell>
          <cell r="G80">
            <v>6425461</v>
          </cell>
          <cell r="H80">
            <v>1780081</v>
          </cell>
          <cell r="I80">
            <v>1509</v>
          </cell>
          <cell r="J80">
            <v>8207051</v>
          </cell>
          <cell r="K80">
            <v>2194574</v>
          </cell>
        </row>
        <row r="81">
          <cell r="A81" t="str">
            <v>Expected return on assets</v>
          </cell>
          <cell r="B81">
            <v>-651740</v>
          </cell>
          <cell r="C81">
            <v>-2888989</v>
          </cell>
          <cell r="D81">
            <v>-4286959</v>
          </cell>
          <cell r="E81">
            <v>-246067</v>
          </cell>
          <cell r="F81">
            <v>0</v>
          </cell>
          <cell r="G81">
            <v>-8073755</v>
          </cell>
          <cell r="H81">
            <v>0</v>
          </cell>
          <cell r="I81">
            <v>0</v>
          </cell>
          <cell r="J81">
            <v>-8073755</v>
          </cell>
          <cell r="K81">
            <v>-4286959</v>
          </cell>
        </row>
        <row r="82">
          <cell r="A82" t="str">
            <v>Amortizations:</v>
          </cell>
        </row>
        <row r="83">
          <cell r="A83" t="str">
            <v>Transition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Prior service cost</v>
          </cell>
          <cell r="B84">
            <v>78595</v>
          </cell>
          <cell r="C84">
            <v>139169</v>
          </cell>
          <cell r="D84">
            <v>131663</v>
          </cell>
          <cell r="E84">
            <v>2473</v>
          </cell>
          <cell r="F84">
            <v>344</v>
          </cell>
          <cell r="G84">
            <v>352244</v>
          </cell>
          <cell r="H84">
            <v>496344</v>
          </cell>
          <cell r="I84">
            <v>0</v>
          </cell>
          <cell r="J84">
            <v>848588</v>
          </cell>
          <cell r="K84">
            <v>131663</v>
          </cell>
        </row>
        <row r="85">
          <cell r="A85" t="str">
            <v>(Gain)/loss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-76358</v>
          </cell>
          <cell r="I85">
            <v>-6997</v>
          </cell>
          <cell r="J85">
            <v>-83355</v>
          </cell>
          <cell r="K85">
            <v>0</v>
          </cell>
        </row>
        <row r="86">
          <cell r="A86" t="str">
            <v>ASC 715 NPBC</v>
          </cell>
          <cell r="B86">
            <v>1380451</v>
          </cell>
          <cell r="C86">
            <v>2242044</v>
          </cell>
          <cell r="D86">
            <v>816226</v>
          </cell>
          <cell r="E86">
            <v>-209749</v>
          </cell>
          <cell r="F86">
            <v>3625</v>
          </cell>
          <cell r="G86">
            <v>4232597</v>
          </cell>
          <cell r="H86">
            <v>2741422</v>
          </cell>
          <cell r="I86">
            <v>-5488</v>
          </cell>
          <cell r="J86">
            <v>6968531</v>
          </cell>
          <cell r="K86">
            <v>816226</v>
          </cell>
        </row>
        <row r="95">
          <cell r="A95" t="str">
            <v>LG&amp;E &amp; KU Energy LLC</v>
          </cell>
        </row>
        <row r="96">
          <cell r="A96" t="str">
            <v>2021 Estimated ASC 715 Net Periodic Benefit Cost ("NPBC") For Postretirement Benefit Plan</v>
          </cell>
        </row>
        <row r="99">
          <cell r="B99" t="str">
            <v>Regulatory</v>
          </cell>
          <cell r="C99" t="str">
            <v>Regulatory</v>
          </cell>
          <cell r="D99" t="str">
            <v>Financial</v>
          </cell>
          <cell r="E99" t="str">
            <v>Financial</v>
          </cell>
          <cell r="F99" t="str">
            <v>Financial</v>
          </cell>
          <cell r="H99" t="str">
            <v>Regulatory</v>
          </cell>
          <cell r="I99" t="str">
            <v>Financial</v>
          </cell>
          <cell r="J99" t="str">
            <v>Consolidated</v>
          </cell>
          <cell r="K99" t="str">
            <v>Regulatory</v>
          </cell>
        </row>
        <row r="100">
          <cell r="B100" t="str">
            <v>Non-Union</v>
          </cell>
          <cell r="H100" t="str">
            <v>LG&amp;E Union</v>
          </cell>
          <cell r="I100" t="str">
            <v>WKE Union</v>
          </cell>
        </row>
        <row r="101">
          <cell r="B101" t="str">
            <v>LG&amp;E</v>
          </cell>
          <cell r="C101" t="str">
            <v>KU</v>
          </cell>
          <cell r="D101" t="str">
            <v>ServCo</v>
          </cell>
          <cell r="E101" t="str">
            <v>WKE</v>
          </cell>
          <cell r="F101" t="str">
            <v>International</v>
          </cell>
          <cell r="G101" t="str">
            <v>Total</v>
          </cell>
          <cell r="J101" t="str">
            <v>US GAAP</v>
          </cell>
          <cell r="K101" t="str">
            <v>ServCo</v>
          </cell>
        </row>
        <row r="102">
          <cell r="A102" t="str">
            <v>Service cost</v>
          </cell>
          <cell r="B102">
            <v>695794</v>
          </cell>
          <cell r="C102">
            <v>2157443</v>
          </cell>
          <cell r="D102">
            <v>2879417</v>
          </cell>
          <cell r="E102">
            <v>0</v>
          </cell>
          <cell r="F102">
            <v>0</v>
          </cell>
          <cell r="G102">
            <v>5732654</v>
          </cell>
          <cell r="H102">
            <v>561331</v>
          </cell>
          <cell r="I102">
            <v>0</v>
          </cell>
          <cell r="J102">
            <v>6293985</v>
          </cell>
          <cell r="K102">
            <v>2879417</v>
          </cell>
        </row>
        <row r="103">
          <cell r="A103" t="str">
            <v>Interest cost</v>
          </cell>
          <cell r="B103">
            <v>1255102</v>
          </cell>
          <cell r="C103">
            <v>2888493</v>
          </cell>
          <cell r="D103">
            <v>2250871</v>
          </cell>
          <cell r="E103">
            <v>32397</v>
          </cell>
          <cell r="F103">
            <v>3134</v>
          </cell>
          <cell r="G103">
            <v>6429997</v>
          </cell>
          <cell r="H103">
            <v>1718372</v>
          </cell>
          <cell r="I103">
            <v>800</v>
          </cell>
          <cell r="J103">
            <v>8149169</v>
          </cell>
          <cell r="K103">
            <v>2250871</v>
          </cell>
        </row>
        <row r="104">
          <cell r="A104" t="str">
            <v>Expected return on assets</v>
          </cell>
          <cell r="B104">
            <v>-584778</v>
          </cell>
          <cell r="C104">
            <v>-2865467</v>
          </cell>
          <cell r="D104">
            <v>-4539436</v>
          </cell>
          <cell r="E104">
            <v>-258898</v>
          </cell>
          <cell r="F104">
            <v>0</v>
          </cell>
          <cell r="G104">
            <v>-8248579</v>
          </cell>
          <cell r="H104">
            <v>0</v>
          </cell>
          <cell r="I104">
            <v>0</v>
          </cell>
          <cell r="J104">
            <v>-8248579</v>
          </cell>
          <cell r="K104">
            <v>-4539436</v>
          </cell>
        </row>
        <row r="105">
          <cell r="A105" t="str">
            <v>Amortizations:</v>
          </cell>
        </row>
        <row r="106">
          <cell r="A106" t="str">
            <v>Transition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Prior service cost</v>
          </cell>
          <cell r="B107">
            <v>78595</v>
          </cell>
          <cell r="C107">
            <v>139169</v>
          </cell>
          <cell r="D107">
            <v>131663</v>
          </cell>
          <cell r="E107">
            <v>2473</v>
          </cell>
          <cell r="F107">
            <v>344</v>
          </cell>
          <cell r="G107">
            <v>352244</v>
          </cell>
          <cell r="H107">
            <v>120647</v>
          </cell>
          <cell r="I107">
            <v>0</v>
          </cell>
          <cell r="J107">
            <v>472891</v>
          </cell>
          <cell r="K107">
            <v>131663</v>
          </cell>
        </row>
        <row r="108">
          <cell r="A108" t="str">
            <v>(Gain)/loss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-83008</v>
          </cell>
          <cell r="I108">
            <v>-6669</v>
          </cell>
          <cell r="J108">
            <v>-89677</v>
          </cell>
          <cell r="K108">
            <v>0</v>
          </cell>
        </row>
        <row r="109">
          <cell r="A109" t="str">
            <v>ASC 715 NPBC</v>
          </cell>
          <cell r="B109">
            <v>1444713</v>
          </cell>
          <cell r="C109">
            <v>2319638</v>
          </cell>
          <cell r="D109">
            <v>722515</v>
          </cell>
          <cell r="E109">
            <v>-224028</v>
          </cell>
          <cell r="F109">
            <v>3478</v>
          </cell>
          <cell r="G109">
            <v>4266316</v>
          </cell>
          <cell r="H109">
            <v>2317342</v>
          </cell>
          <cell r="I109">
            <v>-5869</v>
          </cell>
          <cell r="J109">
            <v>6577789</v>
          </cell>
          <cell r="K109">
            <v>722515</v>
          </cell>
        </row>
      </sheetData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oforma - circ ref"/>
      <sheetName val="Proforma - avoid"/>
      <sheetName val="Proforma - Macro"/>
      <sheetName val="TV "/>
      <sheetName val="JV Standalone"/>
      <sheetName val="Interest"/>
    </sheetNames>
    <sheetDataSet>
      <sheetData sheetId="0" refreshError="1">
        <row r="8">
          <cell r="D8">
            <v>0.3</v>
          </cell>
          <cell r="E8">
            <v>0.3</v>
          </cell>
          <cell r="F8">
            <v>0.3</v>
          </cell>
          <cell r="G8">
            <v>0.3</v>
          </cell>
          <cell r="H8">
            <v>0.3</v>
          </cell>
        </row>
        <row r="10">
          <cell r="D10">
            <v>0.06</v>
          </cell>
          <cell r="E10">
            <v>0.06</v>
          </cell>
          <cell r="F10">
            <v>0.06</v>
          </cell>
          <cell r="G10">
            <v>0.06</v>
          </cell>
          <cell r="H10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une 2012"/>
      <sheetName val="May 2012"/>
      <sheetName val="April 2012 - changed Co 19"/>
      <sheetName val="03.12"/>
      <sheetName val="02.12"/>
      <sheetName val="Support"/>
      <sheetName val="01.12"/>
      <sheetName val="Support 2012 Jan"/>
      <sheetName val="12.11"/>
      <sheetName val="11.11"/>
      <sheetName val="10.11"/>
      <sheetName val="9.11"/>
      <sheetName val="8.11 &amp; YTD Correction"/>
      <sheetName val="Aug Support"/>
      <sheetName val="7.11"/>
      <sheetName val="6.11"/>
      <sheetName val="Support 6.11 entry"/>
      <sheetName val="5.11"/>
      <sheetName val="Support 5.11 entry"/>
      <sheetName val="4.11"/>
      <sheetName val="3.11"/>
      <sheetName val="2.11"/>
      <sheetName val="1.11"/>
      <sheetName val="1.11 Do Not Use Reversed"/>
      <sheetName val="Support Mar 2011 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J14" t="str">
            <v>J002-0020-0111</v>
          </cell>
        </row>
      </sheetData>
      <sheetData sheetId="2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une 2012"/>
      <sheetName val="May 2012"/>
      <sheetName val="April 2012 - changed Co 19"/>
      <sheetName val="03.12"/>
      <sheetName val="02.12"/>
      <sheetName val="Support"/>
      <sheetName val="01.12"/>
      <sheetName val="Support 2012 Jan"/>
      <sheetName val="12.11"/>
      <sheetName val="11.11"/>
      <sheetName val="10.11"/>
      <sheetName val="9.11"/>
      <sheetName val="8.11 &amp; YTD Correction"/>
      <sheetName val="Aug Support"/>
      <sheetName val="7.11"/>
      <sheetName val="6.11"/>
      <sheetName val="Support 6.11 entry"/>
      <sheetName val="5.11"/>
      <sheetName val="Support 5.11 entry"/>
      <sheetName val="4.11"/>
      <sheetName val="3.11"/>
      <sheetName val="2.11"/>
      <sheetName val="1.11"/>
      <sheetName val="1.11 Do Not Use Reversed"/>
      <sheetName val="Support Mar 2011 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J14" t="str">
            <v>J002-0020-0111</v>
          </cell>
        </row>
      </sheetData>
      <sheetData sheetId="2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nputs List"/>
      <sheetName val="Manual Inputs"/>
      <sheetName val="KU Over Under"/>
      <sheetName val="KU Recon Calcs"/>
      <sheetName val="LGE Over Under"/>
      <sheetName val="LGE Recon Calcs"/>
      <sheetName val="KU Evaluation of Estimate"/>
      <sheetName val="LGE Evaluation of Estimate"/>
      <sheetName val="Revenue Report"/>
      <sheetName val="ECR in Base Rates"/>
      <sheetName val="Reconciling Items"/>
      <sheetName val="KU Bal Sht Dec11"/>
      <sheetName val="KU Bal Sht Nov11"/>
      <sheetName val="Analysis of Bal Sht Change"/>
      <sheetName val="LGE Bal Sht Dec11"/>
      <sheetName val="LGE Bal Sht Nov11"/>
      <sheetName val="KU Input"/>
      <sheetName val="LGE Input"/>
      <sheetName val="Checks"/>
    </sheetNames>
    <sheetDataSet>
      <sheetData sheetId="0"/>
      <sheetData sheetId="1"/>
      <sheetData sheetId="2"/>
      <sheetData sheetId="3">
        <row r="1">
          <cell r="A1" t="str">
            <v>Description</v>
          </cell>
        </row>
        <row r="2">
          <cell r="A2" t="str">
            <v>Lookup</v>
          </cell>
          <cell r="B2" t="str">
            <v>Source</v>
          </cell>
          <cell r="C2" t="str">
            <v>x</v>
          </cell>
          <cell r="D2">
            <v>201112</v>
          </cell>
          <cell r="E2">
            <v>201111</v>
          </cell>
          <cell r="F2">
            <v>201110</v>
          </cell>
          <cell r="G2">
            <v>201109</v>
          </cell>
          <cell r="H2">
            <v>201108</v>
          </cell>
          <cell r="I2">
            <v>201107</v>
          </cell>
          <cell r="J2">
            <v>201106</v>
          </cell>
          <cell r="K2">
            <v>201105</v>
          </cell>
          <cell r="L2">
            <v>201104</v>
          </cell>
          <cell r="M2">
            <v>201103</v>
          </cell>
          <cell r="N2">
            <v>201102</v>
          </cell>
          <cell r="O2">
            <v>201101</v>
          </cell>
          <cell r="P2">
            <v>201012</v>
          </cell>
          <cell r="Q2">
            <v>201011</v>
          </cell>
          <cell r="R2">
            <v>201010</v>
          </cell>
          <cell r="S2">
            <v>201009</v>
          </cell>
          <cell r="T2">
            <v>201008</v>
          </cell>
          <cell r="U2">
            <v>201007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KU</v>
          </cell>
        </row>
        <row r="7">
          <cell r="A7" t="str">
            <v>Unbilled kwh hours (current month)</v>
          </cell>
        </row>
        <row r="8">
          <cell r="A8" t="str">
            <v>Unbilled $ (current month)</v>
          </cell>
        </row>
        <row r="9">
          <cell r="A9" t="str">
            <v>Billed ECR Factor $ (current month)</v>
          </cell>
        </row>
        <row r="10">
          <cell r="A10" t="str">
            <v>Unbilled ECR Factor $ (current month)</v>
          </cell>
        </row>
        <row r="11">
          <cell r="A11" t="str">
            <v>Accrued ECR Factor $ (current month)</v>
          </cell>
        </row>
        <row r="12">
          <cell r="A12" t="str">
            <v>Billed kwh (current month)</v>
          </cell>
        </row>
        <row r="13">
          <cell r="A13" t="str">
            <v>Unbilled kwh (current month)</v>
          </cell>
        </row>
        <row r="15">
          <cell r="A15" t="str">
            <v>LGE</v>
          </cell>
        </row>
        <row r="16">
          <cell r="A16" t="str">
            <v>Unbilled kwh hours (reversed in current month)</v>
          </cell>
        </row>
        <row r="17">
          <cell r="A17" t="str">
            <v>Unbilled $ (reversed in current month)</v>
          </cell>
        </row>
        <row r="18">
          <cell r="A18" t="str">
            <v>Billed ECR Factor $ (current month)</v>
          </cell>
        </row>
        <row r="19">
          <cell r="A19" t="str">
            <v>Unbilled ECR Factor $ (current month)</v>
          </cell>
        </row>
        <row r="20">
          <cell r="A20" t="str">
            <v>Accrued ECR Factor $ (current month)</v>
          </cell>
        </row>
        <row r="21">
          <cell r="A21" t="str">
            <v>Billed kwh (current month)</v>
          </cell>
        </row>
        <row r="22">
          <cell r="A22" t="str">
            <v>Unbilled kwh (current month)</v>
          </cell>
        </row>
      </sheetData>
      <sheetData sheetId="4"/>
      <sheetData sheetId="5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6"/>
      <sheetData sheetId="7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LEM"/>
      <sheetName val="OFA report labor rpt"/>
      <sheetName val="No of Emp Ratio_Total w LPI_WKE"/>
      <sheetName val="SERVCO LABOR W LPI_WKE"/>
      <sheetName val="No of Emps Ratio_Total wo LPI"/>
      <sheetName val="SERVCO LABOR  WO LPI"/>
      <sheetName val="No of Emps Ratio_Loc w LPI_WKE"/>
      <sheetName val="No of Emps Ratio_Loc wo LPI"/>
      <sheetName val="No of Emps Ratio_LGEB"/>
      <sheetName val="No of Emps Ratio_LGEB w LPI_WKE"/>
      <sheetName val="No of Emps Ratio_LGEB wo LPI"/>
      <sheetName val="No of Emp Ratio_LGEB wo LPI_WKE"/>
      <sheetName val="No of Emplys Ratio_NonUnion"/>
      <sheetName val="No.Emp Ratio_NonUnion w LPI_WKE"/>
      <sheetName val="No Emplys Ratio_NonUnion WO LPI"/>
      <sheetName val="No Emp Ratio_NonUnion wo LPIWKE"/>
      <sheetName val="labo LOB"/>
      <sheetName val="No of EmpRatio_LOB w LPI_WKE"/>
      <sheetName val="Number of EmpRatio_LOB wo LPI"/>
      <sheetName val="No of Emps _Total"/>
      <sheetName val="No of Emps _Total LGE &amp; KU"/>
      <sheetName val="No. of Emps Ratio_Loc-LGE Ctr"/>
      <sheetName val="No of Emps Ratio_Loc - BOC"/>
      <sheetName val="No of EmpRatio_LOB"/>
      <sheetName val="2010 Headcount_LOB"/>
      <sheetName val="LOB formatted sheet 2010"/>
      <sheetName val="LOB PP data"/>
      <sheetName val="Servco labor by company2010"/>
      <sheetName val="2010 Emple by Co_pivot"/>
      <sheetName val="2010 Emple Summary_pivot"/>
      <sheetName val="2010 BOC Emp_pivot"/>
      <sheetName val="2010 LGE Bldg_pivot"/>
      <sheetName val="2010 employee data"/>
      <sheetName val="2006 employees"/>
      <sheetName val="Headcount_LOB w LPI_WKE"/>
      <sheetName val="2009 employe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D21">
            <v>0.44769999999999999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N5" t="str">
            <v>ADMIN</v>
          </cell>
          <cell r="O5">
            <v>14</v>
          </cell>
          <cell r="Q5">
            <v>7</v>
          </cell>
          <cell r="R5">
            <v>329</v>
          </cell>
          <cell r="T5">
            <v>64</v>
          </cell>
          <cell r="U5">
            <v>82</v>
          </cell>
          <cell r="V5">
            <v>22</v>
          </cell>
          <cell r="W5">
            <v>518</v>
          </cell>
          <cell r="Y5">
            <v>0</v>
          </cell>
          <cell r="Z5">
            <v>518</v>
          </cell>
          <cell r="AA5">
            <v>518</v>
          </cell>
        </row>
        <row r="6">
          <cell r="N6" t="str">
            <v>DISTR</v>
          </cell>
          <cell r="O6">
            <v>2</v>
          </cell>
          <cell r="Q6">
            <v>1</v>
          </cell>
          <cell r="R6">
            <v>73</v>
          </cell>
          <cell r="T6">
            <v>13</v>
          </cell>
          <cell r="U6">
            <v>18</v>
          </cell>
          <cell r="V6">
            <v>10</v>
          </cell>
          <cell r="W6">
            <v>117</v>
          </cell>
          <cell r="Y6">
            <v>0</v>
          </cell>
          <cell r="Z6">
            <v>117</v>
          </cell>
          <cell r="AA6">
            <v>117</v>
          </cell>
        </row>
        <row r="7">
          <cell r="N7" t="str">
            <v>METER</v>
          </cell>
          <cell r="O7">
            <v>2</v>
          </cell>
          <cell r="R7">
            <v>1</v>
          </cell>
          <cell r="T7">
            <v>3</v>
          </cell>
          <cell r="U7">
            <v>1</v>
          </cell>
          <cell r="W7">
            <v>7</v>
          </cell>
          <cell r="Y7">
            <v>0</v>
          </cell>
          <cell r="Z7">
            <v>7</v>
          </cell>
          <cell r="AA7">
            <v>7</v>
          </cell>
        </row>
        <row r="8">
          <cell r="N8" t="str">
            <v>NONREG</v>
          </cell>
          <cell r="O8">
            <v>1</v>
          </cell>
          <cell r="Q8">
            <v>1</v>
          </cell>
          <cell r="R8">
            <v>31</v>
          </cell>
          <cell r="T8">
            <v>8</v>
          </cell>
          <cell r="U8">
            <v>2</v>
          </cell>
          <cell r="V8">
            <v>5</v>
          </cell>
          <cell r="W8">
            <v>48</v>
          </cell>
          <cell r="Y8">
            <v>0</v>
          </cell>
          <cell r="Z8">
            <v>48</v>
          </cell>
          <cell r="AA8">
            <v>48</v>
          </cell>
        </row>
        <row r="9">
          <cell r="N9" t="str">
            <v>PRGEN</v>
          </cell>
          <cell r="O9">
            <v>5</v>
          </cell>
          <cell r="Q9">
            <v>3</v>
          </cell>
          <cell r="R9">
            <v>74</v>
          </cell>
          <cell r="T9">
            <v>16</v>
          </cell>
          <cell r="U9">
            <v>16</v>
          </cell>
          <cell r="V9">
            <v>3</v>
          </cell>
          <cell r="W9">
            <v>117</v>
          </cell>
          <cell r="Y9">
            <v>0</v>
          </cell>
          <cell r="Z9">
            <v>117</v>
          </cell>
          <cell r="AA9">
            <v>117</v>
          </cell>
        </row>
        <row r="10">
          <cell r="N10" t="str">
            <v>RETAIL</v>
          </cell>
          <cell r="O10">
            <v>1</v>
          </cell>
          <cell r="R10">
            <v>59</v>
          </cell>
          <cell r="T10">
            <v>12</v>
          </cell>
          <cell r="U10">
            <v>132</v>
          </cell>
          <cell r="V10">
            <v>3</v>
          </cell>
          <cell r="W10">
            <v>207</v>
          </cell>
          <cell r="Y10">
            <v>0</v>
          </cell>
          <cell r="Z10">
            <v>207</v>
          </cell>
          <cell r="AA10">
            <v>207</v>
          </cell>
        </row>
        <row r="11">
          <cell r="N11" t="str">
            <v>SUPPLY</v>
          </cell>
          <cell r="R11">
            <v>15</v>
          </cell>
          <cell r="T11">
            <v>4</v>
          </cell>
          <cell r="U11">
            <v>4</v>
          </cell>
          <cell r="V11">
            <v>1</v>
          </cell>
          <cell r="W11">
            <v>24</v>
          </cell>
          <cell r="Y11">
            <v>0</v>
          </cell>
          <cell r="Z11">
            <v>24</v>
          </cell>
          <cell r="AA11">
            <v>24</v>
          </cell>
        </row>
        <row r="12">
          <cell r="N12" t="str">
            <v>TRANS</v>
          </cell>
          <cell r="O12">
            <v>1</v>
          </cell>
          <cell r="R12">
            <v>107</v>
          </cell>
          <cell r="T12">
            <v>8</v>
          </cell>
          <cell r="U12">
            <v>8</v>
          </cell>
          <cell r="V12">
            <v>1</v>
          </cell>
          <cell r="W12">
            <v>125</v>
          </cell>
          <cell r="Y12">
            <v>0</v>
          </cell>
          <cell r="Z12">
            <v>125</v>
          </cell>
          <cell r="AA12">
            <v>125</v>
          </cell>
        </row>
        <row r="14">
          <cell r="N14" t="str">
            <v>ADMIN</v>
          </cell>
          <cell r="P14">
            <v>10</v>
          </cell>
          <cell r="R14">
            <v>3</v>
          </cell>
          <cell r="W14">
            <v>13</v>
          </cell>
          <cell r="Y14">
            <v>10</v>
          </cell>
          <cell r="Z14">
            <v>3</v>
          </cell>
          <cell r="AA14">
            <v>13</v>
          </cell>
        </row>
        <row r="15">
          <cell r="N15" t="str">
            <v>DISTR</v>
          </cell>
          <cell r="O15">
            <v>1</v>
          </cell>
          <cell r="P15">
            <v>309</v>
          </cell>
          <cell r="R15">
            <v>85</v>
          </cell>
          <cell r="T15">
            <v>9</v>
          </cell>
          <cell r="U15">
            <v>24</v>
          </cell>
          <cell r="V15">
            <v>1</v>
          </cell>
          <cell r="W15">
            <v>429</v>
          </cell>
          <cell r="Y15">
            <v>309</v>
          </cell>
          <cell r="Z15">
            <v>120</v>
          </cell>
          <cell r="AA15">
            <v>429</v>
          </cell>
        </row>
        <row r="16">
          <cell r="N16" t="str">
            <v>METER</v>
          </cell>
          <cell r="P16">
            <v>23</v>
          </cell>
          <cell r="R16">
            <v>3</v>
          </cell>
          <cell r="U16">
            <v>18</v>
          </cell>
          <cell r="W16">
            <v>44</v>
          </cell>
          <cell r="Y16">
            <v>23</v>
          </cell>
          <cell r="Z16">
            <v>21</v>
          </cell>
          <cell r="AA16">
            <v>44</v>
          </cell>
        </row>
        <row r="17">
          <cell r="N17" t="str">
            <v>PRGEN</v>
          </cell>
          <cell r="O17">
            <v>2</v>
          </cell>
          <cell r="P17">
            <v>335</v>
          </cell>
          <cell r="R17">
            <v>122</v>
          </cell>
          <cell r="T17">
            <v>10</v>
          </cell>
          <cell r="U17">
            <v>8</v>
          </cell>
          <cell r="V17">
            <v>3</v>
          </cell>
          <cell r="W17">
            <v>480</v>
          </cell>
          <cell r="Y17">
            <v>335</v>
          </cell>
          <cell r="Z17">
            <v>145</v>
          </cell>
          <cell r="AA17">
            <v>480</v>
          </cell>
        </row>
        <row r="18">
          <cell r="N18" t="str">
            <v>RETAIL</v>
          </cell>
          <cell r="P18">
            <v>9</v>
          </cell>
          <cell r="R18">
            <v>4</v>
          </cell>
          <cell r="U18">
            <v>43</v>
          </cell>
          <cell r="W18">
            <v>56</v>
          </cell>
          <cell r="Y18">
            <v>9</v>
          </cell>
          <cell r="Z18">
            <v>47</v>
          </cell>
          <cell r="AA18">
            <v>56</v>
          </cell>
        </row>
        <row r="20">
          <cell r="N20" t="str">
            <v>ADMIN</v>
          </cell>
          <cell r="U20">
            <v>10</v>
          </cell>
          <cell r="W20">
            <v>10</v>
          </cell>
          <cell r="Y20">
            <v>0</v>
          </cell>
          <cell r="Z20">
            <v>10</v>
          </cell>
          <cell r="AA20">
            <v>10</v>
          </cell>
        </row>
        <row r="21">
          <cell r="N21" t="str">
            <v>DISTR</v>
          </cell>
          <cell r="O21">
            <v>1</v>
          </cell>
          <cell r="P21">
            <v>85</v>
          </cell>
          <cell r="R21">
            <v>62</v>
          </cell>
          <cell r="S21">
            <v>182</v>
          </cell>
          <cell r="T21">
            <v>4</v>
          </cell>
          <cell r="U21">
            <v>35</v>
          </cell>
          <cell r="W21">
            <v>369</v>
          </cell>
          <cell r="Y21">
            <v>267</v>
          </cell>
          <cell r="Z21">
            <v>102</v>
          </cell>
          <cell r="AA21">
            <v>369</v>
          </cell>
        </row>
        <row r="22">
          <cell r="N22" t="str">
            <v>METER</v>
          </cell>
          <cell r="P22">
            <v>27</v>
          </cell>
          <cell r="R22">
            <v>4</v>
          </cell>
          <cell r="S22">
            <v>28</v>
          </cell>
          <cell r="U22">
            <v>9</v>
          </cell>
          <cell r="W22">
            <v>68</v>
          </cell>
          <cell r="Y22">
            <v>55</v>
          </cell>
          <cell r="Z22">
            <v>13</v>
          </cell>
          <cell r="AA22">
            <v>68</v>
          </cell>
        </row>
        <row r="23">
          <cell r="N23" t="str">
            <v>PRGEN</v>
          </cell>
          <cell r="P23">
            <v>33</v>
          </cell>
          <cell r="R23">
            <v>48</v>
          </cell>
          <cell r="S23">
            <v>244</v>
          </cell>
          <cell r="T23">
            <v>9</v>
          </cell>
          <cell r="U23">
            <v>73</v>
          </cell>
          <cell r="V23">
            <v>3</v>
          </cell>
          <cell r="W23">
            <v>410</v>
          </cell>
          <cell r="Y23">
            <v>277</v>
          </cell>
          <cell r="Z23">
            <v>133</v>
          </cell>
          <cell r="AA23">
            <v>410</v>
          </cell>
        </row>
        <row r="24">
          <cell r="N24" t="str">
            <v>RETAIL</v>
          </cell>
          <cell r="R24">
            <v>7</v>
          </cell>
          <cell r="U24">
            <v>102</v>
          </cell>
          <cell r="W24">
            <v>109</v>
          </cell>
          <cell r="Y24">
            <v>0</v>
          </cell>
          <cell r="Z24">
            <v>109</v>
          </cell>
          <cell r="AA24">
            <v>109</v>
          </cell>
        </row>
        <row r="25">
          <cell r="N25" t="str">
            <v>SUPPLY</v>
          </cell>
          <cell r="R25">
            <v>1</v>
          </cell>
          <cell r="U25">
            <v>7</v>
          </cell>
          <cell r="W25">
            <v>8</v>
          </cell>
          <cell r="Y25">
            <v>0</v>
          </cell>
          <cell r="Z25">
            <v>8</v>
          </cell>
          <cell r="AA25">
            <v>8</v>
          </cell>
        </row>
      </sheetData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d'l Notes"/>
      <sheetName val="Input"/>
      <sheetName val="PSC Amort Schedule"/>
      <sheetName val="Discl Asset info from Client"/>
      <sheetName val="Qualified Pension - Expense RM"/>
      <sheetName val="Pension - Expense REG 15 RM"/>
      <sheetName val="Expense Liability Input"/>
      <sheetName val="Calc of MRVA &amp; GL for expense"/>
      <sheetName val="Pension - Expense REG 15"/>
      <sheetName val="Qualified Pension - Expense"/>
      <sheetName val="GainLoss Amort Schedule"/>
      <sheetName val="LGEU Client Exhibit"/>
      <sheetName val="LGENU Client Exhibit"/>
      <sheetName val="ServCo FIN Client Exhibit"/>
      <sheetName val="KU Client Exhibit"/>
      <sheetName val="ServCo REG Client Exhibit"/>
      <sheetName val="Pricing Exhibit"/>
      <sheetName val="Calc of MRVA &amp; GL for disclosur"/>
      <sheetName val="Qualified Pension - Disclosure"/>
      <sheetName val="Disclosure Liability"/>
      <sheetName val="Cashflows"/>
      <sheetName val="Qualified Pension - BS"/>
      <sheetName val="Get_Name_Ranges"/>
      <sheetName val="BargYEWalk17"/>
      <sheetName val="Results for Budget Estimate"/>
    </sheetNames>
    <sheetDataSet>
      <sheetData sheetId="0"/>
      <sheetData sheetId="1"/>
      <sheetData sheetId="2">
        <row r="9">
          <cell r="B9">
            <v>43466</v>
          </cell>
        </row>
      </sheetData>
      <sheetData sheetId="3">
        <row r="11">
          <cell r="A11">
            <v>41639</v>
          </cell>
        </row>
      </sheetData>
      <sheetData sheetId="4"/>
      <sheetData sheetId="5"/>
      <sheetData sheetId="6"/>
      <sheetData sheetId="7">
        <row r="19">
          <cell r="B19">
            <v>236575039</v>
          </cell>
        </row>
      </sheetData>
      <sheetData sheetId="8"/>
      <sheetData sheetId="9"/>
      <sheetData sheetId="10"/>
      <sheetData sheetId="11">
        <row r="38">
          <cell r="A38">
            <v>42186</v>
          </cell>
          <cell r="B38">
            <v>57123846</v>
          </cell>
          <cell r="C38">
            <v>3808256</v>
          </cell>
          <cell r="D38">
            <v>0</v>
          </cell>
          <cell r="F38">
            <v>57123846</v>
          </cell>
          <cell r="G38">
            <v>3808256</v>
          </cell>
        </row>
        <row r="39">
          <cell r="A39">
            <v>42370</v>
          </cell>
          <cell r="B39">
            <v>51210965</v>
          </cell>
          <cell r="C39">
            <v>3541006</v>
          </cell>
          <cell r="D39">
            <v>53315590</v>
          </cell>
          <cell r="E39">
            <v>55219718</v>
          </cell>
          <cell r="F39">
            <v>55219718</v>
          </cell>
          <cell r="G39">
            <v>3808256</v>
          </cell>
          <cell r="H39">
            <v>-4008753</v>
          </cell>
          <cell r="I39">
            <v>-267250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>
            <v>42736</v>
          </cell>
          <cell r="B40">
            <v>62715932</v>
          </cell>
          <cell r="C40">
            <v>4544071</v>
          </cell>
          <cell r="D40">
            <v>47669959</v>
          </cell>
          <cell r="E40">
            <v>47669959</v>
          </cell>
          <cell r="F40">
            <v>51411462</v>
          </cell>
          <cell r="G40">
            <v>3808256</v>
          </cell>
          <cell r="H40">
            <v>-3741503</v>
          </cell>
          <cell r="I40">
            <v>-267250</v>
          </cell>
          <cell r="J40">
            <v>15045973</v>
          </cell>
          <cell r="K40">
            <v>1003065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43101</v>
          </cell>
          <cell r="B41">
            <v>69937097</v>
          </cell>
          <cell r="C41">
            <v>5328420</v>
          </cell>
          <cell r="D41">
            <v>58171861</v>
          </cell>
          <cell r="E41">
            <v>58171861</v>
          </cell>
          <cell r="F41">
            <v>47603206</v>
          </cell>
          <cell r="G41">
            <v>3808256</v>
          </cell>
          <cell r="H41">
            <v>-3474253</v>
          </cell>
          <cell r="I41">
            <v>-267250</v>
          </cell>
          <cell r="J41">
            <v>14042908</v>
          </cell>
          <cell r="K41">
            <v>1003065</v>
          </cell>
          <cell r="L41">
            <v>11765236</v>
          </cell>
          <cell r="M41">
            <v>784349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43466</v>
          </cell>
          <cell r="B42">
            <v>52931097.644557118</v>
          </cell>
          <cell r="C42">
            <v>4549915</v>
          </cell>
          <cell r="D42">
            <v>52843441</v>
          </cell>
          <cell r="E42">
            <v>64608677</v>
          </cell>
          <cell r="F42">
            <v>43794950</v>
          </cell>
          <cell r="G42">
            <v>3808256</v>
          </cell>
          <cell r="H42">
            <v>-3207003</v>
          </cell>
          <cell r="I42">
            <v>-267250</v>
          </cell>
          <cell r="J42">
            <v>13039843</v>
          </cell>
          <cell r="K42">
            <v>1003065</v>
          </cell>
          <cell r="L42">
            <v>10980887</v>
          </cell>
          <cell r="M42">
            <v>784349</v>
          </cell>
          <cell r="N42">
            <v>-11677579.355442882</v>
          </cell>
          <cell r="O42">
            <v>-778505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43831</v>
          </cell>
          <cell r="B43">
            <v>48381182.644557118</v>
          </cell>
          <cell r="C43">
            <v>4549915</v>
          </cell>
          <cell r="D43">
            <v>48293526</v>
          </cell>
          <cell r="E43">
            <v>48381182.644557118</v>
          </cell>
          <cell r="F43">
            <v>39986694</v>
          </cell>
          <cell r="G43">
            <v>3808256</v>
          </cell>
          <cell r="H43">
            <v>-2939753</v>
          </cell>
          <cell r="I43">
            <v>-267250</v>
          </cell>
          <cell r="J43">
            <v>12036778</v>
          </cell>
          <cell r="K43">
            <v>1003065</v>
          </cell>
          <cell r="L43">
            <v>10196538</v>
          </cell>
          <cell r="M43">
            <v>784349</v>
          </cell>
          <cell r="N43">
            <v>-10899074.355442882</v>
          </cell>
          <cell r="O43">
            <v>-778505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44197</v>
          </cell>
          <cell r="B44">
            <v>43831267.644557118</v>
          </cell>
          <cell r="C44">
            <v>4549915</v>
          </cell>
          <cell r="D44">
            <v>43743611</v>
          </cell>
          <cell r="E44">
            <v>43831267.644557118</v>
          </cell>
          <cell r="F44">
            <v>36178438</v>
          </cell>
          <cell r="G44">
            <v>3808256</v>
          </cell>
          <cell r="H44">
            <v>-2672503</v>
          </cell>
          <cell r="I44">
            <v>-267250</v>
          </cell>
          <cell r="J44">
            <v>11033713</v>
          </cell>
          <cell r="K44">
            <v>1003065</v>
          </cell>
          <cell r="L44">
            <v>9412189</v>
          </cell>
          <cell r="M44">
            <v>784349</v>
          </cell>
          <cell r="N44">
            <v>-10120569.355442882</v>
          </cell>
          <cell r="O44">
            <v>-778505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44562</v>
          </cell>
          <cell r="B45">
            <v>39281352.644557118</v>
          </cell>
          <cell r="C45">
            <v>4549915</v>
          </cell>
          <cell r="D45">
            <v>39193696</v>
          </cell>
          <cell r="E45">
            <v>39281352.644557118</v>
          </cell>
          <cell r="F45">
            <v>32370182</v>
          </cell>
          <cell r="G45">
            <v>3808256</v>
          </cell>
          <cell r="H45">
            <v>-2405253</v>
          </cell>
          <cell r="I45">
            <v>-267250</v>
          </cell>
          <cell r="J45">
            <v>10030648</v>
          </cell>
          <cell r="K45">
            <v>1003065</v>
          </cell>
          <cell r="L45">
            <v>8627840</v>
          </cell>
          <cell r="M45">
            <v>784349</v>
          </cell>
          <cell r="N45">
            <v>-9342064.3554428816</v>
          </cell>
          <cell r="O45">
            <v>-778505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44927</v>
          </cell>
          <cell r="B46">
            <v>34731437.644557118</v>
          </cell>
          <cell r="C46">
            <v>4549915</v>
          </cell>
          <cell r="D46">
            <v>34643781</v>
          </cell>
          <cell r="E46">
            <v>34731437.644557118</v>
          </cell>
          <cell r="F46">
            <v>28561926</v>
          </cell>
          <cell r="G46">
            <v>3808256</v>
          </cell>
          <cell r="H46">
            <v>-2138003</v>
          </cell>
          <cell r="I46">
            <v>-267250</v>
          </cell>
          <cell r="J46">
            <v>9027583</v>
          </cell>
          <cell r="K46">
            <v>1003065</v>
          </cell>
          <cell r="L46">
            <v>7843491</v>
          </cell>
          <cell r="M46">
            <v>784349</v>
          </cell>
          <cell r="N46">
            <v>-8563559.3554428816</v>
          </cell>
          <cell r="O46">
            <v>-778505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45292</v>
          </cell>
          <cell r="B47">
            <v>30181522.644557118</v>
          </cell>
          <cell r="C47">
            <v>4549915</v>
          </cell>
          <cell r="D47">
            <v>30093866</v>
          </cell>
          <cell r="E47">
            <v>30181522.644557118</v>
          </cell>
          <cell r="F47">
            <v>24753670</v>
          </cell>
          <cell r="G47">
            <v>3808256</v>
          </cell>
          <cell r="H47">
            <v>-1870753</v>
          </cell>
          <cell r="I47">
            <v>-267250</v>
          </cell>
          <cell r="J47">
            <v>8024518</v>
          </cell>
          <cell r="K47">
            <v>1003065</v>
          </cell>
          <cell r="L47">
            <v>7059142</v>
          </cell>
          <cell r="M47">
            <v>784349</v>
          </cell>
          <cell r="N47">
            <v>-7785054.3554428816</v>
          </cell>
          <cell r="O47">
            <v>-778505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45658</v>
          </cell>
          <cell r="B48">
            <v>25631607.644557118</v>
          </cell>
          <cell r="C48">
            <v>4549915</v>
          </cell>
          <cell r="D48">
            <v>25543951</v>
          </cell>
          <cell r="E48">
            <v>25631607.644557118</v>
          </cell>
          <cell r="F48">
            <v>20945414</v>
          </cell>
          <cell r="G48">
            <v>3808256</v>
          </cell>
          <cell r="H48">
            <v>-1603503</v>
          </cell>
          <cell r="I48">
            <v>-267250</v>
          </cell>
          <cell r="J48">
            <v>7021453</v>
          </cell>
          <cell r="K48">
            <v>1003065</v>
          </cell>
          <cell r="L48">
            <v>6274793</v>
          </cell>
          <cell r="M48">
            <v>784349</v>
          </cell>
          <cell r="N48">
            <v>-7006549.3554428816</v>
          </cell>
          <cell r="O48">
            <v>-778505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</row>
        <row r="49">
          <cell r="A49">
            <v>46023</v>
          </cell>
          <cell r="B49">
            <v>21081692.644557118</v>
          </cell>
          <cell r="C49">
            <v>4549915</v>
          </cell>
          <cell r="D49">
            <v>20994036</v>
          </cell>
          <cell r="E49">
            <v>21081692.644557118</v>
          </cell>
          <cell r="F49">
            <v>17137158</v>
          </cell>
          <cell r="G49">
            <v>3808256</v>
          </cell>
          <cell r="H49">
            <v>-1336253</v>
          </cell>
          <cell r="I49">
            <v>-267250</v>
          </cell>
          <cell r="J49">
            <v>6018388</v>
          </cell>
          <cell r="K49">
            <v>1003065</v>
          </cell>
          <cell r="L49">
            <v>5490444</v>
          </cell>
          <cell r="M49">
            <v>784349</v>
          </cell>
          <cell r="N49">
            <v>-6228044.3554428816</v>
          </cell>
          <cell r="O49">
            <v>-778505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X49">
            <v>0</v>
          </cell>
          <cell r="Y49">
            <v>0</v>
          </cell>
        </row>
        <row r="50">
          <cell r="A50">
            <v>46388</v>
          </cell>
          <cell r="B50">
            <v>16531777.644557118</v>
          </cell>
          <cell r="C50">
            <v>4549915</v>
          </cell>
          <cell r="D50">
            <v>16444121</v>
          </cell>
          <cell r="E50">
            <v>16531777.644557118</v>
          </cell>
          <cell r="F50">
            <v>13328902</v>
          </cell>
          <cell r="G50">
            <v>3808256</v>
          </cell>
          <cell r="H50">
            <v>-1069003</v>
          </cell>
          <cell r="I50">
            <v>-267250</v>
          </cell>
          <cell r="J50">
            <v>5015323</v>
          </cell>
          <cell r="K50">
            <v>1003065</v>
          </cell>
          <cell r="L50">
            <v>4706095</v>
          </cell>
          <cell r="M50">
            <v>784349</v>
          </cell>
          <cell r="N50">
            <v>-5449539.3554428816</v>
          </cell>
          <cell r="O50">
            <v>-778505</v>
          </cell>
        </row>
        <row r="51">
          <cell r="A51">
            <v>46753</v>
          </cell>
          <cell r="B51">
            <v>11981862.644557118</v>
          </cell>
          <cell r="C51">
            <v>4549915</v>
          </cell>
          <cell r="D51">
            <v>11894206</v>
          </cell>
          <cell r="E51">
            <v>11981862.644557118</v>
          </cell>
          <cell r="F51">
            <v>9520646</v>
          </cell>
          <cell r="G51">
            <v>3808256</v>
          </cell>
          <cell r="H51">
            <v>-801753</v>
          </cell>
          <cell r="I51">
            <v>-267250</v>
          </cell>
          <cell r="J51">
            <v>4012258</v>
          </cell>
          <cell r="K51">
            <v>1003065</v>
          </cell>
          <cell r="L51">
            <v>3921746</v>
          </cell>
          <cell r="M51">
            <v>784349</v>
          </cell>
          <cell r="N51">
            <v>-4671034.3554428816</v>
          </cell>
          <cell r="O51">
            <v>-778505</v>
          </cell>
        </row>
        <row r="52">
          <cell r="A52">
            <v>47119</v>
          </cell>
          <cell r="B52">
            <v>7431947.6445571184</v>
          </cell>
          <cell r="C52">
            <v>4549915</v>
          </cell>
          <cell r="D52">
            <v>7344291</v>
          </cell>
          <cell r="E52">
            <v>7431947.6445571184</v>
          </cell>
          <cell r="F52">
            <v>5712390</v>
          </cell>
          <cell r="G52">
            <v>3808256</v>
          </cell>
          <cell r="H52">
            <v>-534503</v>
          </cell>
          <cell r="I52">
            <v>-267250</v>
          </cell>
          <cell r="J52">
            <v>3009193</v>
          </cell>
          <cell r="K52">
            <v>1003065</v>
          </cell>
          <cell r="L52">
            <v>3137397</v>
          </cell>
          <cell r="M52">
            <v>784349</v>
          </cell>
          <cell r="N52">
            <v>-3892529.3554428816</v>
          </cell>
          <cell r="O52">
            <v>-778505</v>
          </cell>
        </row>
        <row r="53">
          <cell r="A53">
            <v>47484</v>
          </cell>
          <cell r="B53">
            <v>2882032.6445571184</v>
          </cell>
          <cell r="C53">
            <v>2645793</v>
          </cell>
          <cell r="D53">
            <v>2794376</v>
          </cell>
          <cell r="E53">
            <v>2882032.6445571184</v>
          </cell>
          <cell r="F53">
            <v>1904134</v>
          </cell>
          <cell r="G53">
            <v>1904134</v>
          </cell>
          <cell r="H53">
            <v>-267253</v>
          </cell>
          <cell r="I53">
            <v>-267250</v>
          </cell>
          <cell r="J53">
            <v>2006128</v>
          </cell>
          <cell r="K53">
            <v>1003065</v>
          </cell>
          <cell r="L53">
            <v>2353048</v>
          </cell>
          <cell r="M53">
            <v>784349</v>
          </cell>
          <cell r="N53">
            <v>-3114024.3554428816</v>
          </cell>
          <cell r="O53">
            <v>-778505</v>
          </cell>
        </row>
        <row r="54">
          <cell r="A54">
            <v>47849</v>
          </cell>
          <cell r="B54">
            <v>236239.64455711842</v>
          </cell>
          <cell r="C54">
            <v>741657</v>
          </cell>
          <cell r="D54">
            <v>148583</v>
          </cell>
          <cell r="F54">
            <v>0</v>
          </cell>
          <cell r="G54">
            <v>0</v>
          </cell>
          <cell r="H54">
            <v>-3</v>
          </cell>
          <cell r="I54">
            <v>-267250</v>
          </cell>
          <cell r="J54">
            <v>1003063</v>
          </cell>
          <cell r="K54">
            <v>1003063</v>
          </cell>
          <cell r="L54">
            <v>1568699</v>
          </cell>
          <cell r="M54">
            <v>784349</v>
          </cell>
          <cell r="N54">
            <v>-2335519.3554428816</v>
          </cell>
          <cell r="O54">
            <v>-778505</v>
          </cell>
        </row>
        <row r="62">
          <cell r="A62">
            <v>42186</v>
          </cell>
          <cell r="B62">
            <v>27421738</v>
          </cell>
          <cell r="C62">
            <v>1828116</v>
          </cell>
          <cell r="D62">
            <v>0</v>
          </cell>
          <cell r="F62">
            <v>27421738</v>
          </cell>
          <cell r="G62">
            <v>1828116</v>
          </cell>
        </row>
        <row r="63">
          <cell r="A63">
            <v>42370</v>
          </cell>
          <cell r="B63">
            <v>26507680</v>
          </cell>
          <cell r="C63">
            <v>1828116</v>
          </cell>
          <cell r="D63">
            <v>25593622</v>
          </cell>
          <cell r="E63">
            <v>26507680</v>
          </cell>
          <cell r="F63">
            <v>26507680</v>
          </cell>
          <cell r="G63">
            <v>1828116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A64">
            <v>42736</v>
          </cell>
          <cell r="B64">
            <v>31792171</v>
          </cell>
          <cell r="C64">
            <v>2302290</v>
          </cell>
          <cell r="D64">
            <v>24679564</v>
          </cell>
          <cell r="E64">
            <v>24679564</v>
          </cell>
          <cell r="F64">
            <v>24679564</v>
          </cell>
          <cell r="G64">
            <v>1828116</v>
          </cell>
          <cell r="H64">
            <v>0</v>
          </cell>
          <cell r="I64">
            <v>0</v>
          </cell>
          <cell r="J64">
            <v>7112607</v>
          </cell>
          <cell r="K64">
            <v>474174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A65">
            <v>43101</v>
          </cell>
          <cell r="B65">
            <v>65241802</v>
          </cell>
          <cell r="C65">
            <v>4685751</v>
          </cell>
          <cell r="D65">
            <v>29489881</v>
          </cell>
          <cell r="E65">
            <v>29489881</v>
          </cell>
          <cell r="F65">
            <v>22851448</v>
          </cell>
          <cell r="G65">
            <v>1828116</v>
          </cell>
          <cell r="H65">
            <v>0</v>
          </cell>
          <cell r="I65">
            <v>0</v>
          </cell>
          <cell r="J65">
            <v>6638433</v>
          </cell>
          <cell r="K65">
            <v>474174</v>
          </cell>
          <cell r="L65">
            <v>0</v>
          </cell>
          <cell r="M65">
            <v>0</v>
          </cell>
          <cell r="N65">
            <v>35751921</v>
          </cell>
          <cell r="O65">
            <v>2383461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43466</v>
          </cell>
          <cell r="B66">
            <v>10626757.974390745</v>
          </cell>
          <cell r="C66">
            <v>1357131</v>
          </cell>
          <cell r="D66">
            <v>24804130</v>
          </cell>
          <cell r="E66">
            <v>60556051</v>
          </cell>
          <cell r="F66">
            <v>21023332</v>
          </cell>
          <cell r="G66">
            <v>1828116</v>
          </cell>
          <cell r="H66">
            <v>0</v>
          </cell>
          <cell r="I66">
            <v>0</v>
          </cell>
          <cell r="J66">
            <v>6164259</v>
          </cell>
          <cell r="K66">
            <v>474174</v>
          </cell>
          <cell r="L66">
            <v>0</v>
          </cell>
          <cell r="M66">
            <v>0</v>
          </cell>
          <cell r="N66">
            <v>33368460</v>
          </cell>
          <cell r="O66">
            <v>2383461</v>
          </cell>
          <cell r="P66">
            <v>-49929293.025609255</v>
          </cell>
          <cell r="Q66">
            <v>-3328620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A67">
            <v>43831</v>
          </cell>
          <cell r="B67">
            <v>9269626.9743907452</v>
          </cell>
          <cell r="C67">
            <v>1357131</v>
          </cell>
          <cell r="D67">
            <v>23446999</v>
          </cell>
          <cell r="E67">
            <v>9269626.9743907452</v>
          </cell>
          <cell r="F67">
            <v>19195216</v>
          </cell>
          <cell r="G67">
            <v>1828116</v>
          </cell>
          <cell r="H67">
            <v>0</v>
          </cell>
          <cell r="I67">
            <v>0</v>
          </cell>
          <cell r="J67">
            <v>5690085</v>
          </cell>
          <cell r="K67">
            <v>474174</v>
          </cell>
          <cell r="L67">
            <v>0</v>
          </cell>
          <cell r="M67">
            <v>0</v>
          </cell>
          <cell r="N67">
            <v>30984999</v>
          </cell>
          <cell r="O67">
            <v>2383461</v>
          </cell>
          <cell r="P67">
            <v>-46600673.025609255</v>
          </cell>
          <cell r="Q67">
            <v>-3328620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A68">
            <v>44197</v>
          </cell>
          <cell r="B68">
            <v>7912495.9743907452</v>
          </cell>
          <cell r="C68">
            <v>1357131</v>
          </cell>
          <cell r="D68">
            <v>22089868</v>
          </cell>
          <cell r="E68">
            <v>7912495.9743907452</v>
          </cell>
          <cell r="F68">
            <v>17367100</v>
          </cell>
          <cell r="G68">
            <v>1828116</v>
          </cell>
          <cell r="H68">
            <v>0</v>
          </cell>
          <cell r="I68">
            <v>0</v>
          </cell>
          <cell r="J68">
            <v>5215911</v>
          </cell>
          <cell r="K68">
            <v>474174</v>
          </cell>
          <cell r="L68">
            <v>0</v>
          </cell>
          <cell r="M68">
            <v>0</v>
          </cell>
          <cell r="N68">
            <v>28601538</v>
          </cell>
          <cell r="O68">
            <v>2383461</v>
          </cell>
          <cell r="P68">
            <v>-43272053.025609255</v>
          </cell>
          <cell r="Q68">
            <v>-3328620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44562</v>
          </cell>
          <cell r="B69">
            <v>6555364.9743907452</v>
          </cell>
          <cell r="C69">
            <v>1357131</v>
          </cell>
          <cell r="D69">
            <v>20732737</v>
          </cell>
          <cell r="E69">
            <v>6555364.9743907452</v>
          </cell>
          <cell r="F69">
            <v>15538984</v>
          </cell>
          <cell r="G69">
            <v>1828116</v>
          </cell>
          <cell r="H69">
            <v>0</v>
          </cell>
          <cell r="I69">
            <v>0</v>
          </cell>
          <cell r="J69">
            <v>4741737</v>
          </cell>
          <cell r="K69">
            <v>474174</v>
          </cell>
          <cell r="L69">
            <v>0</v>
          </cell>
          <cell r="M69">
            <v>0</v>
          </cell>
          <cell r="N69">
            <v>26218077</v>
          </cell>
          <cell r="O69">
            <v>2383461</v>
          </cell>
          <cell r="P69">
            <v>-39943433.025609255</v>
          </cell>
          <cell r="Q69">
            <v>-3328620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>
            <v>44927</v>
          </cell>
          <cell r="B70">
            <v>5198233.9743907452</v>
          </cell>
          <cell r="C70">
            <v>1357131</v>
          </cell>
          <cell r="D70">
            <v>19375606</v>
          </cell>
          <cell r="E70">
            <v>5198233.9743907452</v>
          </cell>
          <cell r="F70">
            <v>13710868</v>
          </cell>
          <cell r="G70">
            <v>1828116</v>
          </cell>
          <cell r="H70">
            <v>0</v>
          </cell>
          <cell r="I70">
            <v>0</v>
          </cell>
          <cell r="J70">
            <v>4267563</v>
          </cell>
          <cell r="K70">
            <v>474174</v>
          </cell>
          <cell r="L70">
            <v>0</v>
          </cell>
          <cell r="M70">
            <v>0</v>
          </cell>
          <cell r="N70">
            <v>23834616</v>
          </cell>
          <cell r="O70">
            <v>2383461</v>
          </cell>
          <cell r="P70">
            <v>-36614813.025609255</v>
          </cell>
          <cell r="Q70">
            <v>-3328620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A71">
            <v>45292</v>
          </cell>
          <cell r="B71">
            <v>3841102.9743907452</v>
          </cell>
          <cell r="C71">
            <v>1357131</v>
          </cell>
          <cell r="D71">
            <v>18018475</v>
          </cell>
          <cell r="E71">
            <v>3841102.9743907452</v>
          </cell>
          <cell r="F71">
            <v>11882752</v>
          </cell>
          <cell r="G71">
            <v>1828116</v>
          </cell>
          <cell r="H71">
            <v>0</v>
          </cell>
          <cell r="I71">
            <v>0</v>
          </cell>
          <cell r="J71">
            <v>3793389</v>
          </cell>
          <cell r="K71">
            <v>474174</v>
          </cell>
          <cell r="L71">
            <v>0</v>
          </cell>
          <cell r="M71">
            <v>0</v>
          </cell>
          <cell r="N71">
            <v>21451155</v>
          </cell>
          <cell r="O71">
            <v>2383461</v>
          </cell>
          <cell r="P71">
            <v>-33286193.025609255</v>
          </cell>
          <cell r="Q71">
            <v>-3328620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45658</v>
          </cell>
          <cell r="B72">
            <v>2483971.9743907452</v>
          </cell>
          <cell r="C72">
            <v>1357131</v>
          </cell>
          <cell r="D72">
            <v>16661344</v>
          </cell>
          <cell r="E72">
            <v>2483971.9743907452</v>
          </cell>
          <cell r="F72">
            <v>10054636</v>
          </cell>
          <cell r="G72">
            <v>1828116</v>
          </cell>
          <cell r="H72">
            <v>0</v>
          </cell>
          <cell r="I72">
            <v>0</v>
          </cell>
          <cell r="J72">
            <v>3319215</v>
          </cell>
          <cell r="K72">
            <v>474174</v>
          </cell>
          <cell r="L72">
            <v>0</v>
          </cell>
          <cell r="M72">
            <v>0</v>
          </cell>
          <cell r="N72">
            <v>19067694</v>
          </cell>
          <cell r="O72">
            <v>2383461</v>
          </cell>
          <cell r="P72">
            <v>-29957573.025609255</v>
          </cell>
          <cell r="Q72">
            <v>-3328620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</row>
        <row r="73">
          <cell r="A73">
            <v>46023</v>
          </cell>
          <cell r="B73">
            <v>1126840.9743907452</v>
          </cell>
          <cell r="C73">
            <v>1357131</v>
          </cell>
          <cell r="D73">
            <v>15304213</v>
          </cell>
          <cell r="E73">
            <v>1126840.9743907452</v>
          </cell>
          <cell r="F73">
            <v>8226520</v>
          </cell>
          <cell r="G73">
            <v>1828116</v>
          </cell>
          <cell r="H73">
            <v>0</v>
          </cell>
          <cell r="I73">
            <v>0</v>
          </cell>
          <cell r="J73">
            <v>2845041</v>
          </cell>
          <cell r="K73">
            <v>474174</v>
          </cell>
          <cell r="L73">
            <v>0</v>
          </cell>
          <cell r="M73">
            <v>0</v>
          </cell>
          <cell r="N73">
            <v>16684233</v>
          </cell>
          <cell r="O73">
            <v>2383461</v>
          </cell>
          <cell r="P73">
            <v>-26628953.025609255</v>
          </cell>
          <cell r="Q73">
            <v>-3328620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</row>
        <row r="74">
          <cell r="A74">
            <v>46388</v>
          </cell>
          <cell r="B74">
            <v>-230290.02560925484</v>
          </cell>
          <cell r="C74">
            <v>1357131</v>
          </cell>
          <cell r="D74">
            <v>13947082</v>
          </cell>
          <cell r="E74">
            <v>-230290.02560925484</v>
          </cell>
          <cell r="F74">
            <v>6398404</v>
          </cell>
          <cell r="G74">
            <v>1828116</v>
          </cell>
          <cell r="H74">
            <v>0</v>
          </cell>
          <cell r="I74">
            <v>0</v>
          </cell>
          <cell r="J74">
            <v>2370867</v>
          </cell>
          <cell r="K74">
            <v>474174</v>
          </cell>
          <cell r="L74">
            <v>0</v>
          </cell>
          <cell r="M74">
            <v>0</v>
          </cell>
          <cell r="N74">
            <v>14300772</v>
          </cell>
          <cell r="O74">
            <v>2383461</v>
          </cell>
          <cell r="P74">
            <v>-23300333.025609255</v>
          </cell>
          <cell r="Q74">
            <v>-3328620</v>
          </cell>
        </row>
        <row r="75">
          <cell r="A75">
            <v>46753</v>
          </cell>
          <cell r="B75">
            <v>-1587421.0256092548</v>
          </cell>
          <cell r="C75">
            <v>1357131</v>
          </cell>
          <cell r="D75">
            <v>12589951</v>
          </cell>
          <cell r="E75">
            <v>-1587421.0256092548</v>
          </cell>
          <cell r="F75">
            <v>4570288</v>
          </cell>
          <cell r="G75">
            <v>1828116</v>
          </cell>
          <cell r="H75">
            <v>0</v>
          </cell>
          <cell r="I75">
            <v>0</v>
          </cell>
          <cell r="J75">
            <v>1896693</v>
          </cell>
          <cell r="K75">
            <v>474174</v>
          </cell>
          <cell r="L75">
            <v>0</v>
          </cell>
          <cell r="M75">
            <v>0</v>
          </cell>
          <cell r="N75">
            <v>11917311</v>
          </cell>
          <cell r="O75">
            <v>2383461</v>
          </cell>
          <cell r="P75">
            <v>-19971713.025609255</v>
          </cell>
          <cell r="Q75">
            <v>-3328620</v>
          </cell>
        </row>
        <row r="76">
          <cell r="A76">
            <v>47119</v>
          </cell>
          <cell r="B76">
            <v>-2944552.0256092548</v>
          </cell>
          <cell r="C76">
            <v>1357131</v>
          </cell>
          <cell r="D76">
            <v>11232820</v>
          </cell>
          <cell r="E76">
            <v>-2944552.0256092548</v>
          </cell>
          <cell r="F76">
            <v>2742172</v>
          </cell>
          <cell r="G76">
            <v>1828116</v>
          </cell>
          <cell r="H76">
            <v>0</v>
          </cell>
          <cell r="I76">
            <v>0</v>
          </cell>
          <cell r="J76">
            <v>1422519</v>
          </cell>
          <cell r="K76">
            <v>474174</v>
          </cell>
          <cell r="L76">
            <v>0</v>
          </cell>
          <cell r="M76">
            <v>0</v>
          </cell>
          <cell r="N76">
            <v>9533850</v>
          </cell>
          <cell r="O76">
            <v>2383461</v>
          </cell>
          <cell r="P76">
            <v>-16643093.025609255</v>
          </cell>
          <cell r="Q76">
            <v>-3328620</v>
          </cell>
        </row>
        <row r="77">
          <cell r="A77">
            <v>47484</v>
          </cell>
          <cell r="B77">
            <v>-4301683.0256092548</v>
          </cell>
          <cell r="C77">
            <v>443071</v>
          </cell>
          <cell r="D77">
            <v>9875689</v>
          </cell>
          <cell r="E77">
            <v>-4301683.0256092548</v>
          </cell>
          <cell r="F77">
            <v>914056</v>
          </cell>
          <cell r="G77">
            <v>914056</v>
          </cell>
          <cell r="H77">
            <v>0</v>
          </cell>
          <cell r="I77">
            <v>0</v>
          </cell>
          <cell r="J77">
            <v>948345</v>
          </cell>
          <cell r="K77">
            <v>474174</v>
          </cell>
          <cell r="L77">
            <v>0</v>
          </cell>
          <cell r="M77">
            <v>0</v>
          </cell>
          <cell r="N77">
            <v>7150389</v>
          </cell>
          <cell r="O77">
            <v>2383461</v>
          </cell>
          <cell r="P77">
            <v>-13314473.025609255</v>
          </cell>
          <cell r="Q77">
            <v>-3328620</v>
          </cell>
        </row>
        <row r="78">
          <cell r="A78">
            <v>47849</v>
          </cell>
          <cell r="B78">
            <v>-4744754.0256092548</v>
          </cell>
          <cell r="C78">
            <v>-470988</v>
          </cell>
          <cell r="D78">
            <v>9432618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474171</v>
          </cell>
          <cell r="K78">
            <v>474171</v>
          </cell>
          <cell r="L78">
            <v>0</v>
          </cell>
          <cell r="M78">
            <v>0</v>
          </cell>
          <cell r="N78">
            <v>4766928</v>
          </cell>
          <cell r="O78">
            <v>2383461</v>
          </cell>
          <cell r="P78">
            <v>-9985853.0256092548</v>
          </cell>
          <cell r="Q78">
            <v>-3328620</v>
          </cell>
        </row>
        <row r="86">
          <cell r="A86">
            <v>42186</v>
          </cell>
          <cell r="B86">
            <v>92534325.631420255</v>
          </cell>
          <cell r="C86">
            <v>6168955</v>
          </cell>
          <cell r="D86">
            <v>0</v>
          </cell>
          <cell r="F86">
            <v>92534325.631420255</v>
          </cell>
          <cell r="G86">
            <v>6168955</v>
          </cell>
        </row>
        <row r="87">
          <cell r="A87">
            <v>42370</v>
          </cell>
          <cell r="B87">
            <v>70036900.131420255</v>
          </cell>
          <cell r="C87">
            <v>4874758</v>
          </cell>
          <cell r="D87">
            <v>86365370.631420255</v>
          </cell>
          <cell r="E87">
            <v>89449848.131420255</v>
          </cell>
          <cell r="F87">
            <v>89449848.131420255</v>
          </cell>
          <cell r="G87">
            <v>6168955</v>
          </cell>
          <cell r="H87">
            <v>-19412948</v>
          </cell>
          <cell r="I87">
            <v>-1294197</v>
          </cell>
          <cell r="J87">
            <v>0</v>
          </cell>
          <cell r="K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A88">
            <v>42736</v>
          </cell>
          <cell r="B88">
            <v>84364954.131420255</v>
          </cell>
          <cell r="C88">
            <v>6154945</v>
          </cell>
          <cell r="D88">
            <v>65162142.131420255</v>
          </cell>
          <cell r="E88">
            <v>65162142.131420255</v>
          </cell>
          <cell r="F88">
            <v>83280893.131420255</v>
          </cell>
          <cell r="G88">
            <v>6168955</v>
          </cell>
          <cell r="H88">
            <v>-18118751</v>
          </cell>
          <cell r="I88">
            <v>-1294197</v>
          </cell>
          <cell r="J88">
            <v>19202812</v>
          </cell>
          <cell r="K88">
            <v>1280187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A89">
            <v>43101</v>
          </cell>
          <cell r="B89">
            <v>93801192.131420255</v>
          </cell>
          <cell r="C89">
            <v>7194357</v>
          </cell>
          <cell r="D89">
            <v>78210009.131420255</v>
          </cell>
          <cell r="E89">
            <v>78210009.131420255</v>
          </cell>
          <cell r="F89">
            <v>77111938.131420255</v>
          </cell>
          <cell r="G89">
            <v>6168955</v>
          </cell>
          <cell r="H89">
            <v>-16824554</v>
          </cell>
          <cell r="I89">
            <v>-1294197</v>
          </cell>
          <cell r="J89">
            <v>17922625</v>
          </cell>
          <cell r="K89">
            <v>1280187</v>
          </cell>
          <cell r="L89">
            <v>0</v>
          </cell>
          <cell r="M89">
            <v>0</v>
          </cell>
          <cell r="N89">
            <v>15591183</v>
          </cell>
          <cell r="O89">
            <v>1039412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43466</v>
          </cell>
          <cell r="B90">
            <v>56333587.900889158</v>
          </cell>
          <cell r="C90">
            <v>5176141</v>
          </cell>
          <cell r="D90">
            <v>71015652.131420255</v>
          </cell>
          <cell r="E90">
            <v>86606835.131420255</v>
          </cell>
          <cell r="F90">
            <v>70942983.131420255</v>
          </cell>
          <cell r="G90">
            <v>6168955</v>
          </cell>
          <cell r="H90">
            <v>-15530357</v>
          </cell>
          <cell r="I90">
            <v>-1294197</v>
          </cell>
          <cell r="J90">
            <v>16642438</v>
          </cell>
          <cell r="K90">
            <v>1280187</v>
          </cell>
          <cell r="L90">
            <v>0</v>
          </cell>
          <cell r="M90">
            <v>0</v>
          </cell>
          <cell r="N90">
            <v>14551771</v>
          </cell>
          <cell r="O90">
            <v>1039412</v>
          </cell>
          <cell r="P90">
            <v>-30273247.230531096</v>
          </cell>
          <cell r="Q90">
            <v>-2018216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A91">
            <v>43831</v>
          </cell>
          <cell r="B91">
            <v>51157446.900889158</v>
          </cell>
          <cell r="C91">
            <v>5176141</v>
          </cell>
          <cell r="D91">
            <v>65839511.131420255</v>
          </cell>
          <cell r="E91">
            <v>51157446.900889158</v>
          </cell>
          <cell r="F91">
            <v>64774028.131420255</v>
          </cell>
          <cell r="G91">
            <v>6168955</v>
          </cell>
          <cell r="H91">
            <v>-14236160</v>
          </cell>
          <cell r="I91">
            <v>-1294197</v>
          </cell>
          <cell r="J91">
            <v>15362251</v>
          </cell>
          <cell r="K91">
            <v>1280187</v>
          </cell>
          <cell r="L91">
            <v>0</v>
          </cell>
          <cell r="M91">
            <v>0</v>
          </cell>
          <cell r="N91">
            <v>13512359</v>
          </cell>
          <cell r="O91">
            <v>1039412</v>
          </cell>
          <cell r="P91">
            <v>-28255031.230531096</v>
          </cell>
          <cell r="Q91">
            <v>-2018216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>
            <v>44197</v>
          </cell>
          <cell r="B92">
            <v>45981305.900889158</v>
          </cell>
          <cell r="C92">
            <v>5176141</v>
          </cell>
          <cell r="D92">
            <v>60663370.131420255</v>
          </cell>
          <cell r="E92">
            <v>45981305.900889158</v>
          </cell>
          <cell r="F92">
            <v>58605073.131420255</v>
          </cell>
          <cell r="G92">
            <v>6168955</v>
          </cell>
          <cell r="H92">
            <v>-12941963</v>
          </cell>
          <cell r="I92">
            <v>-1294197</v>
          </cell>
          <cell r="J92">
            <v>14082064</v>
          </cell>
          <cell r="K92">
            <v>1280187</v>
          </cell>
          <cell r="L92">
            <v>0</v>
          </cell>
          <cell r="M92">
            <v>0</v>
          </cell>
          <cell r="N92">
            <v>12472947</v>
          </cell>
          <cell r="O92">
            <v>1039412</v>
          </cell>
          <cell r="P92">
            <v>-26236815.230531096</v>
          </cell>
          <cell r="Q92">
            <v>-2018216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A93">
            <v>44562</v>
          </cell>
          <cell r="B93">
            <v>40805164.900889158</v>
          </cell>
          <cell r="C93">
            <v>5176141</v>
          </cell>
          <cell r="D93">
            <v>55487229.131420255</v>
          </cell>
          <cell r="E93">
            <v>40805164.900889158</v>
          </cell>
          <cell r="F93">
            <v>52436118.131420255</v>
          </cell>
          <cell r="G93">
            <v>6168955</v>
          </cell>
          <cell r="H93">
            <v>-11647766</v>
          </cell>
          <cell r="I93">
            <v>-1294197</v>
          </cell>
          <cell r="J93">
            <v>12801877</v>
          </cell>
          <cell r="K93">
            <v>1280187</v>
          </cell>
          <cell r="L93">
            <v>0</v>
          </cell>
          <cell r="M93">
            <v>0</v>
          </cell>
          <cell r="N93">
            <v>11433535</v>
          </cell>
          <cell r="O93">
            <v>1039412</v>
          </cell>
          <cell r="P93">
            <v>-24218599.230531096</v>
          </cell>
          <cell r="Q93">
            <v>-2018216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A94">
            <v>44927</v>
          </cell>
          <cell r="B94">
            <v>35629023.900889158</v>
          </cell>
          <cell r="C94">
            <v>5176141</v>
          </cell>
          <cell r="D94">
            <v>50311088.131420255</v>
          </cell>
          <cell r="E94">
            <v>35629023.900889158</v>
          </cell>
          <cell r="F94">
            <v>46267163.131420255</v>
          </cell>
          <cell r="G94">
            <v>6168955</v>
          </cell>
          <cell r="H94">
            <v>-10353569</v>
          </cell>
          <cell r="I94">
            <v>-1294197</v>
          </cell>
          <cell r="J94">
            <v>11521690</v>
          </cell>
          <cell r="K94">
            <v>1280187</v>
          </cell>
          <cell r="L94">
            <v>0</v>
          </cell>
          <cell r="M94">
            <v>0</v>
          </cell>
          <cell r="N94">
            <v>10394123</v>
          </cell>
          <cell r="O94">
            <v>1039412</v>
          </cell>
          <cell r="P94">
            <v>-22200383.230531096</v>
          </cell>
          <cell r="Q94">
            <v>-2018216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>
            <v>45292</v>
          </cell>
          <cell r="B95">
            <v>30452882.900889158</v>
          </cell>
          <cell r="C95">
            <v>5176141</v>
          </cell>
          <cell r="D95">
            <v>45134947.131420255</v>
          </cell>
          <cell r="E95">
            <v>30452882.900889158</v>
          </cell>
          <cell r="F95">
            <v>40098208.131420255</v>
          </cell>
          <cell r="G95">
            <v>6168955</v>
          </cell>
          <cell r="H95">
            <v>-9059372</v>
          </cell>
          <cell r="I95">
            <v>-1294197</v>
          </cell>
          <cell r="J95">
            <v>10241503</v>
          </cell>
          <cell r="K95">
            <v>1280187</v>
          </cell>
          <cell r="L95">
            <v>0</v>
          </cell>
          <cell r="M95">
            <v>0</v>
          </cell>
          <cell r="N95">
            <v>9354711</v>
          </cell>
          <cell r="O95">
            <v>1039412</v>
          </cell>
          <cell r="P95">
            <v>-20182167.230531096</v>
          </cell>
          <cell r="Q95">
            <v>-2018216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45658</v>
          </cell>
          <cell r="B96">
            <v>25276741.900889158</v>
          </cell>
          <cell r="C96">
            <v>5176141</v>
          </cell>
          <cell r="D96">
            <v>39958806.131420255</v>
          </cell>
          <cell r="E96">
            <v>25276741.900889158</v>
          </cell>
          <cell r="F96">
            <v>33929253.131420255</v>
          </cell>
          <cell r="G96">
            <v>6168955</v>
          </cell>
          <cell r="H96">
            <v>-7765175</v>
          </cell>
          <cell r="I96">
            <v>-1294197</v>
          </cell>
          <cell r="J96">
            <v>8961316</v>
          </cell>
          <cell r="K96">
            <v>1280187</v>
          </cell>
          <cell r="L96">
            <v>0</v>
          </cell>
          <cell r="M96">
            <v>0</v>
          </cell>
          <cell r="N96">
            <v>8315299</v>
          </cell>
          <cell r="O96">
            <v>1039412</v>
          </cell>
          <cell r="P96">
            <v>-18163951.230531096</v>
          </cell>
          <cell r="Q96">
            <v>-2018216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Z96">
            <v>0</v>
          </cell>
          <cell r="AA96">
            <v>0</v>
          </cell>
        </row>
        <row r="97">
          <cell r="A97">
            <v>46023</v>
          </cell>
          <cell r="B97">
            <v>20100600.900889158</v>
          </cell>
          <cell r="C97">
            <v>5176141</v>
          </cell>
          <cell r="D97">
            <v>34782665.131420255</v>
          </cell>
          <cell r="E97">
            <v>20100600.900889158</v>
          </cell>
          <cell r="F97">
            <v>27760298.131420255</v>
          </cell>
          <cell r="G97">
            <v>6168955</v>
          </cell>
          <cell r="H97">
            <v>-6470978</v>
          </cell>
          <cell r="I97">
            <v>-1294197</v>
          </cell>
          <cell r="J97">
            <v>7681129</v>
          </cell>
          <cell r="K97">
            <v>1280187</v>
          </cell>
          <cell r="L97">
            <v>0</v>
          </cell>
          <cell r="M97">
            <v>0</v>
          </cell>
          <cell r="N97">
            <v>7275887</v>
          </cell>
          <cell r="O97">
            <v>1039412</v>
          </cell>
          <cell r="P97">
            <v>-16145735.230531096</v>
          </cell>
          <cell r="Q97">
            <v>-2018216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Z97">
            <v>0</v>
          </cell>
          <cell r="AA97">
            <v>0</v>
          </cell>
        </row>
        <row r="98">
          <cell r="A98">
            <v>46388</v>
          </cell>
          <cell r="B98">
            <v>14924459.900889158</v>
          </cell>
          <cell r="C98">
            <v>5176141</v>
          </cell>
          <cell r="D98">
            <v>29606524.131420255</v>
          </cell>
          <cell r="E98">
            <v>14924459.900889158</v>
          </cell>
          <cell r="F98">
            <v>21591343.131420255</v>
          </cell>
          <cell r="G98">
            <v>6168955</v>
          </cell>
          <cell r="H98">
            <v>-5176781</v>
          </cell>
          <cell r="I98">
            <v>-1294197</v>
          </cell>
          <cell r="J98">
            <v>6400942</v>
          </cell>
          <cell r="K98">
            <v>1280187</v>
          </cell>
          <cell r="L98">
            <v>0</v>
          </cell>
          <cell r="M98">
            <v>0</v>
          </cell>
          <cell r="N98">
            <v>6236475</v>
          </cell>
          <cell r="O98">
            <v>1039412</v>
          </cell>
          <cell r="P98">
            <v>-14127519.230531096</v>
          </cell>
          <cell r="Q98">
            <v>-2018216</v>
          </cell>
        </row>
        <row r="99">
          <cell r="A99">
            <v>46753</v>
          </cell>
          <cell r="B99">
            <v>9748318.9008891582</v>
          </cell>
          <cell r="C99">
            <v>5176141</v>
          </cell>
          <cell r="D99">
            <v>24430383.131420255</v>
          </cell>
          <cell r="E99">
            <v>9748318.9008891582</v>
          </cell>
          <cell r="F99">
            <v>15422388.131420255</v>
          </cell>
          <cell r="G99">
            <v>6168955</v>
          </cell>
          <cell r="H99">
            <v>-3882584</v>
          </cell>
          <cell r="I99">
            <v>-1294197</v>
          </cell>
          <cell r="J99">
            <v>5120755</v>
          </cell>
          <cell r="K99">
            <v>1280187</v>
          </cell>
          <cell r="L99">
            <v>0</v>
          </cell>
          <cell r="M99">
            <v>0</v>
          </cell>
          <cell r="N99">
            <v>5197063</v>
          </cell>
          <cell r="O99">
            <v>1039412</v>
          </cell>
          <cell r="P99">
            <v>-12109303.230531096</v>
          </cell>
          <cell r="Q99">
            <v>-2018216</v>
          </cell>
        </row>
        <row r="100">
          <cell r="A100">
            <v>47119</v>
          </cell>
          <cell r="B100">
            <v>4572177.9008891582</v>
          </cell>
          <cell r="C100">
            <v>5176141</v>
          </cell>
          <cell r="D100">
            <v>19254242.131420255</v>
          </cell>
          <cell r="E100">
            <v>4572177.9008891582</v>
          </cell>
          <cell r="F100">
            <v>9253433.1314202547</v>
          </cell>
          <cell r="G100">
            <v>6168955</v>
          </cell>
          <cell r="H100">
            <v>-2588387</v>
          </cell>
          <cell r="I100">
            <v>-1294197</v>
          </cell>
          <cell r="J100">
            <v>3840568</v>
          </cell>
          <cell r="K100">
            <v>1280187</v>
          </cell>
          <cell r="L100">
            <v>0</v>
          </cell>
          <cell r="M100">
            <v>0</v>
          </cell>
          <cell r="N100">
            <v>4157651</v>
          </cell>
          <cell r="O100">
            <v>1039412</v>
          </cell>
          <cell r="P100">
            <v>-10091087.230531096</v>
          </cell>
          <cell r="Q100">
            <v>-2018216</v>
          </cell>
        </row>
        <row r="101">
          <cell r="A101">
            <v>47484</v>
          </cell>
          <cell r="B101">
            <v>-603963.09911084175</v>
          </cell>
          <cell r="C101">
            <v>2091664.1314202547</v>
          </cell>
          <cell r="D101">
            <v>14078101.131420255</v>
          </cell>
          <cell r="E101">
            <v>-603963.09911084175</v>
          </cell>
          <cell r="F101">
            <v>3084478.1314202547</v>
          </cell>
          <cell r="G101">
            <v>3084478.1314202547</v>
          </cell>
          <cell r="H101">
            <v>-1294190</v>
          </cell>
          <cell r="I101">
            <v>-1294197</v>
          </cell>
          <cell r="J101">
            <v>2560381</v>
          </cell>
          <cell r="K101">
            <v>1280187</v>
          </cell>
          <cell r="L101">
            <v>0</v>
          </cell>
          <cell r="M101">
            <v>0</v>
          </cell>
          <cell r="N101">
            <v>3118239</v>
          </cell>
          <cell r="O101">
            <v>1039412</v>
          </cell>
          <cell r="P101">
            <v>-8072871.2305310965</v>
          </cell>
          <cell r="Q101">
            <v>-2018216</v>
          </cell>
        </row>
        <row r="102">
          <cell r="A102">
            <v>47849</v>
          </cell>
          <cell r="B102">
            <v>-2695627.2305310965</v>
          </cell>
          <cell r="C102">
            <v>-992814</v>
          </cell>
          <cell r="D102">
            <v>11986437</v>
          </cell>
          <cell r="F102">
            <v>0</v>
          </cell>
          <cell r="G102">
            <v>0</v>
          </cell>
          <cell r="H102">
            <v>7</v>
          </cell>
          <cell r="I102">
            <v>-1294197</v>
          </cell>
          <cell r="J102">
            <v>1280194</v>
          </cell>
          <cell r="K102">
            <v>1280187</v>
          </cell>
          <cell r="L102">
            <v>0</v>
          </cell>
          <cell r="M102">
            <v>0</v>
          </cell>
          <cell r="N102">
            <v>2078827</v>
          </cell>
          <cell r="O102">
            <v>1039412</v>
          </cell>
          <cell r="P102">
            <v>-6054655.2305310965</v>
          </cell>
          <cell r="Q102">
            <v>-2018216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A9">
            <v>2018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COMPANY"/>
      <sheetName val="PRODUCT"/>
      <sheetName val="ORGANIZATION"/>
      <sheetName val="CORE_ACCOUNT"/>
      <sheetName val="ACCT_PROJ_TYPE"/>
      <sheetName val="ACCOUNT"/>
      <sheetName val="EXPENDITURE TYPE"/>
      <sheetName val="LOCATION"/>
      <sheetName val="ACCOUNT_UNITS"/>
      <sheetName val="LOCATION_ATTRIBUTES"/>
      <sheetName val="PA REPORT GROUPS"/>
      <sheetName val="FERC REPORTING - BAL SHT"/>
      <sheetName val="FERC REPORTING - INC STMT"/>
      <sheetName val="CONS RPT - BAL SHEET"/>
      <sheetName val="CONS RPT - INC STMT"/>
      <sheetName val="YES_NO"/>
      <sheetName val="BURDEN SCHEDULE"/>
      <sheetName val="ACCT TYPE"/>
      <sheetName val="PROJECTS OPERATING UNI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>
        <row r="5">
          <cell r="A5" t="str">
            <v>PBSOTH - BALANCE SHEET - OTHER</v>
          </cell>
        </row>
        <row r="6">
          <cell r="A6" t="str">
            <v>PCLBEN - BENEFITS CLEARING</v>
          </cell>
        </row>
        <row r="7">
          <cell r="A7" t="str">
            <v>PCOALR - COAL FOR RESALE</v>
          </cell>
        </row>
        <row r="8">
          <cell r="A8" t="str">
            <v>PCOS05 - OTHER COST OF SALES</v>
          </cell>
        </row>
        <row r="9">
          <cell r="A9" t="str">
            <v>PDEFDB - DEFERRED DEBITS</v>
          </cell>
        </row>
        <row r="10">
          <cell r="A10" t="str">
            <v>PFUELG - FUEL FOR GENERATION</v>
          </cell>
        </row>
        <row r="11">
          <cell r="A11" t="str">
            <v>PFUELH - FUEL HANDLING</v>
          </cell>
        </row>
        <row r="12">
          <cell r="A12" t="str">
            <v>PFUELM - FUEL BY PRODUCT MANAGEMENT</v>
          </cell>
        </row>
        <row r="13">
          <cell r="A13" t="str">
            <v>PGANDA - GENERAL AND ADMINISTRATIVE</v>
          </cell>
        </row>
        <row r="14">
          <cell r="A14" t="str">
            <v>PINTCO - INTERCOMPANY ACCOUNTS</v>
          </cell>
        </row>
        <row r="15">
          <cell r="A15" t="str">
            <v>PISOTH - INCOME STATEMENT - OTHER</v>
          </cell>
        </row>
        <row r="16">
          <cell r="A16" t="str">
            <v>POFFBN - OFFICER BENEFITS BTL</v>
          </cell>
        </row>
        <row r="17">
          <cell r="A17" t="str">
            <v>POMNRG - OM EXCL GEN/ADMIN</v>
          </cell>
        </row>
        <row r="18">
          <cell r="A18" t="str">
            <v>POTHID - OTHER INCOME AND DEDUCTIONS</v>
          </cell>
        </row>
        <row r="19">
          <cell r="A19" t="str">
            <v>PPLINS - PLANT IN SERVICE - FERC 101</v>
          </cell>
        </row>
        <row r="20">
          <cell r="A20" t="str">
            <v>PPRPWR - PURCHASED POWER</v>
          </cell>
        </row>
        <row r="21">
          <cell r="A21" t="str">
            <v>PREGAS - REGULATORY ASSETS</v>
          </cell>
        </row>
        <row r="22">
          <cell r="A22" t="str">
            <v>PTOREV - TOTAL REVENUES</v>
          </cell>
        </row>
        <row r="23">
          <cell r="A23" t="str">
            <v>U_CENG - LOCAL ENGINEERING CLEARINGS</v>
          </cell>
        </row>
        <row r="24">
          <cell r="A24" t="str">
            <v>U_CFAC - FACILITIES CLEARINGS</v>
          </cell>
        </row>
        <row r="25">
          <cell r="A25" t="str">
            <v>U_CNST - CONSTRUCTION WORK IN PROGRESS</v>
          </cell>
        </row>
        <row r="26">
          <cell r="A26" t="str">
            <v>U_COFF - OFF-DUTY</v>
          </cell>
        </row>
        <row r="27">
          <cell r="A27" t="str">
            <v>U_CTNE - TRANSP / EQUP CLEARINGS</v>
          </cell>
        </row>
        <row r="28">
          <cell r="A28" t="str">
            <v>U_GSUP - GAS SUPPLY EXPENSES</v>
          </cell>
        </row>
        <row r="29">
          <cell r="A29" t="str">
            <v>U_RMVL - REMOVAL WORK IN PROCESS</v>
          </cell>
        </row>
      </sheetData>
      <sheetData sheetId="12">
        <row r="2">
          <cell r="B2" t="str">
            <v>Utility Plant at Original Cost</v>
          </cell>
        </row>
        <row r="3">
          <cell r="B3" t="str">
            <v>Less Reserves for Depreciation &amp; Amortization</v>
          </cell>
        </row>
        <row r="4">
          <cell r="B4" t="str">
            <v>Ohio Valley Electric Corporation</v>
          </cell>
        </row>
        <row r="5">
          <cell r="B5" t="str">
            <v>Investments in LG&amp;E-R</v>
          </cell>
        </row>
        <row r="6">
          <cell r="B6" t="str">
            <v>Investments in KU-R</v>
          </cell>
        </row>
        <row r="7">
          <cell r="B7" t="str">
            <v>Nonutility Property-Less Reserve</v>
          </cell>
        </row>
        <row r="8">
          <cell r="B8" t="str">
            <v>Other</v>
          </cell>
        </row>
        <row r="9">
          <cell r="B9" t="str">
            <v>Cash</v>
          </cell>
        </row>
        <row r="10">
          <cell r="B10" t="str">
            <v>Special Deposits</v>
          </cell>
        </row>
        <row r="11">
          <cell r="B11" t="str">
            <v>Special Funds - KU</v>
          </cell>
        </row>
        <row r="12">
          <cell r="B12" t="str">
            <v>Temporary Cash Investments</v>
          </cell>
        </row>
        <row r="13">
          <cell r="B13" t="str">
            <v>Accounts Receivable-Less Reserve</v>
          </cell>
        </row>
        <row r="14">
          <cell r="B14" t="str">
            <v>Notes Receivable from Assoc. Companies</v>
          </cell>
        </row>
        <row r="15">
          <cell r="B15" t="str">
            <v>Notes Receivable from LG&amp;E-R</v>
          </cell>
        </row>
        <row r="16">
          <cell r="B16" t="str">
            <v>Notes Receivable from KU-R</v>
          </cell>
        </row>
        <row r="17">
          <cell r="B17" t="str">
            <v>Accounts Receivable from Assoc Companies</v>
          </cell>
        </row>
        <row r="18">
          <cell r="B18" t="str">
            <v>Materials &amp; Supplies-At Average Cost</v>
          </cell>
        </row>
        <row r="19">
          <cell r="B19" t="str">
            <v xml:space="preserve">   Fuel</v>
          </cell>
        </row>
        <row r="20">
          <cell r="B20" t="str">
            <v xml:space="preserve">   Plant Materials &amp; Operating Supplies</v>
          </cell>
        </row>
        <row r="21">
          <cell r="B21" t="str">
            <v xml:space="preserve">   Stores Expense</v>
          </cell>
        </row>
        <row r="22">
          <cell r="B22" t="str">
            <v xml:space="preserve">   Gas Stored Underground</v>
          </cell>
        </row>
        <row r="23">
          <cell r="B23" t="str">
            <v>Allowance Inventory</v>
          </cell>
        </row>
        <row r="24">
          <cell r="B24" t="str">
            <v>Prepayments</v>
          </cell>
        </row>
        <row r="25">
          <cell r="B25" t="str">
            <v>Miscellaneous Current &amp; Accrued Assets</v>
          </cell>
        </row>
        <row r="26">
          <cell r="B26" t="str">
            <v>Unamortized Debt Expense</v>
          </cell>
        </row>
        <row r="27">
          <cell r="B27" t="str">
            <v>Unamortized Loss on Bonds</v>
          </cell>
        </row>
        <row r="28">
          <cell r="B28" t="str">
            <v>Accumulated Deferred Income Taxes</v>
          </cell>
        </row>
        <row r="29">
          <cell r="B29" t="str">
            <v>Deferred Regulatory Assets</v>
          </cell>
        </row>
        <row r="30">
          <cell r="B30" t="str">
            <v>Other Deferred Debits</v>
          </cell>
        </row>
        <row r="31">
          <cell r="B31" t="str">
            <v>Common Stock</v>
          </cell>
        </row>
        <row r="32">
          <cell r="B32" t="str">
            <v>Common Stock Expense</v>
          </cell>
        </row>
        <row r="33">
          <cell r="B33" t="str">
            <v>Paid-In Capital</v>
          </cell>
        </row>
        <row r="34">
          <cell r="B34" t="str">
            <v>Other Comprehensive Income</v>
          </cell>
        </row>
        <row r="35">
          <cell r="B35" t="str">
            <v>Retained Earnings</v>
          </cell>
        </row>
        <row r="36">
          <cell r="B36" t="str">
            <v>Unappropriated Undistributed Subsidiary Earnings - KU</v>
          </cell>
        </row>
        <row r="37">
          <cell r="B37" t="str">
            <v>Preferred Stock</v>
          </cell>
        </row>
        <row r="38">
          <cell r="B38" t="str">
            <v>First Mortgage Bonds</v>
          </cell>
        </row>
        <row r="39">
          <cell r="B39" t="str">
            <v>Mandatory Redeemable Preferred Stock</v>
          </cell>
        </row>
        <row r="40">
          <cell r="B40" t="str">
            <v>Other Long-Term Debt - KU</v>
          </cell>
        </row>
        <row r="41">
          <cell r="B41" t="str">
            <v>Long-Term Debt Marked to Market - KU</v>
          </cell>
        </row>
        <row r="42">
          <cell r="B42" t="str">
            <v>Advances from Associated Companies - KU</v>
          </cell>
        </row>
        <row r="43">
          <cell r="B43" t="str">
            <v>LT Notes Payable to Associated Companies</v>
          </cell>
        </row>
        <row r="44">
          <cell r="B44" t="str">
            <v>Long-Term Debt Due in 1 Year</v>
          </cell>
        </row>
        <row r="45">
          <cell r="B45" t="str">
            <v>ST Notes Payable to Associated Companies</v>
          </cell>
        </row>
        <row r="46">
          <cell r="B46" t="str">
            <v>Notes Payable</v>
          </cell>
        </row>
        <row r="47">
          <cell r="B47" t="str">
            <v>Notes Payable to Associated Companies</v>
          </cell>
        </row>
        <row r="48">
          <cell r="B48" t="str">
            <v>Accounts Payable</v>
          </cell>
        </row>
        <row r="49">
          <cell r="B49" t="str">
            <v>Accounts Payable to Associated Companies</v>
          </cell>
        </row>
        <row r="50">
          <cell r="B50" t="str">
            <v>Customer Deposits</v>
          </cell>
        </row>
        <row r="51">
          <cell r="B51" t="str">
            <v>Taxes Accrued</v>
          </cell>
        </row>
        <row r="52">
          <cell r="B52" t="str">
            <v>Interest Accrued</v>
          </cell>
        </row>
        <row r="53">
          <cell r="B53" t="str">
            <v>Dividends Declared</v>
          </cell>
        </row>
        <row r="54">
          <cell r="B54" t="str">
            <v>Misc. Current &amp; Accrued Liabilities</v>
          </cell>
        </row>
        <row r="55">
          <cell r="B55" t="str">
            <v>Accumulated Deferred Income Taxes</v>
          </cell>
        </row>
        <row r="56">
          <cell r="B56" t="str">
            <v>Investment Tax Credit</v>
          </cell>
        </row>
        <row r="57">
          <cell r="B57" t="str">
            <v>Regulatory Liabilities</v>
          </cell>
        </row>
        <row r="58">
          <cell r="B58" t="str">
            <v>Customer Advances for Construction</v>
          </cell>
        </row>
        <row r="59">
          <cell r="B59" t="str">
            <v>Asset Retirement Obligations</v>
          </cell>
        </row>
        <row r="60">
          <cell r="B60" t="str">
            <v>Other Deferred Credits</v>
          </cell>
        </row>
        <row r="61">
          <cell r="B61" t="str">
            <v>Misc. Long-Term Liabilities</v>
          </cell>
        </row>
        <row r="62">
          <cell r="B62" t="str">
            <v>Accum Provision for Post-Retirement Benefits</v>
          </cell>
        </row>
        <row r="63">
          <cell r="B63" t="str">
            <v>Misc. Long-Term Liab. Due to Assoc. Co- KU</v>
          </cell>
        </row>
      </sheetData>
      <sheetData sheetId="13">
        <row r="1">
          <cell r="B1" t="str">
            <v>Electric Operating Revenues</v>
          </cell>
        </row>
        <row r="2">
          <cell r="B2" t="str">
            <v>Gas Operating Revenues</v>
          </cell>
        </row>
        <row r="3">
          <cell r="B3" t="str">
            <v>Rate Refunds</v>
          </cell>
        </row>
        <row r="4">
          <cell r="B4" t="str">
            <v>Fuel for Electric Generation</v>
          </cell>
        </row>
        <row r="5">
          <cell r="B5" t="str">
            <v>Power Purchased</v>
          </cell>
        </row>
        <row r="6">
          <cell r="B6" t="str">
            <v>Gas Supply Expenses</v>
          </cell>
        </row>
        <row r="7">
          <cell r="B7" t="str">
            <v>Other Operation Expenses</v>
          </cell>
        </row>
        <row r="8">
          <cell r="B8" t="str">
            <v>Maintenance</v>
          </cell>
        </row>
        <row r="9">
          <cell r="B9" t="str">
            <v>Depreciation</v>
          </cell>
        </row>
        <row r="10">
          <cell r="B10" t="str">
            <v>Amortization Expense</v>
          </cell>
        </row>
        <row r="11">
          <cell r="B11" t="str">
            <v>Regulatory Credits</v>
          </cell>
        </row>
        <row r="12">
          <cell r="B12" t="str">
            <v>Federal Income</v>
          </cell>
        </row>
        <row r="13">
          <cell r="B13" t="str">
            <v>State Income</v>
          </cell>
        </row>
        <row r="14">
          <cell r="B14" t="str">
            <v>Deferred Federal Income - Net</v>
          </cell>
        </row>
        <row r="15">
          <cell r="B15" t="str">
            <v>Deferred State Income - Net</v>
          </cell>
        </row>
        <row r="16">
          <cell r="B16" t="str">
            <v>Federal Income - Estimated</v>
          </cell>
        </row>
        <row r="17">
          <cell r="B17" t="str">
            <v>State Income - Estimated</v>
          </cell>
        </row>
        <row r="18">
          <cell r="B18" t="str">
            <v>Property and Other</v>
          </cell>
        </row>
        <row r="19">
          <cell r="B19" t="str">
            <v>Loss (Gain) from Disposition of Utility Plant - KU</v>
          </cell>
        </row>
        <row r="20">
          <cell r="B20" t="str">
            <v>Loss (Gain) from Disposition of Allowances - KU</v>
          </cell>
        </row>
        <row r="21">
          <cell r="B21" t="str">
            <v>Investment Tax Credit</v>
          </cell>
        </row>
        <row r="22">
          <cell r="B22" t="str">
            <v>Amortization of Investment Tax Credit</v>
          </cell>
        </row>
        <row r="23">
          <cell r="B23" t="str">
            <v>Gain from Disposition of Allowances</v>
          </cell>
        </row>
        <row r="24">
          <cell r="B24" t="str">
            <v>Accretion Expense</v>
          </cell>
        </row>
        <row r="25">
          <cell r="B25" t="str">
            <v>Other Income Less Deductions</v>
          </cell>
        </row>
        <row r="26">
          <cell r="B26" t="str">
            <v>Interest and Dividend Income- KU</v>
          </cell>
        </row>
        <row r="27">
          <cell r="B27" t="str">
            <v>Income Before Interest Charges</v>
          </cell>
        </row>
        <row r="28">
          <cell r="B28" t="str">
            <v>AFUDC - Equity- KU</v>
          </cell>
        </row>
        <row r="29">
          <cell r="B29" t="str">
            <v>Interest on Long Term Debt</v>
          </cell>
        </row>
        <row r="30">
          <cell r="B30" t="str">
            <v>Amortization of Debt Expense - Net</v>
          </cell>
        </row>
        <row r="31">
          <cell r="B31" t="str">
            <v>Other Interest Expenses</v>
          </cell>
        </row>
        <row r="32">
          <cell r="B32" t="str">
            <v>AFUDC - Borrowed Funds - KU</v>
          </cell>
        </row>
        <row r="33">
          <cell r="B33" t="str">
            <v>Preferred Dividend Requirements</v>
          </cell>
        </row>
      </sheetData>
      <sheetData sheetId="14">
        <row r="2">
          <cell r="A2" t="str">
            <v>Cash and temporary investments</v>
          </cell>
        </row>
        <row r="3">
          <cell r="A3" t="str">
            <v>Restricted cash</v>
          </cell>
        </row>
        <row r="4">
          <cell r="A4" t="str">
            <v>Accounts receivable (net)</v>
          </cell>
        </row>
        <row r="5">
          <cell r="A5" t="str">
            <v>Fuel</v>
          </cell>
        </row>
        <row r="6">
          <cell r="A6" t="str">
            <v>Gas stored underground</v>
          </cell>
        </row>
        <row r="7">
          <cell r="A7" t="str">
            <v>Other materials and supplies</v>
          </cell>
        </row>
        <row r="8">
          <cell r="A8" t="str">
            <v>PRM assets - current</v>
          </cell>
        </row>
        <row r="9">
          <cell r="A9" t="str">
            <v>Net assets of disc operations</v>
          </cell>
        </row>
        <row r="10">
          <cell r="A10" t="str">
            <v>Deferred income taxes - current</v>
          </cell>
        </row>
        <row r="11">
          <cell r="A11" t="str">
            <v>Prepayments and other curr assets</v>
          </cell>
        </row>
        <row r="12">
          <cell r="A12" t="str">
            <v>Electric utility plant</v>
          </cell>
        </row>
        <row r="13">
          <cell r="A13" t="str">
            <v>Gas utility plant</v>
          </cell>
        </row>
        <row r="14">
          <cell r="A14" t="str">
            <v>Common utility plant</v>
          </cell>
        </row>
        <row r="15">
          <cell r="A15" t="str">
            <v>Acc depreciation - utility plant</v>
          </cell>
        </row>
        <row r="16">
          <cell r="A16" t="str">
            <v>Construction in progress - utility</v>
          </cell>
        </row>
        <row r="17">
          <cell r="A17" t="str">
            <v>Investments in affiliates</v>
          </cell>
        </row>
        <row r="18">
          <cell r="A18" t="str">
            <v>Investments in subsidiaries</v>
          </cell>
        </row>
        <row r="19">
          <cell r="A19" t="str">
            <v>PRM assets - noncurrent</v>
          </cell>
        </row>
        <row r="20">
          <cell r="A20" t="str">
            <v>Other property and investments</v>
          </cell>
        </row>
        <row r="21">
          <cell r="A21" t="str">
            <v>Original cost - nonutility property</v>
          </cell>
        </row>
        <row r="22">
          <cell r="A22" t="str">
            <v>Acc depreciation - nonutility property</v>
          </cell>
        </row>
        <row r="23">
          <cell r="A23" t="str">
            <v>Unamortized debt expense</v>
          </cell>
        </row>
        <row r="24">
          <cell r="A24" t="str">
            <v>Regulatory assets</v>
          </cell>
        </row>
        <row r="25">
          <cell r="A25" t="str">
            <v>Other deferred debits</v>
          </cell>
        </row>
        <row r="26">
          <cell r="A26" t="str">
            <v>Original cost - goodwill</v>
          </cell>
        </row>
        <row r="27">
          <cell r="A27" t="str">
            <v>Accumulated amortization - goodwill</v>
          </cell>
        </row>
        <row r="28">
          <cell r="A28" t="str">
            <v>Long-term debt due w/in one year</v>
          </cell>
        </row>
        <row r="29">
          <cell r="A29" t="str">
            <v>Pfd shs subj to mand redemp - curr</v>
          </cell>
        </row>
        <row r="30">
          <cell r="A30" t="str">
            <v>Notes payable</v>
          </cell>
        </row>
        <row r="31">
          <cell r="A31" t="str">
            <v>Accounts payable</v>
          </cell>
        </row>
        <row r="32">
          <cell r="A32" t="str">
            <v>Preferred dividends payable</v>
          </cell>
        </row>
        <row r="33">
          <cell r="A33" t="str">
            <v>Common dividends payable</v>
          </cell>
        </row>
        <row r="34">
          <cell r="A34" t="str">
            <v>Accrued taxes</v>
          </cell>
        </row>
        <row r="35">
          <cell r="A35" t="str">
            <v>Accrued interest</v>
          </cell>
        </row>
        <row r="36">
          <cell r="A36" t="str">
            <v>VDT costs payable</v>
          </cell>
        </row>
        <row r="37">
          <cell r="A37" t="str">
            <v>Net liabilities of disc operations</v>
          </cell>
        </row>
        <row r="38">
          <cell r="A38" t="str">
            <v>Merger cost accrual</v>
          </cell>
        </row>
        <row r="39">
          <cell r="A39" t="str">
            <v>Intercompany accounts (LEL)</v>
          </cell>
        </row>
        <row r="40">
          <cell r="A40" t="str">
            <v>Intercompany accounts (non-LEL)</v>
          </cell>
        </row>
        <row r="41">
          <cell r="A41" t="str">
            <v>PRM liabilities - current</v>
          </cell>
        </row>
        <row r="42">
          <cell r="A42" t="str">
            <v>Customer deposits</v>
          </cell>
        </row>
        <row r="43">
          <cell r="A43" t="str">
            <v>Intercompany debt - current (non-LEL)</v>
          </cell>
        </row>
        <row r="44">
          <cell r="A44" t="str">
            <v>Push down reserve - current</v>
          </cell>
        </row>
        <row r="45">
          <cell r="A45" t="str">
            <v>Other purch acctg reserves - current</v>
          </cell>
        </row>
        <row r="46">
          <cell r="A46" t="str">
            <v>Other current liabilities</v>
          </cell>
        </row>
        <row r="47">
          <cell r="A47" t="str">
            <v>Intercompany debt - noncurrent (non-LEL)</v>
          </cell>
        </row>
        <row r="48">
          <cell r="A48" t="str">
            <v>Pfd shs subj to mand redemp - noncurr</v>
          </cell>
        </row>
        <row r="49">
          <cell r="A49" t="str">
            <v>External debt - noncurrent</v>
          </cell>
        </row>
        <row r="50">
          <cell r="A50" t="str">
            <v>Accum deferred income taxes</v>
          </cell>
        </row>
        <row r="51">
          <cell r="A51" t="str">
            <v>ITC, in process of amortization</v>
          </cell>
        </row>
        <row r="52">
          <cell r="A52" t="str">
            <v>Acc provision for pensions</v>
          </cell>
        </row>
        <row r="53">
          <cell r="A53" t="str">
            <v>Customer advances for construction</v>
          </cell>
        </row>
        <row r="54">
          <cell r="A54" t="str">
            <v>Regulatory liability</v>
          </cell>
        </row>
        <row r="55">
          <cell r="A55" t="str">
            <v>ARO liability</v>
          </cell>
        </row>
        <row r="56">
          <cell r="A56" t="str">
            <v>PRM liabilities - noncurrent</v>
          </cell>
        </row>
        <row r="57">
          <cell r="A57" t="str">
            <v>Revaluation reserve - noncurrent</v>
          </cell>
        </row>
        <row r="58">
          <cell r="A58" t="str">
            <v>Push down reserve - noncurrent</v>
          </cell>
        </row>
        <row r="59">
          <cell r="A59" t="str">
            <v>Non-ARO cost of recovery</v>
          </cell>
        </row>
        <row r="60">
          <cell r="A60" t="str">
            <v>Other deferred credits</v>
          </cell>
        </row>
        <row r="61">
          <cell r="A61" t="str">
            <v>Minority interests - balance sheet</v>
          </cell>
        </row>
        <row r="62">
          <cell r="A62" t="str">
            <v>Cumulative preferred stock</v>
          </cell>
        </row>
        <row r="63">
          <cell r="A63" t="str">
            <v>Common stock</v>
          </cell>
        </row>
        <row r="64">
          <cell r="A64" t="str">
            <v>Common stock expense</v>
          </cell>
        </row>
        <row r="65">
          <cell r="A65" t="str">
            <v>Additional paid-in capital</v>
          </cell>
        </row>
        <row r="66">
          <cell r="A66" t="str">
            <v>Other comprehensive income</v>
          </cell>
        </row>
      </sheetData>
      <sheetData sheetId="15">
        <row r="2">
          <cell r="A2" t="str">
            <v>Electric revenues</v>
          </cell>
        </row>
        <row r="3">
          <cell r="A3" t="str">
            <v>Off-system sales</v>
          </cell>
        </row>
        <row r="4">
          <cell r="A4" t="str">
            <v>Other revenues</v>
          </cell>
        </row>
        <row r="5">
          <cell r="A5" t="str">
            <v>Gas revenues</v>
          </cell>
        </row>
        <row r="6">
          <cell r="A6" t="str">
            <v>Fuel for generation</v>
          </cell>
        </row>
        <row r="7">
          <cell r="A7" t="str">
            <v>Power purchased</v>
          </cell>
        </row>
        <row r="8">
          <cell r="A8" t="str">
            <v>Other cost of revs</v>
          </cell>
        </row>
        <row r="9">
          <cell r="A9" t="str">
            <v>Gas supply expenses</v>
          </cell>
        </row>
        <row r="10">
          <cell r="A10" t="str">
            <v>O&amp;M - nonlabor</v>
          </cell>
        </row>
        <row r="11">
          <cell r="A11" t="str">
            <v>O&amp;M - labor</v>
          </cell>
        </row>
        <row r="12">
          <cell r="A12" t="str">
            <v>Depr and amort exp (excl goodwill)</v>
          </cell>
        </row>
        <row r="13">
          <cell r="A13" t="str">
            <v>Property and other taxes</v>
          </cell>
        </row>
        <row r="14">
          <cell r="A14" t="str">
            <v>VDT costs</v>
          </cell>
        </row>
        <row r="15">
          <cell r="A15" t="str">
            <v>Nonrecurring charges</v>
          </cell>
        </row>
        <row r="16">
          <cell r="A16" t="str">
            <v>Equity in earnings</v>
          </cell>
        </row>
        <row r="17">
          <cell r="A17" t="str">
            <v>Other income and deductions</v>
          </cell>
        </row>
        <row r="18">
          <cell r="A18" t="str">
            <v>Interest income</v>
          </cell>
        </row>
        <row r="19">
          <cell r="A19" t="str">
            <v>Intercompany interest (LEL)</v>
          </cell>
        </row>
        <row r="20">
          <cell r="A20" t="str">
            <v>Intercompany interest (non-LEL)</v>
          </cell>
        </row>
        <row r="21">
          <cell r="A21" t="str">
            <v>Interest expense</v>
          </cell>
        </row>
        <row r="22">
          <cell r="A22" t="str">
            <v>Preferred dividends</v>
          </cell>
        </row>
        <row r="23">
          <cell r="A23" t="str">
            <v>Minority interest - income statement</v>
          </cell>
        </row>
        <row r="24">
          <cell r="A24" t="str">
            <v>Current income tax provision</v>
          </cell>
        </row>
        <row r="25">
          <cell r="A25" t="str">
            <v>Deferred income tax provision</v>
          </cell>
        </row>
        <row r="26">
          <cell r="A26" t="str">
            <v>Net income - discontinued operations</v>
          </cell>
        </row>
        <row r="27">
          <cell r="A27" t="str">
            <v>Extraordinary items</v>
          </cell>
        </row>
        <row r="28">
          <cell r="A28" t="str">
            <v>Cumulative effect of acctg change</v>
          </cell>
        </row>
      </sheetData>
      <sheetData sheetId="16"/>
      <sheetData sheetId="17">
        <row r="1">
          <cell r="A1" t="str">
            <v>Balance Sheet</v>
          </cell>
        </row>
        <row r="2">
          <cell r="A2" t="str">
            <v>Capital</v>
          </cell>
        </row>
        <row r="3">
          <cell r="A3" t="str">
            <v>O&amp;M</v>
          </cell>
        </row>
        <row r="4">
          <cell r="A4" t="str">
            <v>Zero</v>
          </cell>
        </row>
      </sheetData>
      <sheetData sheetId="18">
        <row r="1">
          <cell r="A1" t="str">
            <v>Asset</v>
          </cell>
        </row>
        <row r="2">
          <cell r="A2" t="str">
            <v>Liability</v>
          </cell>
        </row>
        <row r="3">
          <cell r="A3" t="str">
            <v>Owners Equity</v>
          </cell>
        </row>
        <row r="4">
          <cell r="A4" t="str">
            <v>Revenue</v>
          </cell>
        </row>
        <row r="5">
          <cell r="A5" t="str">
            <v>Expense</v>
          </cell>
        </row>
      </sheetData>
      <sheetData sheetId="19">
        <row r="1">
          <cell r="A1" t="str">
            <v>KUTL</v>
          </cell>
        </row>
        <row r="2">
          <cell r="A2" t="str">
            <v>LELLC</v>
          </cell>
        </row>
        <row r="3">
          <cell r="A3" t="str">
            <v>LUTL</v>
          </cell>
        </row>
        <row r="4">
          <cell r="A4" t="str">
            <v>SERV</v>
          </cell>
        </row>
        <row r="5">
          <cell r="A5" t="str">
            <v>WKEC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lorCodes"/>
      <sheetName val="ColorCodesChannel"/>
      <sheetName val="ColorCodesStochastic"/>
      <sheetName val="Information"/>
      <sheetName val="Map"/>
      <sheetName val="Input"/>
      <sheetName val="Grey"/>
      <sheetName val="FAS_RW"/>
      <sheetName val="FAS_RWedits"/>
      <sheetName val="FASRWLiabilities001"/>
      <sheetName val="Cash"/>
      <sheetName val="CashSummary"/>
      <sheetName val="Actions"/>
      <sheetName val="Channel"/>
      <sheetName val="EditsTemplate"/>
      <sheetName val="Simulation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8">
          <cell r="L138" t="str">
            <v>FVA</v>
          </cell>
          <cell r="M138" t="str">
            <v>MRV</v>
          </cell>
        </row>
        <row r="142">
          <cell r="L142" t="str">
            <v>Add to SC</v>
          </cell>
          <cell r="M142" t="str">
            <v>EROA is Net of Expense</v>
          </cell>
          <cell r="N142" t="str">
            <v>Not Included in Benefit Cost</v>
          </cell>
        </row>
        <row r="162">
          <cell r="L162" t="str">
            <v>Beginning of Next Year</v>
          </cell>
          <cell r="M162" t="str">
            <v>End of Current Year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lorCodes"/>
      <sheetName val="ColorCodesChannel"/>
      <sheetName val="ColorCodesStochastic"/>
      <sheetName val="Information"/>
      <sheetName val="Map"/>
      <sheetName val="Input"/>
      <sheetName val="Grey"/>
      <sheetName val="FAS"/>
      <sheetName val="FASedits"/>
      <sheetName val="FASLiabilities001"/>
      <sheetName val="USFunding"/>
      <sheetName val="USFundingLiabilities001"/>
      <sheetName val="Cash"/>
      <sheetName val="CashSummary"/>
      <sheetName val="USActions"/>
      <sheetName val="Channel"/>
      <sheetName val="EditsTemplate"/>
      <sheetName val="SimulationData"/>
    </sheetNames>
    <sheetDataSet>
      <sheetData sheetId="0"/>
      <sheetData sheetId="1"/>
      <sheetData sheetId="2"/>
      <sheetData sheetId="3"/>
      <sheetData sheetId="4"/>
      <sheetData sheetId="5">
        <row r="270">
          <cell r="L270" t="str">
            <v>FVA</v>
          </cell>
          <cell r="M270" t="str">
            <v>MRV</v>
          </cell>
        </row>
        <row r="274">
          <cell r="L274" t="str">
            <v>Add to SC</v>
          </cell>
          <cell r="M274" t="str">
            <v>EROA is Net of Expense</v>
          </cell>
          <cell r="N274" t="str">
            <v>Not Included in Benefit Cost</v>
          </cell>
        </row>
        <row r="294">
          <cell r="L294" t="str">
            <v>Beginning of Next Year</v>
          </cell>
          <cell r="M294" t="str">
            <v>End of Current Year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lorCodes"/>
      <sheetName val="ColorCodesChannel"/>
      <sheetName val="ColorCodesStochastic"/>
      <sheetName val="Information"/>
      <sheetName val="Map"/>
      <sheetName val="Input"/>
      <sheetName val="Grey"/>
      <sheetName val="Hale 2017 Calcs"/>
      <sheetName val="Disbs"/>
      <sheetName val="FAS"/>
      <sheetName val="FASedits"/>
      <sheetName val="FASLiabilities001"/>
      <sheetName val="Cash"/>
      <sheetName val="CashSummary"/>
      <sheetName val="Actions"/>
      <sheetName val="Channel"/>
      <sheetName val="EditsTemplate"/>
      <sheetName val="SimulationData"/>
      <sheetName val="HALE PBO"/>
      <sheetName val="HALE"/>
    </sheetNames>
    <sheetDataSet>
      <sheetData sheetId="0"/>
      <sheetData sheetId="1"/>
      <sheetData sheetId="2"/>
      <sheetData sheetId="3"/>
      <sheetData sheetId="4"/>
      <sheetData sheetId="5">
        <row r="134">
          <cell r="L134" t="str">
            <v>FVA</v>
          </cell>
          <cell r="M134" t="str">
            <v>MRV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ccounts"/>
      <sheetName val="Macro1"/>
      <sheetName val="Sheet1"/>
      <sheetName val="PopCache"/>
    </sheetNames>
    <sheetDataSet>
      <sheetData sheetId="0" refreshError="1"/>
      <sheetData sheetId="1">
        <row r="79">
          <cell r="A79" t="str">
            <v>Recover</v>
          </cell>
        </row>
      </sheetData>
      <sheetData sheetId="2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sonville Meters"/>
      <sheetName val="Version History"/>
    </sheetNames>
    <sheetDataSet>
      <sheetData sheetId="0" refreshError="1"/>
      <sheetData sheetId="1">
        <row r="1">
          <cell r="O1" t="str">
            <v>Expedite preparation process</v>
          </cell>
        </row>
        <row r="2">
          <cell r="O2" t="str">
            <v>Methodology change</v>
          </cell>
        </row>
        <row r="3">
          <cell r="O3" t="str">
            <v xml:space="preserve">Correct an error </v>
          </cell>
        </row>
        <row r="4">
          <cell r="O4" t="str">
            <v>Layout/formatting improvements</v>
          </cell>
        </row>
        <row r="5">
          <cell r="O5" t="str">
            <v>Other (Explain in the "Description of Revisions" column)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SetListingsFromEiS"/>
      <sheetName val="SortedRowSetListings"/>
      <sheetName val="CurrPeriodBalsByCompanyByAcct"/>
      <sheetName val="InvInSubsAnalysis"/>
      <sheetName val="IntercoSalesAnalysis"/>
      <sheetName val="EquityInEarningsAnalysis"/>
      <sheetName val="IntercompanyInterestAnalysis"/>
      <sheetName val="IntercoPayblsReceivblsAnalysis"/>
      <sheetName val="IncomeTaxesByCompany"/>
      <sheetName val="DiscOpersCheck"/>
      <sheetName val="CompOfParentsAndConsolCapital"/>
      <sheetName val="EffectiveTaxRateAdj"/>
      <sheetName val="ServcoCheck"/>
      <sheetName val="BalSheetAndIncStmtHFM"/>
      <sheetName val="BalSheetAndIncStmtB4Adj"/>
      <sheetName val="BlankWorksheet1"/>
      <sheetName val="BlankWorksheet2"/>
      <sheetName val="BlankWorksheet3"/>
      <sheetName val="BalSheetAndIncStmtAfterAdj"/>
      <sheetName val="ErrorCheckSummary"/>
      <sheetName val="Macro1"/>
    </sheetNames>
    <sheetDataSet>
      <sheetData sheetId="0"/>
      <sheetData sheetId="1"/>
      <sheetData sheetId="2">
        <row r="1">
          <cell r="A1" t="str">
            <v xml:space="preserve">Account Balances by Company  Period Name : 'DEC-2013'  </v>
          </cell>
        </row>
      </sheetData>
      <sheetData sheetId="3"/>
      <sheetData sheetId="4">
        <row r="8">
          <cell r="A8" t="str">
            <v>447005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LG&amp;E AND KU ENERGY LLC</v>
          </cell>
        </row>
      </sheetData>
      <sheetData sheetId="19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structions"/>
      <sheetName val="Review Case Calcs"/>
      <sheetName val="Tickmarks Input"/>
      <sheetName val="Input"/>
      <sheetName val="Liability Detail-G1"/>
      <sheetName val="Liability Detail-G2"/>
      <sheetName val="Recovery Summary-G1"/>
      <sheetName val="Recovery Summary-G2"/>
      <sheetName val="E(m) Adj Bridge"/>
      <sheetName val="OU Collection-G1"/>
      <sheetName val="OU Collection-G2"/>
      <sheetName val="E(m) Bridge"/>
      <sheetName val="ROR True-Up Adj-Pre"/>
      <sheetName val="ROR True-Up Adj-Post"/>
      <sheetName val="Data"/>
      <sheetName val="Error Checks"/>
      <sheetName val="CM BS Recon"/>
      <sheetName val="Analysis of Bal Sht Change"/>
      <sheetName val="PM BS Recon"/>
      <sheetName val="ECR in Base Rates"/>
      <sheetName val="Revenue Report"/>
      <sheetName val="Input - Rev Report"/>
      <sheetName val="Data- Rev Report"/>
      <sheetName val="Data Updates"/>
      <sheetName val="VersionHist"/>
      <sheetName val="Startup"/>
      <sheetName val="Adjt Input"/>
      <sheetName val="PM BS Recon-G1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1</v>
          </cell>
          <cell r="C3" t="str">
            <v>ECR Revenue Recovered in Base Rates</v>
          </cell>
          <cell r="E3" t="str">
            <v>A</v>
          </cell>
          <cell r="F3">
            <v>1</v>
          </cell>
          <cell r="G3" t="str">
            <v>[A1]</v>
          </cell>
        </row>
        <row r="4">
          <cell r="B4">
            <v>2</v>
          </cell>
          <cell r="C4" t="str">
            <v>Demand ECR Revenue Recovered in Base Rates</v>
          </cell>
          <cell r="E4" t="str">
            <v>A</v>
          </cell>
          <cell r="F4">
            <v>2</v>
          </cell>
          <cell r="G4" t="str">
            <v>[A2]</v>
          </cell>
        </row>
        <row r="5">
          <cell r="B5">
            <v>3</v>
          </cell>
          <cell r="C5" t="str">
            <v>Energy ECR Revenue Recovered in Base Rates</v>
          </cell>
          <cell r="E5" t="str">
            <v>A</v>
          </cell>
          <cell r="F5">
            <v>3</v>
          </cell>
          <cell r="G5" t="str">
            <v>[A3]</v>
          </cell>
        </row>
        <row r="6">
          <cell r="B6">
            <v>4</v>
          </cell>
          <cell r="C6" t="str">
            <v>ODL ECR Revenue Recovered in Base Rates</v>
          </cell>
          <cell r="E6" t="str">
            <v>A</v>
          </cell>
          <cell r="F6">
            <v>4</v>
          </cell>
          <cell r="G6" t="str">
            <v>[A4]</v>
          </cell>
        </row>
        <row r="7">
          <cell r="B7">
            <v>5</v>
          </cell>
          <cell r="C7" t="str">
            <v>Billed Mwh</v>
          </cell>
          <cell r="E7" t="str">
            <v>A</v>
          </cell>
          <cell r="F7">
            <v>5</v>
          </cell>
          <cell r="G7" t="str">
            <v>[A5]</v>
          </cell>
        </row>
        <row r="8">
          <cell r="B8">
            <v>6</v>
          </cell>
          <cell r="C8" t="str">
            <v>Current Month Base Demand Accrual</v>
          </cell>
          <cell r="E8" t="str">
            <v>B</v>
          </cell>
          <cell r="F8">
            <v>1</v>
          </cell>
          <cell r="G8" t="str">
            <v>[B1]</v>
          </cell>
        </row>
        <row r="9">
          <cell r="B9">
            <v>7</v>
          </cell>
          <cell r="C9" t="str">
            <v>Current Month Base Energy Accrual</v>
          </cell>
          <cell r="E9" t="str">
            <v>B</v>
          </cell>
          <cell r="F9">
            <v>2</v>
          </cell>
          <cell r="G9" t="str">
            <v>[B2]</v>
          </cell>
        </row>
        <row r="10">
          <cell r="B10">
            <v>8</v>
          </cell>
          <cell r="C10" t="str">
            <v>Current Month ECR Factor Accrual</v>
          </cell>
          <cell r="E10" t="str">
            <v>B</v>
          </cell>
          <cell r="F10">
            <v>3</v>
          </cell>
          <cell r="G10" t="str">
            <v>[B3]</v>
          </cell>
        </row>
        <row r="11">
          <cell r="B11">
            <v>9</v>
          </cell>
          <cell r="C11" t="str">
            <v>Unbilled Base Mwh</v>
          </cell>
          <cell r="E11" t="str">
            <v>B</v>
          </cell>
          <cell r="F11">
            <v>4</v>
          </cell>
          <cell r="G11" t="str">
            <v>[B4]</v>
          </cell>
        </row>
        <row r="12">
          <cell r="B12">
            <v>10</v>
          </cell>
          <cell r="C12" t="str">
            <v>Unbilled Factor $</v>
          </cell>
          <cell r="E12" t="str">
            <v>B</v>
          </cell>
          <cell r="F12">
            <v>5</v>
          </cell>
          <cell r="G12" t="str">
            <v>[B5]</v>
          </cell>
        </row>
        <row r="13">
          <cell r="B13">
            <v>11</v>
          </cell>
          <cell r="C13" t="str">
            <v>Prior Month Base Demand Reversal</v>
          </cell>
          <cell r="E13" t="str">
            <v>B</v>
          </cell>
          <cell r="F13">
            <v>6</v>
          </cell>
          <cell r="G13" t="str">
            <v>[B6]</v>
          </cell>
        </row>
        <row r="14">
          <cell r="B14">
            <v>12</v>
          </cell>
          <cell r="C14" t="str">
            <v>Prior Month Base Energy Reversal</v>
          </cell>
          <cell r="E14" t="str">
            <v>B</v>
          </cell>
          <cell r="F14">
            <v>7</v>
          </cell>
          <cell r="G14" t="str">
            <v>[B7]</v>
          </cell>
        </row>
        <row r="15">
          <cell r="B15">
            <v>13</v>
          </cell>
          <cell r="C15" t="str">
            <v>Prior Month ECR Factor Reversal</v>
          </cell>
          <cell r="E15" t="str">
            <v>B</v>
          </cell>
          <cell r="F15">
            <v>8</v>
          </cell>
          <cell r="G15" t="str">
            <v>[B8]</v>
          </cell>
        </row>
        <row r="16">
          <cell r="B16">
            <v>14</v>
          </cell>
          <cell r="C16" t="str">
            <v>Billed Base Demand ECR</v>
          </cell>
          <cell r="E16" t="str">
            <v>C</v>
          </cell>
          <cell r="F16">
            <v>1</v>
          </cell>
          <cell r="G16" t="str">
            <v>[C1]</v>
          </cell>
        </row>
        <row r="17">
          <cell r="B17">
            <v>15</v>
          </cell>
          <cell r="C17" t="str">
            <v>Unbilled Base Demand ECR</v>
          </cell>
          <cell r="E17" t="str">
            <v>C</v>
          </cell>
          <cell r="F17">
            <v>2</v>
          </cell>
          <cell r="G17" t="str">
            <v>[C2]</v>
          </cell>
        </row>
        <row r="18">
          <cell r="B18">
            <v>16</v>
          </cell>
          <cell r="C18" t="str">
            <v>Billed Base Energy ECR</v>
          </cell>
          <cell r="E18" t="str">
            <v>C</v>
          </cell>
          <cell r="F18">
            <v>3</v>
          </cell>
          <cell r="G18" t="str">
            <v>[C3]</v>
          </cell>
        </row>
        <row r="19">
          <cell r="B19">
            <v>17</v>
          </cell>
          <cell r="C19" t="str">
            <v>Unbilled Base Energy ECR</v>
          </cell>
          <cell r="E19" t="str">
            <v>C</v>
          </cell>
          <cell r="F19">
            <v>4</v>
          </cell>
          <cell r="G19" t="str">
            <v>[C4]</v>
          </cell>
        </row>
        <row r="20">
          <cell r="B20">
            <v>18</v>
          </cell>
          <cell r="C20" t="str">
            <v>Billed ECR Factor</v>
          </cell>
          <cell r="E20" t="str">
            <v>C</v>
          </cell>
          <cell r="F20">
            <v>5</v>
          </cell>
          <cell r="G20" t="str">
            <v>[C5]</v>
          </cell>
        </row>
        <row r="21">
          <cell r="B21">
            <v>19</v>
          </cell>
          <cell r="C21" t="str">
            <v>Unbilled ECR Factor</v>
          </cell>
          <cell r="E21" t="str">
            <v>C</v>
          </cell>
          <cell r="F21">
            <v>6</v>
          </cell>
          <cell r="G21" t="str">
            <v>[C6]</v>
          </cell>
        </row>
        <row r="22">
          <cell r="B22">
            <v>20</v>
          </cell>
          <cell r="C22" t="str">
            <v>RB, Environmental Compliance Rate Base</v>
          </cell>
          <cell r="E22" t="str">
            <v>D</v>
          </cell>
          <cell r="F22">
            <v>1</v>
          </cell>
          <cell r="G22" t="str">
            <v>[D1]</v>
          </cell>
        </row>
        <row r="23">
          <cell r="B23">
            <v>21</v>
          </cell>
          <cell r="C23" t="str">
            <v>RB / 12</v>
          </cell>
          <cell r="E23" t="str">
            <v>D</v>
          </cell>
          <cell r="F23">
            <v>2</v>
          </cell>
          <cell r="G23" t="str">
            <v>[D2]</v>
          </cell>
        </row>
        <row r="24">
          <cell r="B24">
            <v>22</v>
          </cell>
          <cell r="C24" t="str">
            <v>(ROR + (ROR - DR) (TR / (1 - TR)))   [2001 Plan]</v>
          </cell>
          <cell r="E24" t="str">
            <v>D</v>
          </cell>
          <cell r="F24">
            <v>3</v>
          </cell>
          <cell r="G24" t="str">
            <v>[D3]</v>
          </cell>
        </row>
        <row r="25">
          <cell r="B25">
            <v>23</v>
          </cell>
          <cell r="C25" t="str">
            <v>OE, Pollution Control Operating Expenses for the 1994 Plan</v>
          </cell>
          <cell r="E25" t="str">
            <v>D</v>
          </cell>
          <cell r="F25">
            <v>4</v>
          </cell>
          <cell r="G25" t="str">
            <v>[D4]</v>
          </cell>
        </row>
        <row r="26">
          <cell r="B26">
            <v>24</v>
          </cell>
          <cell r="C26" t="str">
            <v>BAS (enter as opp sign)</v>
          </cell>
          <cell r="E26" t="str">
            <v>D</v>
          </cell>
          <cell r="F26">
            <v>5</v>
          </cell>
          <cell r="G26" t="str">
            <v>[D5]</v>
          </cell>
        </row>
        <row r="27">
          <cell r="B27">
            <v>25</v>
          </cell>
          <cell r="C27" t="str">
            <v>E(m), (as filed)</v>
          </cell>
          <cell r="E27" t="str">
            <v>D</v>
          </cell>
          <cell r="F27">
            <v>6</v>
          </cell>
          <cell r="G27" t="str">
            <v>[D6]</v>
          </cell>
        </row>
        <row r="28">
          <cell r="B28">
            <v>26</v>
          </cell>
          <cell r="C28" t="str">
            <v>Post-1994 Plan Environmental Compliance Rate Base</v>
          </cell>
          <cell r="E28" t="str">
            <v>E</v>
          </cell>
          <cell r="F28">
            <v>1</v>
          </cell>
          <cell r="G28" t="str">
            <v>[E1]</v>
          </cell>
        </row>
        <row r="29">
          <cell r="B29">
            <v>27</v>
          </cell>
          <cell r="C29" t="str">
            <v>Pollution Control Deferred Income Taxes</v>
          </cell>
          <cell r="E29" t="str">
            <v>E</v>
          </cell>
          <cell r="F29">
            <v>2</v>
          </cell>
          <cell r="G29" t="str">
            <v>[E2]</v>
          </cell>
        </row>
        <row r="30">
          <cell r="B30">
            <v>28</v>
          </cell>
          <cell r="C30" t="str">
            <v>Expense Month KY Jurisdictional Revenue Excl. ECR (column 7)</v>
          </cell>
          <cell r="E30" t="str">
            <v>F</v>
          </cell>
          <cell r="F30">
            <v>1</v>
          </cell>
          <cell r="G30" t="str">
            <v>[F1]</v>
          </cell>
        </row>
        <row r="31">
          <cell r="B31">
            <v>29</v>
          </cell>
          <cell r="C31" t="str">
            <v>Expense Month Total Company Revenues (column 10)</v>
          </cell>
          <cell r="E31" t="str">
            <v>F</v>
          </cell>
          <cell r="F31">
            <v>2</v>
          </cell>
          <cell r="G31" t="str">
            <v>[F2]</v>
          </cell>
        </row>
        <row r="32">
          <cell r="B32">
            <v>30</v>
          </cell>
          <cell r="C32" t="str">
            <v>KY Jurisdictional Allocation Ratio for Expense Month</v>
          </cell>
          <cell r="E32" t="str">
            <v>F</v>
          </cell>
          <cell r="F32">
            <v>3</v>
          </cell>
          <cell r="G32" t="str">
            <v>[F3]</v>
          </cell>
        </row>
        <row r="33">
          <cell r="B33">
            <v>31</v>
          </cell>
          <cell r="C33" t="str">
            <v>Ohio Valley Electric Cooperative</v>
          </cell>
          <cell r="E33" t="str">
            <v>G</v>
          </cell>
          <cell r="F33">
            <v>1</v>
          </cell>
          <cell r="G33" t="str">
            <v>[G1]</v>
          </cell>
        </row>
        <row r="34">
          <cell r="B34">
            <v>32</v>
          </cell>
          <cell r="C34" t="str">
            <v>Investments in Subsidiary Companies</v>
          </cell>
          <cell r="E34" t="str">
            <v>G</v>
          </cell>
          <cell r="F34">
            <v>2</v>
          </cell>
          <cell r="G34" t="str">
            <v>[G2]</v>
          </cell>
        </row>
        <row r="35">
          <cell r="B35">
            <v>33</v>
          </cell>
          <cell r="C35" t="str">
            <v>Other</v>
          </cell>
          <cell r="E35" t="str">
            <v>G</v>
          </cell>
          <cell r="F35">
            <v>3</v>
          </cell>
          <cell r="G35" t="str">
            <v>[G3]</v>
          </cell>
        </row>
        <row r="36">
          <cell r="B36">
            <v>34</v>
          </cell>
          <cell r="C36" t="str">
            <v>Unappropriated Undistributed Subsidiary Earnings (less deferred taxes, p4)</v>
          </cell>
          <cell r="E36" t="str">
            <v>G</v>
          </cell>
          <cell r="F36">
            <v>4</v>
          </cell>
          <cell r="G36" t="str">
            <v>[G4]</v>
          </cell>
        </row>
        <row r="37">
          <cell r="B37">
            <v>35</v>
          </cell>
          <cell r="C37" t="str">
            <v>Total Common Equity</v>
          </cell>
          <cell r="E37" t="str">
            <v>G</v>
          </cell>
          <cell r="F37">
            <v>5</v>
          </cell>
          <cell r="G37" t="str">
            <v>[G5]</v>
          </cell>
        </row>
        <row r="38">
          <cell r="B38">
            <v>36</v>
          </cell>
          <cell r="C38" t="str">
            <v>Preferred Stock</v>
          </cell>
          <cell r="E38" t="str">
            <v>G</v>
          </cell>
          <cell r="F38">
            <v>6</v>
          </cell>
          <cell r="G38" t="str">
            <v>[G6]</v>
          </cell>
        </row>
        <row r="39">
          <cell r="B39">
            <v>37</v>
          </cell>
          <cell r="C39" t="str">
            <v>Pollution Control Bonds</v>
          </cell>
          <cell r="E39" t="str">
            <v>G</v>
          </cell>
          <cell r="F39">
            <v>7</v>
          </cell>
          <cell r="G39" t="str">
            <v>[G7]</v>
          </cell>
        </row>
        <row r="40">
          <cell r="B40">
            <v>38</v>
          </cell>
          <cell r="C40" t="str">
            <v>Other Long-Term Debt</v>
          </cell>
          <cell r="E40" t="str">
            <v>G</v>
          </cell>
          <cell r="F40">
            <v>8</v>
          </cell>
          <cell r="G40" t="str">
            <v>[G8]</v>
          </cell>
        </row>
        <row r="41">
          <cell r="B41">
            <v>39</v>
          </cell>
          <cell r="C41" t="str">
            <v>First Mortgage Bonds</v>
          </cell>
          <cell r="E41" t="str">
            <v>G</v>
          </cell>
          <cell r="F41">
            <v>9</v>
          </cell>
          <cell r="G41" t="str">
            <v>[G9]</v>
          </cell>
        </row>
        <row r="42">
          <cell r="B42">
            <v>40</v>
          </cell>
          <cell r="C42" t="str">
            <v>LT Notes Payable to Associated Companies</v>
          </cell>
          <cell r="E42" t="str">
            <v>G</v>
          </cell>
          <cell r="F42">
            <v>10</v>
          </cell>
          <cell r="G42" t="str">
            <v>[G10]</v>
          </cell>
        </row>
        <row r="43">
          <cell r="B43">
            <v>41</v>
          </cell>
          <cell r="C43" t="str">
            <v>Long-Term Debt Due in 1 Year</v>
          </cell>
          <cell r="E43" t="str">
            <v>G</v>
          </cell>
          <cell r="F43">
            <v>11</v>
          </cell>
          <cell r="G43" t="str">
            <v>[G11]</v>
          </cell>
        </row>
        <row r="44">
          <cell r="B44">
            <v>42</v>
          </cell>
          <cell r="C44" t="str">
            <v>ST Notes Payable to Associated Companies</v>
          </cell>
          <cell r="E44" t="str">
            <v>G</v>
          </cell>
          <cell r="F44">
            <v>12</v>
          </cell>
          <cell r="G44" t="str">
            <v>[G12]</v>
          </cell>
        </row>
        <row r="45">
          <cell r="B45">
            <v>43</v>
          </cell>
          <cell r="C45" t="str">
            <v>Notes Payable</v>
          </cell>
          <cell r="E45" t="str">
            <v>G</v>
          </cell>
          <cell r="F45">
            <v>13</v>
          </cell>
          <cell r="G45" t="str">
            <v>[G13]</v>
          </cell>
        </row>
        <row r="46">
          <cell r="B46">
            <v>44</v>
          </cell>
          <cell r="C46" t="str">
            <v>Notes Payable to Associated Companies</v>
          </cell>
          <cell r="E46" t="str">
            <v>G</v>
          </cell>
          <cell r="F46">
            <v>14</v>
          </cell>
          <cell r="G46" t="str">
            <v>[G14]</v>
          </cell>
        </row>
        <row r="47">
          <cell r="B47">
            <v>45</v>
          </cell>
          <cell r="C47" t="str">
            <v>Long-Term Debt</v>
          </cell>
          <cell r="D47" t="str">
            <v>Principal Balance of Marked-to-Market Liability Series P</v>
          </cell>
          <cell r="E47" t="str">
            <v>H</v>
          </cell>
          <cell r="F47">
            <v>1</v>
          </cell>
          <cell r="G47" t="str">
            <v>[H1]</v>
          </cell>
        </row>
        <row r="48">
          <cell r="B48">
            <v>46</v>
          </cell>
          <cell r="C48" t="str">
            <v>Long-Term Debt</v>
          </cell>
          <cell r="D48" t="str">
            <v>Total Principal</v>
          </cell>
          <cell r="E48" t="str">
            <v>H</v>
          </cell>
          <cell r="F48">
            <v>2</v>
          </cell>
          <cell r="G48" t="str">
            <v>[H2]</v>
          </cell>
        </row>
        <row r="49">
          <cell r="B49">
            <v>47</v>
          </cell>
          <cell r="C49" t="str">
            <v>Long-Term Debt</v>
          </cell>
          <cell r="D49" t="str">
            <v>Total Annualized Cost</v>
          </cell>
          <cell r="E49" t="str">
            <v>H</v>
          </cell>
          <cell r="F49">
            <v>3</v>
          </cell>
          <cell r="G49" t="str">
            <v>[H3]</v>
          </cell>
        </row>
        <row r="50">
          <cell r="B50">
            <v>48</v>
          </cell>
          <cell r="C50" t="str">
            <v>Long-Term Debt</v>
          </cell>
          <cell r="D50" t="str">
            <v>Embedded Cost of Long-Term Debt (recalc'd. w/o MTM)</v>
          </cell>
          <cell r="E50" t="str">
            <v>H</v>
          </cell>
          <cell r="F50">
            <v>4</v>
          </cell>
          <cell r="G50" t="str">
            <v>[H4]</v>
          </cell>
        </row>
        <row r="51">
          <cell r="B51">
            <v>49</v>
          </cell>
          <cell r="C51" t="str">
            <v>Medium-Term Debt</v>
          </cell>
          <cell r="D51" t="str">
            <v>Total Principal</v>
          </cell>
          <cell r="E51" t="str">
            <v>H</v>
          </cell>
          <cell r="F51">
            <v>5</v>
          </cell>
          <cell r="G51" t="str">
            <v>[H5]</v>
          </cell>
        </row>
        <row r="52">
          <cell r="B52">
            <v>50</v>
          </cell>
          <cell r="C52" t="str">
            <v>Medium-Term Debt</v>
          </cell>
          <cell r="D52" t="str">
            <v>Total Annualized Cost</v>
          </cell>
          <cell r="E52" t="str">
            <v>H</v>
          </cell>
          <cell r="F52">
            <v>6</v>
          </cell>
          <cell r="G52" t="str">
            <v>[H6]</v>
          </cell>
        </row>
        <row r="53">
          <cell r="B53">
            <v>51</v>
          </cell>
          <cell r="C53" t="str">
            <v>Medium-Term Debt</v>
          </cell>
          <cell r="D53" t="str">
            <v>Embedded Cost of Medium-Term Debt</v>
          </cell>
          <cell r="E53" t="str">
            <v>H</v>
          </cell>
          <cell r="F53">
            <v>7</v>
          </cell>
          <cell r="G53" t="str">
            <v>[H7]</v>
          </cell>
        </row>
        <row r="54">
          <cell r="B54">
            <v>52</v>
          </cell>
          <cell r="C54" t="str">
            <v>Short-Term Debt</v>
          </cell>
          <cell r="D54" t="str">
            <v>Total Principal</v>
          </cell>
          <cell r="E54" t="str">
            <v>H</v>
          </cell>
          <cell r="F54">
            <v>8</v>
          </cell>
          <cell r="G54" t="str">
            <v>[H8]</v>
          </cell>
        </row>
        <row r="55">
          <cell r="B55">
            <v>53</v>
          </cell>
          <cell r="C55" t="str">
            <v>Short-Term Debt</v>
          </cell>
          <cell r="D55" t="str">
            <v>Total Annualized Cost</v>
          </cell>
          <cell r="E55" t="str">
            <v>H</v>
          </cell>
          <cell r="F55">
            <v>9</v>
          </cell>
          <cell r="G55" t="str">
            <v>[H9]</v>
          </cell>
        </row>
        <row r="56">
          <cell r="B56">
            <v>54</v>
          </cell>
          <cell r="C56" t="str">
            <v>Short-Term Debt</v>
          </cell>
          <cell r="D56" t="str">
            <v>Embedded Cost of Short-Term Debt</v>
          </cell>
          <cell r="E56" t="str">
            <v>H</v>
          </cell>
          <cell r="F56">
            <v>10</v>
          </cell>
          <cell r="G56" t="str">
            <v>[H10]</v>
          </cell>
        </row>
        <row r="57">
          <cell r="B57">
            <v>55</v>
          </cell>
          <cell r="C57" t="str">
            <v>Annual Cost Rate of Common Equity</v>
          </cell>
          <cell r="E57" t="str">
            <v>J</v>
          </cell>
          <cell r="F57">
            <v>1</v>
          </cell>
          <cell r="G57" t="str">
            <v>[J1]</v>
          </cell>
        </row>
        <row r="58">
          <cell r="B58">
            <v>56</v>
          </cell>
          <cell r="C58" t="str">
            <v>Grossed Up Tax Rate</v>
          </cell>
          <cell r="E58" t="str">
            <v>K</v>
          </cell>
          <cell r="F58">
            <v>1</v>
          </cell>
          <cell r="G58" t="str">
            <v>[K1]</v>
          </cell>
        </row>
        <row r="59">
          <cell r="B59">
            <v>57</v>
          </cell>
          <cell r="C59" t="str">
            <v>KY Ratebase Allocation %</v>
          </cell>
          <cell r="E59" t="str">
            <v>L</v>
          </cell>
          <cell r="F59">
            <v>1</v>
          </cell>
          <cell r="G59" t="str">
            <v>[L1]</v>
          </cell>
        </row>
        <row r="60">
          <cell r="B60">
            <v>58</v>
          </cell>
          <cell r="E60" t="str">
            <v>M</v>
          </cell>
          <cell r="F60">
            <v>1</v>
          </cell>
          <cell r="G60" t="str">
            <v>[M1]</v>
          </cell>
        </row>
        <row r="61">
          <cell r="B61">
            <v>59</v>
          </cell>
          <cell r="E61" t="str">
            <v>N</v>
          </cell>
          <cell r="F61">
            <v>1</v>
          </cell>
          <cell r="G61" t="str">
            <v>[N1]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</sheetData>
      <sheetData sheetId="4" refreshError="1">
        <row r="12">
          <cell r="K12">
            <v>41091</v>
          </cell>
          <cell r="AC12" t="str">
            <v>first</v>
          </cell>
          <cell r="AD12">
            <v>1</v>
          </cell>
        </row>
        <row r="13">
          <cell r="AC13" t="str">
            <v>second</v>
          </cell>
          <cell r="AD13">
            <v>2</v>
          </cell>
        </row>
        <row r="14">
          <cell r="AC14" t="str">
            <v>third</v>
          </cell>
          <cell r="AD14">
            <v>3</v>
          </cell>
        </row>
        <row r="15">
          <cell r="AC15" t="str">
            <v>fourth</v>
          </cell>
          <cell r="AD15">
            <v>4</v>
          </cell>
        </row>
        <row r="16">
          <cell r="AC16" t="str">
            <v>fifth</v>
          </cell>
          <cell r="AD16">
            <v>5</v>
          </cell>
        </row>
        <row r="117">
          <cell r="G117">
            <v>0</v>
          </cell>
          <cell r="K117">
            <v>0</v>
          </cell>
          <cell r="Q117">
            <v>0</v>
          </cell>
        </row>
        <row r="119">
          <cell r="G119">
            <v>0</v>
          </cell>
          <cell r="K119">
            <v>0</v>
          </cell>
          <cell r="Q119">
            <v>0</v>
          </cell>
        </row>
        <row r="121">
          <cell r="K121">
            <v>0</v>
          </cell>
          <cell r="Q121">
            <v>0</v>
          </cell>
        </row>
        <row r="123">
          <cell r="K123">
            <v>0</v>
          </cell>
          <cell r="Q123">
            <v>0</v>
          </cell>
        </row>
        <row r="133">
          <cell r="G133">
            <v>0</v>
          </cell>
          <cell r="K133">
            <v>0</v>
          </cell>
          <cell r="Q133">
            <v>0</v>
          </cell>
        </row>
        <row r="137">
          <cell r="K137">
            <v>0</v>
          </cell>
          <cell r="Q137">
            <v>0</v>
          </cell>
        </row>
        <row r="161">
          <cell r="K161">
            <v>0</v>
          </cell>
          <cell r="Q161">
            <v>0</v>
          </cell>
        </row>
        <row r="175">
          <cell r="G175">
            <v>0</v>
          </cell>
        </row>
        <row r="177">
          <cell r="Q17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PSC Amort Schedule"/>
      <sheetName val="GainLoss Amort Schedule"/>
      <sheetName val="LGEU Client Exhibit"/>
      <sheetName val="LGENU Client Exhibit"/>
      <sheetName val="ServCo FIN Client Exhibit"/>
      <sheetName val="KU Client Exhibit"/>
      <sheetName val="ServCo REG Client Exhibit"/>
      <sheetName val="Calc of MRVA &amp; GL for expense"/>
      <sheetName val="Calc of MRVA &amp; GL for disclosur"/>
      <sheetName val="Discl Asset info from Client"/>
      <sheetName val="Qualified Pension - Expense"/>
      <sheetName val="Pension - Expense REG 15"/>
      <sheetName val="Qualified Pension - Disclosure"/>
      <sheetName val="Qualified Pension - BS"/>
      <sheetName val="Get_Name_Ranges"/>
      <sheetName val="Expense Liability Input"/>
      <sheetName val="Cashflows"/>
      <sheetName val="Disclosure Liability"/>
      <sheetName val="Cashflow BackUp Barg"/>
      <sheetName val="Cashflow BackUp NU"/>
      <sheetName val="Results for Budget Estimate"/>
      <sheetName val="Union Disc"/>
      <sheetName val="LGE Exp"/>
      <sheetName val="Svrco Exp"/>
      <sheetName val="KU Exp"/>
      <sheetName val="WKE Exp"/>
      <sheetName val="Tot Exp"/>
      <sheetName val="LGE Disc"/>
      <sheetName val="Svrco Disc"/>
      <sheetName val="KU Disc"/>
      <sheetName val="WKE Disc"/>
      <sheetName val="Total Disc"/>
    </sheetNames>
    <sheetDataSet>
      <sheetData sheetId="0" refreshError="1"/>
      <sheetData sheetId="1">
        <row r="9">
          <cell r="B9">
            <v>42736</v>
          </cell>
        </row>
      </sheetData>
      <sheetData sheetId="2">
        <row r="11">
          <cell r="A11">
            <v>41639</v>
          </cell>
        </row>
      </sheetData>
      <sheetData sheetId="3">
        <row r="11">
          <cell r="A11">
            <v>42186</v>
          </cell>
          <cell r="B11">
            <v>75556916.339999974</v>
          </cell>
          <cell r="C11">
            <v>5037128</v>
          </cell>
          <cell r="D11">
            <v>0</v>
          </cell>
          <cell r="F11">
            <v>75556916.339999974</v>
          </cell>
          <cell r="G11">
            <v>5037128</v>
          </cell>
        </row>
        <row r="12">
          <cell r="A12">
            <v>42370</v>
          </cell>
          <cell r="B12">
            <v>60094458</v>
          </cell>
          <cell r="C12">
            <v>4174202</v>
          </cell>
          <cell r="D12">
            <v>70519788.339999974</v>
          </cell>
          <cell r="E12">
            <v>73038352.339999974</v>
          </cell>
          <cell r="F12">
            <v>73038352.339999974</v>
          </cell>
          <cell r="G12">
            <v>5037128</v>
          </cell>
          <cell r="H12">
            <v>-12943894.339999974</v>
          </cell>
          <cell r="I12">
            <v>-862926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42736</v>
          </cell>
          <cell r="B13">
            <v>70338178.339999974</v>
          </cell>
          <cell r="C13">
            <v>5135397</v>
          </cell>
          <cell r="D13">
            <v>55920256</v>
          </cell>
          <cell r="E13">
            <v>55920256</v>
          </cell>
          <cell r="F13">
            <v>68001224.339999974</v>
          </cell>
          <cell r="G13">
            <v>5037128</v>
          </cell>
          <cell r="H13">
            <v>-12080968.339999974</v>
          </cell>
          <cell r="I13">
            <v>-862926</v>
          </cell>
          <cell r="J13">
            <v>14417922.339999974</v>
          </cell>
          <cell r="K13">
            <v>961195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43101</v>
          </cell>
          <cell r="B14">
            <v>65202781.339999974</v>
          </cell>
          <cell r="C14">
            <v>5135397</v>
          </cell>
          <cell r="D14">
            <v>65202781.339999974</v>
          </cell>
          <cell r="E14">
            <v>65202781.339999974</v>
          </cell>
          <cell r="F14">
            <v>62964096.339999974</v>
          </cell>
          <cell r="G14">
            <v>5037128</v>
          </cell>
          <cell r="H14">
            <v>-11218042.339999974</v>
          </cell>
          <cell r="I14">
            <v>-862926</v>
          </cell>
          <cell r="J14">
            <v>13456727.339999974</v>
          </cell>
          <cell r="K14">
            <v>961195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43466</v>
          </cell>
          <cell r="B15">
            <v>60067384.339999974</v>
          </cell>
          <cell r="C15">
            <v>5135397</v>
          </cell>
          <cell r="D15">
            <v>60067384.339999974</v>
          </cell>
          <cell r="E15">
            <v>60067384.339999974</v>
          </cell>
          <cell r="F15">
            <v>57926968.339999974</v>
          </cell>
          <cell r="G15">
            <v>5037128</v>
          </cell>
          <cell r="H15">
            <v>-10355116.339999974</v>
          </cell>
          <cell r="I15">
            <v>-862926</v>
          </cell>
          <cell r="J15">
            <v>12495532.339999974</v>
          </cell>
          <cell r="K15">
            <v>961195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43831</v>
          </cell>
          <cell r="B16">
            <v>54931987.339999974</v>
          </cell>
          <cell r="C16">
            <v>5135397</v>
          </cell>
          <cell r="D16">
            <v>54931987.339999974</v>
          </cell>
          <cell r="E16">
            <v>54931987.339999974</v>
          </cell>
          <cell r="F16">
            <v>52889840.339999974</v>
          </cell>
          <cell r="G16">
            <v>5037128</v>
          </cell>
          <cell r="H16">
            <v>-9492190.3399999738</v>
          </cell>
          <cell r="I16">
            <v>-862926</v>
          </cell>
          <cell r="J16">
            <v>11534337.339999974</v>
          </cell>
          <cell r="K16">
            <v>961195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44197</v>
          </cell>
          <cell r="B17">
            <v>49796590.339999974</v>
          </cell>
          <cell r="C17">
            <v>5135397</v>
          </cell>
          <cell r="D17">
            <v>49796590.339999974</v>
          </cell>
          <cell r="E17">
            <v>49796590.339999974</v>
          </cell>
          <cell r="F17">
            <v>47852712.339999974</v>
          </cell>
          <cell r="G17">
            <v>5037128</v>
          </cell>
          <cell r="H17">
            <v>-8629264.3399999738</v>
          </cell>
          <cell r="I17">
            <v>-862926</v>
          </cell>
          <cell r="J17">
            <v>10573142.339999974</v>
          </cell>
          <cell r="K17">
            <v>961195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44562</v>
          </cell>
          <cell r="B18">
            <v>44661193.339999974</v>
          </cell>
          <cell r="C18">
            <v>5135397</v>
          </cell>
          <cell r="D18">
            <v>44661193.339999974</v>
          </cell>
          <cell r="E18">
            <v>44661193.339999974</v>
          </cell>
          <cell r="F18">
            <v>42815584.339999974</v>
          </cell>
          <cell r="G18">
            <v>5037128</v>
          </cell>
          <cell r="H18">
            <v>-7766338.3399999738</v>
          </cell>
          <cell r="I18">
            <v>-862926</v>
          </cell>
          <cell r="J18">
            <v>9611947.3399999738</v>
          </cell>
          <cell r="K18">
            <v>961195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44927</v>
          </cell>
          <cell r="B19">
            <v>39525796.339999974</v>
          </cell>
          <cell r="C19">
            <v>5135397</v>
          </cell>
          <cell r="D19">
            <v>39525796.339999974</v>
          </cell>
          <cell r="E19">
            <v>39525796.339999974</v>
          </cell>
          <cell r="F19">
            <v>37778456.339999974</v>
          </cell>
          <cell r="G19">
            <v>5037128</v>
          </cell>
          <cell r="H19">
            <v>-6903412.3399999738</v>
          </cell>
          <cell r="I19">
            <v>-862926</v>
          </cell>
          <cell r="J19">
            <v>8650752.3399999738</v>
          </cell>
          <cell r="K19">
            <v>961195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45292</v>
          </cell>
          <cell r="B20">
            <v>34390399.339999974</v>
          </cell>
          <cell r="C20">
            <v>5135397</v>
          </cell>
          <cell r="D20">
            <v>34390399.339999974</v>
          </cell>
          <cell r="E20">
            <v>34390399.339999974</v>
          </cell>
          <cell r="F20">
            <v>32741328.339999974</v>
          </cell>
          <cell r="G20">
            <v>5037128</v>
          </cell>
          <cell r="H20">
            <v>-6040486.3399999738</v>
          </cell>
          <cell r="I20">
            <v>-862926</v>
          </cell>
          <cell r="J20">
            <v>7689557.3399999738</v>
          </cell>
          <cell r="K20">
            <v>961195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45658</v>
          </cell>
          <cell r="B21">
            <v>29255002.339999974</v>
          </cell>
          <cell r="C21">
            <v>5135397</v>
          </cell>
          <cell r="D21">
            <v>29255002.339999974</v>
          </cell>
          <cell r="E21">
            <v>29255002.339999974</v>
          </cell>
          <cell r="F21">
            <v>27704200.339999974</v>
          </cell>
          <cell r="G21">
            <v>5037128</v>
          </cell>
          <cell r="H21">
            <v>-5177560.3399999738</v>
          </cell>
          <cell r="I21">
            <v>-862926</v>
          </cell>
          <cell r="J21">
            <v>6728362.3399999738</v>
          </cell>
          <cell r="K21">
            <v>961195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</row>
        <row r="22">
          <cell r="A22">
            <v>46023</v>
          </cell>
          <cell r="B22">
            <v>24119605.339999974</v>
          </cell>
          <cell r="C22">
            <v>5135397</v>
          </cell>
          <cell r="D22">
            <v>24119605.339999974</v>
          </cell>
          <cell r="E22">
            <v>24119605.339999974</v>
          </cell>
          <cell r="F22">
            <v>22667072.339999974</v>
          </cell>
          <cell r="G22">
            <v>5037128</v>
          </cell>
          <cell r="H22">
            <v>-4314634.3399999738</v>
          </cell>
          <cell r="I22">
            <v>-862926</v>
          </cell>
          <cell r="J22">
            <v>5767167.3399999738</v>
          </cell>
          <cell r="K22">
            <v>961195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</row>
        <row r="23">
          <cell r="A23">
            <v>46388</v>
          </cell>
          <cell r="B23">
            <v>18984208.339999974</v>
          </cell>
          <cell r="C23">
            <v>5135397</v>
          </cell>
          <cell r="D23">
            <v>18984208.339999974</v>
          </cell>
          <cell r="E23">
            <v>18984208.339999974</v>
          </cell>
          <cell r="F23">
            <v>17629944.339999974</v>
          </cell>
          <cell r="G23">
            <v>5037128</v>
          </cell>
          <cell r="H23">
            <v>-3451708.3399999738</v>
          </cell>
          <cell r="I23">
            <v>-862926</v>
          </cell>
          <cell r="J23">
            <v>4805972.3399999738</v>
          </cell>
          <cell r="K23">
            <v>961195</v>
          </cell>
        </row>
        <row r="24">
          <cell r="A24">
            <v>46753</v>
          </cell>
          <cell r="B24">
            <v>13848811.339999974</v>
          </cell>
          <cell r="C24">
            <v>5135397</v>
          </cell>
          <cell r="D24">
            <v>13848811.339999974</v>
          </cell>
          <cell r="E24">
            <v>13848811.339999974</v>
          </cell>
          <cell r="F24">
            <v>12592816.339999974</v>
          </cell>
          <cell r="G24">
            <v>5037128</v>
          </cell>
          <cell r="H24">
            <v>-2588782.3399999738</v>
          </cell>
          <cell r="I24">
            <v>-862926</v>
          </cell>
          <cell r="J24">
            <v>3844777.3399999738</v>
          </cell>
          <cell r="K24">
            <v>961195</v>
          </cell>
        </row>
        <row r="25">
          <cell r="A25">
            <v>47119</v>
          </cell>
          <cell r="B25">
            <v>8713414.3399999738</v>
          </cell>
          <cell r="C25">
            <v>5135397</v>
          </cell>
          <cell r="D25">
            <v>8713414.3399999738</v>
          </cell>
          <cell r="E25">
            <v>8713414.3399999738</v>
          </cell>
          <cell r="F25">
            <v>7555688.3399999738</v>
          </cell>
          <cell r="G25">
            <v>5037128</v>
          </cell>
          <cell r="H25">
            <v>-1725856.3399999738</v>
          </cell>
          <cell r="I25">
            <v>-862926</v>
          </cell>
          <cell r="J25">
            <v>2883582.3399999738</v>
          </cell>
          <cell r="K25">
            <v>961195</v>
          </cell>
        </row>
        <row r="26">
          <cell r="A26">
            <v>47484</v>
          </cell>
          <cell r="B26">
            <v>3578017.3399999738</v>
          </cell>
          <cell r="C26">
            <v>2616829.3399999738</v>
          </cell>
          <cell r="D26">
            <v>3578017.3399999738</v>
          </cell>
          <cell r="E26">
            <v>3578017.3399999738</v>
          </cell>
          <cell r="F26">
            <v>2518560.3399999738</v>
          </cell>
          <cell r="G26">
            <v>2518560.3399999738</v>
          </cell>
          <cell r="H26">
            <v>-862930.33999997377</v>
          </cell>
          <cell r="I26">
            <v>-862926</v>
          </cell>
          <cell r="J26">
            <v>1922387.3399999738</v>
          </cell>
          <cell r="K26">
            <v>961195</v>
          </cell>
        </row>
        <row r="27">
          <cell r="A27">
            <v>47849</v>
          </cell>
          <cell r="B27">
            <v>961188</v>
          </cell>
          <cell r="C27">
            <v>98266.339999973774</v>
          </cell>
          <cell r="D27">
            <v>961188</v>
          </cell>
          <cell r="E27">
            <v>961188</v>
          </cell>
          <cell r="F27">
            <v>0</v>
          </cell>
          <cell r="G27">
            <v>0</v>
          </cell>
          <cell r="H27">
            <v>-4.3399999737739563</v>
          </cell>
          <cell r="I27">
            <v>-862926</v>
          </cell>
          <cell r="J27">
            <v>961192.33999997377</v>
          </cell>
          <cell r="K27">
            <v>961192.33999997377</v>
          </cell>
        </row>
        <row r="108">
          <cell r="A108">
            <v>42186</v>
          </cell>
          <cell r="B108">
            <v>93554032.582379341</v>
          </cell>
          <cell r="C108">
            <v>6236936</v>
          </cell>
          <cell r="D108">
            <v>0</v>
          </cell>
          <cell r="F108">
            <v>93554032.582379341</v>
          </cell>
          <cell r="G108">
            <v>6236936</v>
          </cell>
        </row>
        <row r="109">
          <cell r="A109">
            <v>42370</v>
          </cell>
          <cell r="B109">
            <v>53358620.775620818</v>
          </cell>
          <cell r="C109">
            <v>3765140</v>
          </cell>
          <cell r="D109">
            <v>87317096.582379341</v>
          </cell>
          <cell r="E109">
            <v>90435564.582379341</v>
          </cell>
          <cell r="F109">
            <v>90435564.582379341</v>
          </cell>
          <cell r="G109">
            <v>6236936</v>
          </cell>
          <cell r="H109">
            <v>-37076943.806758523</v>
          </cell>
          <cell r="I109">
            <v>-2471796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A110">
            <v>42736</v>
          </cell>
          <cell r="B110">
            <v>93783031.750888586</v>
          </cell>
          <cell r="C110">
            <v>6711110</v>
          </cell>
          <cell r="D110">
            <v>49593480.775620818</v>
          </cell>
          <cell r="E110">
            <v>49593480.775620818</v>
          </cell>
          <cell r="F110">
            <v>84198628.582379341</v>
          </cell>
          <cell r="G110">
            <v>6236936</v>
          </cell>
          <cell r="H110">
            <v>-34605147.806758523</v>
          </cell>
          <cell r="I110">
            <v>-2471796</v>
          </cell>
          <cell r="J110">
            <v>44189550.975267768</v>
          </cell>
          <cell r="K110">
            <v>2945970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43101</v>
          </cell>
          <cell r="B111">
            <v>87071921.750888586</v>
          </cell>
          <cell r="C111">
            <v>6711110</v>
          </cell>
          <cell r="D111">
            <v>87071921.750888586</v>
          </cell>
          <cell r="E111">
            <v>87071921.750888586</v>
          </cell>
          <cell r="F111">
            <v>77961692.582379341</v>
          </cell>
          <cell r="G111">
            <v>6236936</v>
          </cell>
          <cell r="H111">
            <v>-32133351.806758523</v>
          </cell>
          <cell r="I111">
            <v>-2471796</v>
          </cell>
          <cell r="J111">
            <v>41243580.975267768</v>
          </cell>
          <cell r="K111">
            <v>2945970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43466</v>
          </cell>
          <cell r="B112">
            <v>80360811.750888586</v>
          </cell>
          <cell r="C112">
            <v>6711110</v>
          </cell>
          <cell r="D112">
            <v>80360811.750888586</v>
          </cell>
          <cell r="E112">
            <v>80360811.750888586</v>
          </cell>
          <cell r="F112">
            <v>71724756.582379341</v>
          </cell>
          <cell r="G112">
            <v>6236936</v>
          </cell>
          <cell r="H112">
            <v>-29661555.806758523</v>
          </cell>
          <cell r="I112">
            <v>-2471796</v>
          </cell>
          <cell r="J112">
            <v>38297610.975267768</v>
          </cell>
          <cell r="K112">
            <v>2945970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43831</v>
          </cell>
          <cell r="B113">
            <v>73649701.750888586</v>
          </cell>
          <cell r="C113">
            <v>6711110</v>
          </cell>
          <cell r="D113">
            <v>73649701.750888586</v>
          </cell>
          <cell r="E113">
            <v>73649701.750888586</v>
          </cell>
          <cell r="F113">
            <v>65487820.582379341</v>
          </cell>
          <cell r="G113">
            <v>6236936</v>
          </cell>
          <cell r="H113">
            <v>-27189759.806758523</v>
          </cell>
          <cell r="I113">
            <v>-2471796</v>
          </cell>
          <cell r="J113">
            <v>35351640.975267768</v>
          </cell>
          <cell r="K113">
            <v>2945970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44197</v>
          </cell>
          <cell r="B114">
            <v>66938591.750888586</v>
          </cell>
          <cell r="C114">
            <v>6711110</v>
          </cell>
          <cell r="D114">
            <v>66938591.750888586</v>
          </cell>
          <cell r="E114">
            <v>66938591.750888586</v>
          </cell>
          <cell r="F114">
            <v>59250884.582379341</v>
          </cell>
          <cell r="G114">
            <v>6236936</v>
          </cell>
          <cell r="H114">
            <v>-24717963.806758523</v>
          </cell>
          <cell r="I114">
            <v>-2471796</v>
          </cell>
          <cell r="J114">
            <v>32405670.975267768</v>
          </cell>
          <cell r="K114">
            <v>2945970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44562</v>
          </cell>
          <cell r="B115">
            <v>60227481.750888586</v>
          </cell>
          <cell r="C115">
            <v>6711110</v>
          </cell>
          <cell r="D115">
            <v>60227481.750888586</v>
          </cell>
          <cell r="E115">
            <v>60227481.750888586</v>
          </cell>
          <cell r="F115">
            <v>53013948.582379341</v>
          </cell>
          <cell r="G115">
            <v>6236936</v>
          </cell>
          <cell r="H115">
            <v>-22246167.806758523</v>
          </cell>
          <cell r="I115">
            <v>-2471796</v>
          </cell>
          <cell r="J115">
            <v>29459700.975267768</v>
          </cell>
          <cell r="K115">
            <v>2945970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44927</v>
          </cell>
          <cell r="B116">
            <v>53516371.750888586</v>
          </cell>
          <cell r="C116">
            <v>6711110</v>
          </cell>
          <cell r="D116">
            <v>53516371.750888586</v>
          </cell>
          <cell r="E116">
            <v>53516371.750888586</v>
          </cell>
          <cell r="F116">
            <v>46777012.582379341</v>
          </cell>
          <cell r="G116">
            <v>6236936</v>
          </cell>
          <cell r="H116">
            <v>-19774371.806758523</v>
          </cell>
          <cell r="I116">
            <v>-2471796</v>
          </cell>
          <cell r="J116">
            <v>26513730.975267768</v>
          </cell>
          <cell r="K116">
            <v>2945970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45292</v>
          </cell>
          <cell r="B117">
            <v>46805261.750888586</v>
          </cell>
          <cell r="C117">
            <v>6711110</v>
          </cell>
          <cell r="D117">
            <v>46805261.750888586</v>
          </cell>
          <cell r="E117">
            <v>46805261.750888586</v>
          </cell>
          <cell r="F117">
            <v>40540076.582379341</v>
          </cell>
          <cell r="G117">
            <v>6236936</v>
          </cell>
          <cell r="H117">
            <v>-17302575.806758523</v>
          </cell>
          <cell r="I117">
            <v>-2471796</v>
          </cell>
          <cell r="J117">
            <v>23567760.975267768</v>
          </cell>
          <cell r="K117">
            <v>2945970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>
            <v>45658</v>
          </cell>
          <cell r="B118">
            <v>40094151.750888586</v>
          </cell>
          <cell r="C118">
            <v>6711110</v>
          </cell>
          <cell r="D118">
            <v>40094151.750888586</v>
          </cell>
          <cell r="E118">
            <v>40094151.750888586</v>
          </cell>
          <cell r="F118">
            <v>34303140.582379341</v>
          </cell>
          <cell r="G118">
            <v>6236936</v>
          </cell>
          <cell r="H118">
            <v>-14830779.806758523</v>
          </cell>
          <cell r="I118">
            <v>-2471796</v>
          </cell>
          <cell r="J118">
            <v>20621790.975267768</v>
          </cell>
          <cell r="K118">
            <v>2945970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X118">
            <v>0</v>
          </cell>
          <cell r="Y118">
            <v>0</v>
          </cell>
        </row>
        <row r="119">
          <cell r="A119">
            <v>46023</v>
          </cell>
          <cell r="B119">
            <v>33383041.750888586</v>
          </cell>
          <cell r="C119">
            <v>6711110</v>
          </cell>
          <cell r="D119">
            <v>33383041.750888586</v>
          </cell>
          <cell r="E119">
            <v>33383041.750888586</v>
          </cell>
          <cell r="F119">
            <v>28066204.582379341</v>
          </cell>
          <cell r="G119">
            <v>6236936</v>
          </cell>
          <cell r="H119">
            <v>-12358983.806758523</v>
          </cell>
          <cell r="I119">
            <v>-2471796</v>
          </cell>
          <cell r="J119">
            <v>17675820.975267768</v>
          </cell>
          <cell r="K119">
            <v>2945970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</row>
        <row r="120">
          <cell r="A120">
            <v>46388</v>
          </cell>
          <cell r="B120">
            <v>26671931.750888586</v>
          </cell>
          <cell r="C120">
            <v>6711110</v>
          </cell>
          <cell r="D120">
            <v>26671931.750888586</v>
          </cell>
          <cell r="E120">
            <v>26671931.750888586</v>
          </cell>
          <cell r="F120">
            <v>21829268.582379341</v>
          </cell>
          <cell r="G120">
            <v>6236936</v>
          </cell>
          <cell r="H120">
            <v>-9887187.806758523</v>
          </cell>
          <cell r="I120">
            <v>-2471796</v>
          </cell>
          <cell r="J120">
            <v>14729850.975267768</v>
          </cell>
          <cell r="K120">
            <v>2945970</v>
          </cell>
        </row>
        <row r="121">
          <cell r="A121">
            <v>46753</v>
          </cell>
          <cell r="B121">
            <v>19960821.750888586</v>
          </cell>
          <cell r="C121">
            <v>6711110</v>
          </cell>
          <cell r="D121">
            <v>19960821.750888586</v>
          </cell>
          <cell r="E121">
            <v>19960821.750888586</v>
          </cell>
          <cell r="F121">
            <v>15592332.582379341</v>
          </cell>
          <cell r="G121">
            <v>6236936</v>
          </cell>
          <cell r="H121">
            <v>-7415391.806758523</v>
          </cell>
          <cell r="I121">
            <v>-2471796</v>
          </cell>
          <cell r="J121">
            <v>11783880.975267768</v>
          </cell>
          <cell r="K121">
            <v>2945970</v>
          </cell>
        </row>
        <row r="122">
          <cell r="A122">
            <v>47119</v>
          </cell>
          <cell r="B122">
            <v>13249711.750888586</v>
          </cell>
          <cell r="C122">
            <v>6711110</v>
          </cell>
          <cell r="D122">
            <v>13249711.750888586</v>
          </cell>
          <cell r="E122">
            <v>13249711.750888586</v>
          </cell>
          <cell r="F122">
            <v>9355396.5823793411</v>
          </cell>
          <cell r="G122">
            <v>6236936</v>
          </cell>
          <cell r="H122">
            <v>-4943595.806758523</v>
          </cell>
          <cell r="I122">
            <v>-2471796</v>
          </cell>
          <cell r="J122">
            <v>8837910.9752677679</v>
          </cell>
          <cell r="K122">
            <v>2945970</v>
          </cell>
        </row>
        <row r="123">
          <cell r="A123">
            <v>47484</v>
          </cell>
          <cell r="B123">
            <v>6538601.750888586</v>
          </cell>
          <cell r="C123">
            <v>3592634.5823793411</v>
          </cell>
          <cell r="D123">
            <v>6538601.750888586</v>
          </cell>
          <cell r="E123">
            <v>6538601.750888586</v>
          </cell>
          <cell r="F123">
            <v>3118460.5823793411</v>
          </cell>
          <cell r="G123">
            <v>3118460.5823793411</v>
          </cell>
          <cell r="H123">
            <v>-2471799.806758523</v>
          </cell>
          <cell r="I123">
            <v>-2471796</v>
          </cell>
          <cell r="J123">
            <v>5891940.9752677679</v>
          </cell>
          <cell r="K123">
            <v>2945970</v>
          </cell>
        </row>
        <row r="124">
          <cell r="A124">
            <v>47849</v>
          </cell>
          <cell r="B124">
            <v>2945967.1685092449</v>
          </cell>
          <cell r="C124">
            <v>474174</v>
          </cell>
          <cell r="D124">
            <v>2945967.1685092449</v>
          </cell>
          <cell r="F124">
            <v>0</v>
          </cell>
          <cell r="G124">
            <v>0</v>
          </cell>
          <cell r="H124">
            <v>-3.8067585229873657</v>
          </cell>
          <cell r="I124">
            <v>-2471796</v>
          </cell>
          <cell r="J124">
            <v>2945970.9752677679</v>
          </cell>
          <cell r="K124">
            <v>2945970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C37">
            <v>328209549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9">
          <cell r="B19">
            <v>253621680</v>
          </cell>
        </row>
      </sheetData>
      <sheetData sheetId="18">
        <row r="13">
          <cell r="A13">
            <v>2016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sheet"/>
      <sheetName val="Summary"/>
      <sheetName val="03-2013 Details"/>
      <sheetName val="CATGA"/>
      <sheetName val="CATGB"/>
      <sheetName val="CATGD"/>
      <sheetName val="Reconcile Q1-2013 to Q1-2012"/>
      <sheetName val="Charges to Kentucky"/>
      <sheetName val="KY Details"/>
      <sheetName val="Screen Shots - Walt's Re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PSC Amort Schedule"/>
      <sheetName val="Calc of MRVA &amp; GL for expense"/>
      <sheetName val="Qualified Pension - Expense"/>
      <sheetName val="Calc of MRVA &amp; GL for disclosur"/>
      <sheetName val="Discl Asset info from Client"/>
      <sheetName val="Qualified Pension - Disclosure"/>
      <sheetName val="Qualified Pension - BS"/>
      <sheetName val="Get_Name_Ranges"/>
      <sheetName val="Expense Liability Input"/>
      <sheetName val="Disclosure Liability"/>
      <sheetName val="Cashflows"/>
      <sheetName val="Results for Budget Estimate"/>
    </sheetNames>
    <sheetDataSet>
      <sheetData sheetId="0"/>
      <sheetData sheetId="1">
        <row r="9">
          <cell r="B9">
            <v>42005</v>
          </cell>
        </row>
        <row r="14">
          <cell r="B14">
            <v>4.2000000000000003E-2</v>
          </cell>
        </row>
        <row r="15">
          <cell r="B15">
            <v>4.2700000000000002E-2</v>
          </cell>
        </row>
        <row r="16">
          <cell r="B16">
            <v>4.2700000000000002E-2</v>
          </cell>
        </row>
        <row r="17">
          <cell r="B17">
            <v>4.2700000000000002E-2</v>
          </cell>
        </row>
        <row r="18">
          <cell r="B18">
            <v>4.2700000000000002E-2</v>
          </cell>
        </row>
        <row r="19">
          <cell r="B19">
            <v>4.2799999999999998E-2</v>
          </cell>
        </row>
        <row r="21">
          <cell r="B21">
            <v>7.0000000000000007E-2</v>
          </cell>
          <cell r="C21">
            <v>7.0000000000000007E-2</v>
          </cell>
        </row>
        <row r="22">
          <cell r="B22">
            <v>7.0000000000000007E-2</v>
          </cell>
          <cell r="C22">
            <v>7.0000000000000007E-2</v>
          </cell>
        </row>
        <row r="23">
          <cell r="B23">
            <v>7.0000000000000007E-2</v>
          </cell>
          <cell r="C23">
            <v>7.0000000000000007E-2</v>
          </cell>
        </row>
        <row r="24">
          <cell r="B24">
            <v>7.0000000000000007E-2</v>
          </cell>
          <cell r="C24">
            <v>7.0000000000000007E-2</v>
          </cell>
        </row>
        <row r="25">
          <cell r="B25">
            <v>7.0000000000000007E-2</v>
          </cell>
          <cell r="C25">
            <v>7.0000000000000007E-2</v>
          </cell>
        </row>
        <row r="26">
          <cell r="B26">
            <v>0</v>
          </cell>
          <cell r="C26">
            <v>0</v>
          </cell>
        </row>
        <row r="28">
          <cell r="B28" t="str">
            <v>N/A</v>
          </cell>
        </row>
        <row r="29">
          <cell r="B29">
            <v>3.5000000000000003E-2</v>
          </cell>
        </row>
        <row r="30">
          <cell r="B30">
            <v>3.5000000000000003E-2</v>
          </cell>
        </row>
        <row r="31">
          <cell r="B31">
            <v>3.5000000000000003E-2</v>
          </cell>
        </row>
        <row r="32">
          <cell r="B32" t="str">
            <v>N/A</v>
          </cell>
        </row>
        <row r="56">
          <cell r="B56">
            <v>14793084</v>
          </cell>
        </row>
        <row r="57">
          <cell r="B57">
            <v>11039257</v>
          </cell>
        </row>
        <row r="58">
          <cell r="B58">
            <v>8247811</v>
          </cell>
        </row>
        <row r="59">
          <cell r="B59">
            <v>17631980</v>
          </cell>
        </row>
        <row r="60">
          <cell r="B60">
            <v>1060165</v>
          </cell>
        </row>
        <row r="61">
          <cell r="B61">
            <v>2996358</v>
          </cell>
        </row>
        <row r="63">
          <cell r="B63">
            <v>8.4039999999999999</v>
          </cell>
        </row>
        <row r="64">
          <cell r="B64">
            <v>8.9809999999999999</v>
          </cell>
        </row>
        <row r="65">
          <cell r="B65">
            <v>8.9809999999999999</v>
          </cell>
        </row>
        <row r="66">
          <cell r="B66">
            <v>8.9809999999999999</v>
          </cell>
        </row>
        <row r="67">
          <cell r="B67">
            <v>8.9809999999999999</v>
          </cell>
        </row>
        <row r="68">
          <cell r="B68">
            <v>28.27075</v>
          </cell>
        </row>
        <row r="71">
          <cell r="B71">
            <v>4.2000000000000003E-2</v>
          </cell>
          <cell r="C71">
            <v>4.2000000000000003E-2</v>
          </cell>
        </row>
        <row r="72">
          <cell r="B72">
            <v>4.2700000000000002E-2</v>
          </cell>
          <cell r="C72">
            <v>4.2700000000000002E-2</v>
          </cell>
        </row>
        <row r="73">
          <cell r="B73">
            <v>4.2700000000000002E-2</v>
          </cell>
          <cell r="C73">
            <v>4.2700000000000002E-2</v>
          </cell>
        </row>
        <row r="74">
          <cell r="B74">
            <v>4.2700000000000002E-2</v>
          </cell>
          <cell r="C74">
            <v>4.2700000000000002E-2</v>
          </cell>
        </row>
        <row r="75">
          <cell r="B75">
            <v>4.2700000000000002E-2</v>
          </cell>
          <cell r="C75">
            <v>4.2700000000000002E-2</v>
          </cell>
        </row>
        <row r="76">
          <cell r="B76">
            <v>4.2799999999999998E-2</v>
          </cell>
          <cell r="C76">
            <v>4.2799999999999998E-2</v>
          </cell>
        </row>
        <row r="78">
          <cell r="B78">
            <v>7.0000000000000007E-2</v>
          </cell>
          <cell r="C78">
            <v>7.0000000000000007E-2</v>
          </cell>
        </row>
        <row r="79">
          <cell r="B79">
            <v>7.0000000000000007E-2</v>
          </cell>
          <cell r="C79">
            <v>7.0000000000000007E-2</v>
          </cell>
        </row>
        <row r="80">
          <cell r="B80">
            <v>7.0000000000000007E-2</v>
          </cell>
          <cell r="C80">
            <v>7.0000000000000007E-2</v>
          </cell>
        </row>
        <row r="81">
          <cell r="B81">
            <v>7.0000000000000007E-2</v>
          </cell>
          <cell r="C81">
            <v>7.0000000000000007E-2</v>
          </cell>
        </row>
        <row r="82">
          <cell r="B82">
            <v>7.0000000000000007E-2</v>
          </cell>
          <cell r="C82">
            <v>7.0000000000000007E-2</v>
          </cell>
        </row>
        <row r="83">
          <cell r="B83">
            <v>0</v>
          </cell>
          <cell r="C83">
            <v>0</v>
          </cell>
        </row>
        <row r="85">
          <cell r="B85" t="str">
            <v>N/A</v>
          </cell>
          <cell r="C85" t="str">
            <v>N/A</v>
          </cell>
        </row>
        <row r="86">
          <cell r="B86">
            <v>3.5000000000000003E-2</v>
          </cell>
          <cell r="C86">
            <v>3.5000000000000003E-2</v>
          </cell>
        </row>
        <row r="87">
          <cell r="B87">
            <v>3.5000000000000003E-2</v>
          </cell>
          <cell r="C87">
            <v>3.5000000000000003E-2</v>
          </cell>
        </row>
        <row r="88">
          <cell r="B88">
            <v>3.5000000000000003E-2</v>
          </cell>
          <cell r="C88">
            <v>3.5000000000000003E-2</v>
          </cell>
        </row>
        <row r="89">
          <cell r="B89" t="str">
            <v>N/A</v>
          </cell>
          <cell r="C89" t="str">
            <v>N/A</v>
          </cell>
        </row>
        <row r="90">
          <cell r="B90" t="str">
            <v>N/A</v>
          </cell>
          <cell r="C90" t="str">
            <v>N/A</v>
          </cell>
        </row>
        <row r="91">
          <cell r="B91" t="str">
            <v>Yes</v>
          </cell>
        </row>
        <row r="93">
          <cell r="B93">
            <v>8.4819999999999993</v>
          </cell>
        </row>
        <row r="94">
          <cell r="B94">
            <v>8.93</v>
          </cell>
        </row>
        <row r="95">
          <cell r="B95">
            <v>8.93</v>
          </cell>
        </row>
        <row r="96">
          <cell r="B96">
            <v>8.93</v>
          </cell>
        </row>
        <row r="97">
          <cell r="B97">
            <v>8.93</v>
          </cell>
        </row>
        <row r="98">
          <cell r="B98">
            <v>27.934000000000001</v>
          </cell>
        </row>
        <row r="102">
          <cell r="C102">
            <v>330099105</v>
          </cell>
        </row>
        <row r="103">
          <cell r="B103">
            <v>329337102</v>
          </cell>
        </row>
        <row r="106">
          <cell r="B106">
            <v>285369049</v>
          </cell>
          <cell r="C106">
            <v>284346002</v>
          </cell>
        </row>
        <row r="107">
          <cell r="B107">
            <v>0</v>
          </cell>
        </row>
        <row r="108">
          <cell r="B108">
            <v>-21908848.640000001</v>
          </cell>
          <cell r="C108">
            <v>-21908848.640000001</v>
          </cell>
        </row>
        <row r="111">
          <cell r="C111">
            <v>22160037</v>
          </cell>
        </row>
        <row r="112">
          <cell r="B112">
            <v>3166370.3152558361</v>
          </cell>
          <cell r="C112">
            <v>3166370.3152558361</v>
          </cell>
        </row>
        <row r="114">
          <cell r="C114">
            <v>22160037</v>
          </cell>
        </row>
        <row r="115">
          <cell r="C115">
            <v>97718860</v>
          </cell>
        </row>
        <row r="116">
          <cell r="C116">
            <v>-29552112</v>
          </cell>
        </row>
        <row r="118">
          <cell r="B118">
            <v>8892048</v>
          </cell>
        </row>
        <row r="119">
          <cell r="B119">
            <v>1048343.315255836</v>
          </cell>
        </row>
        <row r="122">
          <cell r="B122">
            <v>288224622</v>
          </cell>
          <cell r="C122">
            <v>240312008</v>
          </cell>
        </row>
        <row r="123">
          <cell r="B123">
            <v>215800140</v>
          </cell>
        </row>
        <row r="125">
          <cell r="B125">
            <v>213348099.33842438</v>
          </cell>
        </row>
        <row r="126">
          <cell r="B126">
            <v>204154232</v>
          </cell>
          <cell r="C126">
            <v>196254558</v>
          </cell>
        </row>
        <row r="127">
          <cell r="B127">
            <v>8200000</v>
          </cell>
        </row>
        <row r="128">
          <cell r="B128">
            <v>-16318729.393312</v>
          </cell>
          <cell r="C128">
            <v>-16318729.393312</v>
          </cell>
        </row>
        <row r="131">
          <cell r="C131">
            <v>5262940</v>
          </cell>
        </row>
        <row r="132">
          <cell r="B132">
            <v>1296694</v>
          </cell>
          <cell r="C132">
            <v>1824525</v>
          </cell>
        </row>
        <row r="134">
          <cell r="C134">
            <v>5262940</v>
          </cell>
        </row>
        <row r="135">
          <cell r="B135">
            <v>125730862.33842438</v>
          </cell>
          <cell r="C135">
            <v>73601780</v>
          </cell>
        </row>
        <row r="136">
          <cell r="B136">
            <v>-74876523</v>
          </cell>
          <cell r="C136">
            <v>-26963909</v>
          </cell>
        </row>
        <row r="138">
          <cell r="B138">
            <v>80979</v>
          </cell>
        </row>
        <row r="139">
          <cell r="B139">
            <v>9068</v>
          </cell>
        </row>
        <row r="143">
          <cell r="B143">
            <v>509758117</v>
          </cell>
          <cell r="C143">
            <v>503256628</v>
          </cell>
        </row>
        <row r="144">
          <cell r="B144">
            <v>425001804</v>
          </cell>
        </row>
        <row r="146">
          <cell r="B146">
            <v>388456196.58237934</v>
          </cell>
        </row>
        <row r="147">
          <cell r="B147">
            <v>368451215</v>
          </cell>
          <cell r="C147">
            <v>327456800</v>
          </cell>
        </row>
        <row r="148">
          <cell r="B148">
            <v>24700000</v>
          </cell>
        </row>
        <row r="149">
          <cell r="B149">
            <v>-12845768.694623999</v>
          </cell>
          <cell r="C149">
            <v>-12845768.694623999</v>
          </cell>
        </row>
        <row r="153">
          <cell r="B153">
            <v>1022630</v>
          </cell>
        </row>
        <row r="155">
          <cell r="C155">
            <v>9132087</v>
          </cell>
        </row>
        <row r="156">
          <cell r="B156">
            <v>61570131.582379341</v>
          </cell>
          <cell r="C156">
            <v>51116135</v>
          </cell>
        </row>
        <row r="157">
          <cell r="B157">
            <v>-121301920</v>
          </cell>
          <cell r="C157">
            <v>-114800431</v>
          </cell>
        </row>
        <row r="159">
          <cell r="B159">
            <v>9132087</v>
          </cell>
        </row>
        <row r="160">
          <cell r="B160">
            <v>1022630</v>
          </cell>
        </row>
        <row r="163">
          <cell r="B163">
            <v>444149980</v>
          </cell>
          <cell r="C163">
            <v>441444736</v>
          </cell>
        </row>
        <row r="164">
          <cell r="B164">
            <v>397869087</v>
          </cell>
        </row>
        <row r="166">
          <cell r="B166">
            <v>382578519.63142025</v>
          </cell>
        </row>
        <row r="167">
          <cell r="B167">
            <v>365807902</v>
          </cell>
          <cell r="C167">
            <v>359368151</v>
          </cell>
        </row>
        <row r="168">
          <cell r="B168">
            <v>2200000</v>
          </cell>
        </row>
        <row r="169">
          <cell r="B169">
            <v>-24403007.98968</v>
          </cell>
          <cell r="C169">
            <v>-24403007.98968</v>
          </cell>
        </row>
        <row r="172">
          <cell r="C172">
            <v>5809201</v>
          </cell>
        </row>
        <row r="173">
          <cell r="B173">
            <v>591509</v>
          </cell>
          <cell r="C173">
            <v>1257147</v>
          </cell>
        </row>
        <row r="175">
          <cell r="C175">
            <v>5809201</v>
          </cell>
        </row>
        <row r="176">
          <cell r="B176">
            <v>116852098.63142025</v>
          </cell>
          <cell r="C176">
            <v>127159028</v>
          </cell>
        </row>
        <row r="177">
          <cell r="B177">
            <v>-61571460</v>
          </cell>
          <cell r="C177">
            <v>-58866216</v>
          </cell>
        </row>
        <row r="179">
          <cell r="B179">
            <v>5049386</v>
          </cell>
        </row>
        <row r="180">
          <cell r="B180">
            <v>565441</v>
          </cell>
        </row>
        <row r="183">
          <cell r="B183">
            <v>15064163</v>
          </cell>
          <cell r="C183">
            <v>15190376</v>
          </cell>
        </row>
        <row r="184">
          <cell r="B184">
            <v>15190376</v>
          </cell>
        </row>
        <row r="186">
          <cell r="B186">
            <v>14848889.297775982</v>
          </cell>
        </row>
        <row r="187">
          <cell r="B187">
            <v>14332818</v>
          </cell>
          <cell r="C187">
            <v>17560377</v>
          </cell>
        </row>
        <row r="188">
          <cell r="B188">
            <v>0</v>
          </cell>
        </row>
        <row r="189">
          <cell r="B189">
            <v>-4430727.8323840005</v>
          </cell>
          <cell r="C189">
            <v>-4430727.8323840005</v>
          </cell>
        </row>
        <row r="193">
          <cell r="B193">
            <v>0</v>
          </cell>
        </row>
        <row r="195">
          <cell r="C195">
            <v>0</v>
          </cell>
        </row>
        <row r="196">
          <cell r="B196">
            <v>934524.30000000075</v>
          </cell>
          <cell r="C196">
            <v>777061</v>
          </cell>
        </row>
        <row r="197">
          <cell r="B197">
            <v>-215274</v>
          </cell>
          <cell r="C197">
            <v>-341487</v>
          </cell>
        </row>
        <row r="199">
          <cell r="B199">
            <v>0</v>
          </cell>
        </row>
        <row r="200">
          <cell r="B200">
            <v>0</v>
          </cell>
        </row>
        <row r="203">
          <cell r="B203" t="e">
            <v>#REF!</v>
          </cell>
          <cell r="C203">
            <v>2331680</v>
          </cell>
        </row>
        <row r="204">
          <cell r="B204" t="e">
            <v>#REF!</v>
          </cell>
        </row>
        <row r="206">
          <cell r="B206">
            <v>1791388.53</v>
          </cell>
        </row>
        <row r="207">
          <cell r="B207">
            <v>1863984</v>
          </cell>
          <cell r="C207">
            <v>2567471</v>
          </cell>
        </row>
        <row r="208">
          <cell r="B208">
            <v>200000</v>
          </cell>
        </row>
        <row r="209">
          <cell r="B209">
            <v>-885337.53</v>
          </cell>
          <cell r="C209">
            <v>-885337.53</v>
          </cell>
        </row>
        <row r="213">
          <cell r="B213">
            <v>0</v>
          </cell>
        </row>
        <row r="215">
          <cell r="C215">
            <v>0</v>
          </cell>
        </row>
        <row r="216">
          <cell r="B216" t="e">
            <v>#REF!</v>
          </cell>
          <cell r="C216">
            <v>251373</v>
          </cell>
        </row>
        <row r="217">
          <cell r="B217" t="e">
            <v>#REF!</v>
          </cell>
          <cell r="C217">
            <v>-540291</v>
          </cell>
        </row>
        <row r="219">
          <cell r="B219">
            <v>0</v>
          </cell>
        </row>
        <row r="220">
          <cell r="B220">
            <v>0</v>
          </cell>
        </row>
        <row r="223">
          <cell r="C223">
            <v>503256628</v>
          </cell>
        </row>
        <row r="227">
          <cell r="B227">
            <v>24700000</v>
          </cell>
        </row>
        <row r="228">
          <cell r="C228">
            <v>18085300</v>
          </cell>
        </row>
        <row r="229">
          <cell r="B229">
            <v>3413276</v>
          </cell>
          <cell r="C229">
            <v>3520645</v>
          </cell>
        </row>
        <row r="231">
          <cell r="C231">
            <v>18085300</v>
          </cell>
        </row>
        <row r="232">
          <cell r="B232">
            <v>125498017.02627933</v>
          </cell>
          <cell r="C232">
            <v>121147280</v>
          </cell>
        </row>
        <row r="233">
          <cell r="B233">
            <v>-121301920</v>
          </cell>
          <cell r="C233">
            <v>-114800431</v>
          </cell>
        </row>
        <row r="235">
          <cell r="B235">
            <v>9132087</v>
          </cell>
        </row>
        <row r="236">
          <cell r="B236">
            <v>1022630</v>
          </cell>
        </row>
      </sheetData>
      <sheetData sheetId="2">
        <row r="6">
          <cell r="A6">
            <v>41639</v>
          </cell>
        </row>
        <row r="24">
          <cell r="A24">
            <v>41639</v>
          </cell>
          <cell r="B24">
            <v>7097210</v>
          </cell>
          <cell r="C24">
            <v>1915249</v>
          </cell>
          <cell r="E24">
            <v>99792</v>
          </cell>
          <cell r="F24">
            <v>99792</v>
          </cell>
          <cell r="G24">
            <v>1055665</v>
          </cell>
          <cell r="H24">
            <v>527832</v>
          </cell>
          <cell r="I24">
            <v>277914</v>
          </cell>
          <cell r="J24">
            <v>92637</v>
          </cell>
          <cell r="K24">
            <v>121334</v>
          </cell>
          <cell r="L24">
            <v>40444</v>
          </cell>
          <cell r="M24">
            <v>136847</v>
          </cell>
          <cell r="N24">
            <v>34210</v>
          </cell>
          <cell r="O24">
            <v>460823</v>
          </cell>
          <cell r="P24">
            <v>115207</v>
          </cell>
          <cell r="Q24">
            <v>323211</v>
          </cell>
          <cell r="R24">
            <v>80803</v>
          </cell>
          <cell r="S24">
            <v>623100</v>
          </cell>
          <cell r="T24">
            <v>124619</v>
          </cell>
          <cell r="U24">
            <v>3998524</v>
          </cell>
          <cell r="V24">
            <v>799705</v>
          </cell>
        </row>
        <row r="25">
          <cell r="A25">
            <v>42004</v>
          </cell>
          <cell r="B25">
            <v>5262940</v>
          </cell>
          <cell r="C25">
            <v>1824525</v>
          </cell>
          <cell r="E25">
            <v>0</v>
          </cell>
          <cell r="F25">
            <v>0</v>
          </cell>
          <cell r="G25">
            <v>527833</v>
          </cell>
          <cell r="H25">
            <v>527832</v>
          </cell>
          <cell r="I25">
            <v>185277</v>
          </cell>
          <cell r="J25">
            <v>92637</v>
          </cell>
          <cell r="K25">
            <v>80890</v>
          </cell>
          <cell r="L25">
            <v>40444</v>
          </cell>
          <cell r="M25">
            <v>102637</v>
          </cell>
          <cell r="N25">
            <v>34210</v>
          </cell>
          <cell r="O25">
            <v>345616</v>
          </cell>
          <cell r="P25">
            <v>115207</v>
          </cell>
          <cell r="Q25">
            <v>242408</v>
          </cell>
          <cell r="R25">
            <v>80803</v>
          </cell>
          <cell r="S25">
            <v>498481</v>
          </cell>
          <cell r="T25">
            <v>124619</v>
          </cell>
          <cell r="U25">
            <v>3198819</v>
          </cell>
          <cell r="V25">
            <v>799705</v>
          </cell>
          <cell r="W25">
            <v>80979</v>
          </cell>
        </row>
        <row r="26">
          <cell r="A26">
            <v>42369</v>
          </cell>
          <cell r="B26">
            <v>3438415</v>
          </cell>
          <cell r="C26">
            <v>1296694</v>
          </cell>
          <cell r="D26">
            <v>3438415</v>
          </cell>
          <cell r="E26">
            <v>0</v>
          </cell>
          <cell r="F26">
            <v>0</v>
          </cell>
          <cell r="G26">
            <v>1</v>
          </cell>
          <cell r="H26">
            <v>1</v>
          </cell>
          <cell r="I26">
            <v>92640</v>
          </cell>
          <cell r="J26">
            <v>92637</v>
          </cell>
          <cell r="K26">
            <v>40446</v>
          </cell>
          <cell r="L26">
            <v>40444</v>
          </cell>
          <cell r="M26">
            <v>68427</v>
          </cell>
          <cell r="N26">
            <v>34210</v>
          </cell>
          <cell r="O26">
            <v>230409</v>
          </cell>
          <cell r="P26">
            <v>115207</v>
          </cell>
          <cell r="Q26">
            <v>161605</v>
          </cell>
          <cell r="R26">
            <v>80803</v>
          </cell>
          <cell r="S26">
            <v>373862</v>
          </cell>
          <cell r="T26">
            <v>124619</v>
          </cell>
          <cell r="U26">
            <v>2399114</v>
          </cell>
          <cell r="V26">
            <v>799705</v>
          </cell>
          <cell r="W26">
            <v>71911</v>
          </cell>
        </row>
        <row r="27">
          <cell r="A27">
            <v>42734</v>
          </cell>
          <cell r="B27">
            <v>2141721</v>
          </cell>
          <cell r="C27">
            <v>1163611</v>
          </cell>
          <cell r="D27">
            <v>2141721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</v>
          </cell>
          <cell r="J27">
            <v>3</v>
          </cell>
          <cell r="K27">
            <v>2</v>
          </cell>
          <cell r="L27">
            <v>2</v>
          </cell>
          <cell r="M27">
            <v>34217</v>
          </cell>
          <cell r="N27">
            <v>34210</v>
          </cell>
          <cell r="O27">
            <v>115202</v>
          </cell>
          <cell r="P27">
            <v>115202</v>
          </cell>
          <cell r="Q27">
            <v>80802</v>
          </cell>
          <cell r="R27">
            <v>80802</v>
          </cell>
          <cell r="S27">
            <v>249243</v>
          </cell>
          <cell r="T27">
            <v>124619</v>
          </cell>
          <cell r="U27">
            <v>1599409</v>
          </cell>
          <cell r="V27">
            <v>799705</v>
          </cell>
          <cell r="W27">
            <v>62843</v>
          </cell>
        </row>
        <row r="28">
          <cell r="A28">
            <v>43099</v>
          </cell>
          <cell r="B28">
            <v>978110</v>
          </cell>
          <cell r="C28">
            <v>933398</v>
          </cell>
          <cell r="D28">
            <v>978110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  <cell r="N28">
            <v>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124624</v>
          </cell>
          <cell r="T28">
            <v>124619</v>
          </cell>
          <cell r="U28">
            <v>799704</v>
          </cell>
          <cell r="V28">
            <v>799704</v>
          </cell>
          <cell r="W28">
            <v>53775</v>
          </cell>
        </row>
        <row r="29">
          <cell r="A29">
            <v>43464</v>
          </cell>
          <cell r="B29">
            <v>44712</v>
          </cell>
          <cell r="C29">
            <v>9073</v>
          </cell>
          <cell r="D29">
            <v>44712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5</v>
          </cell>
          <cell r="T29">
            <v>5</v>
          </cell>
          <cell r="U29">
            <v>0</v>
          </cell>
          <cell r="V29">
            <v>0</v>
          </cell>
          <cell r="W29">
            <v>44707</v>
          </cell>
        </row>
        <row r="30">
          <cell r="A30">
            <v>43829</v>
          </cell>
          <cell r="B30">
            <v>35639</v>
          </cell>
          <cell r="C30">
            <v>9068</v>
          </cell>
          <cell r="D30">
            <v>35639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35639</v>
          </cell>
        </row>
        <row r="31">
          <cell r="A31">
            <v>44194</v>
          </cell>
          <cell r="B31">
            <v>26571</v>
          </cell>
          <cell r="C31">
            <v>9068</v>
          </cell>
          <cell r="D31">
            <v>26571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26571</v>
          </cell>
        </row>
        <row r="32">
          <cell r="A32">
            <v>44559</v>
          </cell>
          <cell r="B32">
            <v>17503</v>
          </cell>
          <cell r="C32">
            <v>9068</v>
          </cell>
          <cell r="D32">
            <v>17503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17503</v>
          </cell>
        </row>
        <row r="33">
          <cell r="A33">
            <v>44924</v>
          </cell>
          <cell r="B33">
            <v>8435</v>
          </cell>
          <cell r="C33">
            <v>8435</v>
          </cell>
          <cell r="D33">
            <v>8435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8435</v>
          </cell>
        </row>
        <row r="34">
          <cell r="A34">
            <v>45289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45654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44">
          <cell r="A44">
            <v>41639</v>
          </cell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A45">
            <v>42004</v>
          </cell>
          <cell r="B45">
            <v>9132087</v>
          </cell>
          <cell r="C45">
            <v>1022630</v>
          </cell>
          <cell r="E45">
            <v>9132087</v>
          </cell>
          <cell r="F45">
            <v>1022630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42369</v>
          </cell>
          <cell r="B46">
            <v>8109457</v>
          </cell>
          <cell r="C46">
            <v>1022630</v>
          </cell>
          <cell r="D46">
            <v>8109457</v>
          </cell>
          <cell r="E46">
            <v>8109457</v>
          </cell>
          <cell r="F46">
            <v>1022630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>
            <v>42734</v>
          </cell>
          <cell r="B47">
            <v>7086827</v>
          </cell>
          <cell r="C47">
            <v>1022630</v>
          </cell>
          <cell r="D47">
            <v>7086827</v>
          </cell>
          <cell r="E47">
            <v>7086827</v>
          </cell>
          <cell r="F47">
            <v>1022630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43099</v>
          </cell>
          <cell r="B48">
            <v>6064197</v>
          </cell>
          <cell r="C48">
            <v>1022630</v>
          </cell>
          <cell r="D48">
            <v>6064197</v>
          </cell>
          <cell r="E48">
            <v>6064197</v>
          </cell>
          <cell r="F48">
            <v>1022630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43464</v>
          </cell>
          <cell r="B49">
            <v>5041567</v>
          </cell>
          <cell r="C49">
            <v>1022630</v>
          </cell>
          <cell r="D49">
            <v>5041567</v>
          </cell>
          <cell r="E49">
            <v>5041567</v>
          </cell>
          <cell r="F49">
            <v>1022630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43829</v>
          </cell>
          <cell r="B50">
            <v>4018937</v>
          </cell>
          <cell r="C50">
            <v>1022630</v>
          </cell>
          <cell r="D50">
            <v>4018937</v>
          </cell>
          <cell r="E50">
            <v>4018937</v>
          </cell>
          <cell r="F50">
            <v>1022630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44194</v>
          </cell>
          <cell r="B51">
            <v>2996307</v>
          </cell>
          <cell r="C51">
            <v>1022630</v>
          </cell>
          <cell r="D51">
            <v>2996307</v>
          </cell>
          <cell r="E51">
            <v>2996307</v>
          </cell>
          <cell r="F51">
            <v>1022630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44559</v>
          </cell>
          <cell r="B52">
            <v>1973677</v>
          </cell>
          <cell r="C52">
            <v>1022630</v>
          </cell>
          <cell r="D52">
            <v>1973677</v>
          </cell>
          <cell r="E52">
            <v>1973677</v>
          </cell>
          <cell r="F52">
            <v>1022630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44924</v>
          </cell>
          <cell r="B53">
            <v>951047</v>
          </cell>
          <cell r="C53">
            <v>951047</v>
          </cell>
          <cell r="D53">
            <v>951047</v>
          </cell>
          <cell r="E53">
            <v>951047</v>
          </cell>
          <cell r="F53">
            <v>951047</v>
          </cell>
          <cell r="O53">
            <v>0</v>
          </cell>
          <cell r="P53">
            <v>0</v>
          </cell>
        </row>
        <row r="54">
          <cell r="A54">
            <v>45289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O54">
            <v>0</v>
          </cell>
          <cell r="P54">
            <v>0</v>
          </cell>
        </row>
        <row r="55">
          <cell r="A55">
            <v>45654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O55">
            <v>0</v>
          </cell>
          <cell r="P55">
            <v>0</v>
          </cell>
        </row>
        <row r="63">
          <cell r="A63">
            <v>41639</v>
          </cell>
          <cell r="B63">
            <v>1451525</v>
          </cell>
          <cell r="C63">
            <v>691710</v>
          </cell>
          <cell r="E63">
            <v>1331280</v>
          </cell>
          <cell r="F63">
            <v>665642</v>
          </cell>
          <cell r="G63">
            <v>6950</v>
          </cell>
          <cell r="H63">
            <v>2316</v>
          </cell>
          <cell r="I63">
            <v>5748</v>
          </cell>
          <cell r="J63">
            <v>1438</v>
          </cell>
          <cell r="K63">
            <v>10438</v>
          </cell>
          <cell r="L63">
            <v>2610</v>
          </cell>
          <cell r="M63">
            <v>5628</v>
          </cell>
          <cell r="N63">
            <v>1408</v>
          </cell>
          <cell r="O63">
            <v>21603</v>
          </cell>
          <cell r="P63">
            <v>4320</v>
          </cell>
          <cell r="Q63">
            <v>69878</v>
          </cell>
          <cell r="R63">
            <v>13976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A64">
            <v>42004</v>
          </cell>
          <cell r="B64">
            <v>5809201</v>
          </cell>
          <cell r="C64">
            <v>1257147</v>
          </cell>
          <cell r="E64">
            <v>665638</v>
          </cell>
          <cell r="F64">
            <v>665638</v>
          </cell>
          <cell r="G64">
            <v>4634</v>
          </cell>
          <cell r="H64">
            <v>2316</v>
          </cell>
          <cell r="I64">
            <v>4310</v>
          </cell>
          <cell r="J64">
            <v>1438</v>
          </cell>
          <cell r="K64">
            <v>7828</v>
          </cell>
          <cell r="L64">
            <v>2610</v>
          </cell>
          <cell r="M64">
            <v>4220</v>
          </cell>
          <cell r="N64">
            <v>1408</v>
          </cell>
          <cell r="O64">
            <v>17283</v>
          </cell>
          <cell r="P64">
            <v>4320</v>
          </cell>
          <cell r="Q64">
            <v>55902</v>
          </cell>
          <cell r="R64">
            <v>13976</v>
          </cell>
          <cell r="S64">
            <v>5049386</v>
          </cell>
          <cell r="T64">
            <v>565441</v>
          </cell>
          <cell r="U64">
            <v>0</v>
          </cell>
          <cell r="V64">
            <v>0</v>
          </cell>
        </row>
        <row r="65">
          <cell r="A65">
            <v>42369</v>
          </cell>
          <cell r="B65">
            <v>4552054</v>
          </cell>
          <cell r="C65">
            <v>591509</v>
          </cell>
          <cell r="D65">
            <v>4552054</v>
          </cell>
          <cell r="E65">
            <v>0</v>
          </cell>
          <cell r="F65">
            <v>0</v>
          </cell>
          <cell r="G65">
            <v>2318</v>
          </cell>
          <cell r="H65">
            <v>2316</v>
          </cell>
          <cell r="I65">
            <v>2872</v>
          </cell>
          <cell r="J65">
            <v>1438</v>
          </cell>
          <cell r="K65">
            <v>5218</v>
          </cell>
          <cell r="L65">
            <v>2610</v>
          </cell>
          <cell r="M65">
            <v>2812</v>
          </cell>
          <cell r="N65">
            <v>1408</v>
          </cell>
          <cell r="O65">
            <v>12963</v>
          </cell>
          <cell r="P65">
            <v>4320</v>
          </cell>
          <cell r="Q65">
            <v>41926</v>
          </cell>
          <cell r="R65">
            <v>13976</v>
          </cell>
          <cell r="S65">
            <v>4483945</v>
          </cell>
          <cell r="T65">
            <v>565441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42735</v>
          </cell>
          <cell r="B66">
            <v>3960545</v>
          </cell>
          <cell r="C66">
            <v>589185</v>
          </cell>
          <cell r="D66">
            <v>3960545</v>
          </cell>
          <cell r="E66">
            <v>0</v>
          </cell>
          <cell r="F66">
            <v>0</v>
          </cell>
          <cell r="G66">
            <v>2</v>
          </cell>
          <cell r="H66">
            <v>2</v>
          </cell>
          <cell r="I66">
            <v>1434</v>
          </cell>
          <cell r="J66">
            <v>1434</v>
          </cell>
          <cell r="K66">
            <v>2608</v>
          </cell>
          <cell r="L66">
            <v>2608</v>
          </cell>
          <cell r="M66">
            <v>1404</v>
          </cell>
          <cell r="N66">
            <v>1404</v>
          </cell>
          <cell r="O66">
            <v>8643</v>
          </cell>
          <cell r="P66">
            <v>4320</v>
          </cell>
          <cell r="Q66">
            <v>27950</v>
          </cell>
          <cell r="R66">
            <v>13976</v>
          </cell>
          <cell r="S66">
            <v>3918504</v>
          </cell>
          <cell r="T66">
            <v>565441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43100</v>
          </cell>
          <cell r="B67">
            <v>3371360</v>
          </cell>
          <cell r="C67">
            <v>583735</v>
          </cell>
          <cell r="D67">
            <v>3371360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4323</v>
          </cell>
          <cell r="P67">
            <v>4320</v>
          </cell>
          <cell r="Q67">
            <v>13974</v>
          </cell>
          <cell r="R67">
            <v>13974</v>
          </cell>
          <cell r="S67">
            <v>3353063</v>
          </cell>
          <cell r="T67">
            <v>565441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43465</v>
          </cell>
          <cell r="B68">
            <v>2787625</v>
          </cell>
          <cell r="C68">
            <v>565444</v>
          </cell>
          <cell r="D68">
            <v>2787625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</v>
          </cell>
          <cell r="P68">
            <v>3</v>
          </cell>
          <cell r="Q68">
            <v>0</v>
          </cell>
          <cell r="R68">
            <v>0</v>
          </cell>
          <cell r="S68">
            <v>2787622</v>
          </cell>
          <cell r="T68">
            <v>565441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43830</v>
          </cell>
          <cell r="B69">
            <v>2222181</v>
          </cell>
          <cell r="C69">
            <v>565441</v>
          </cell>
          <cell r="D69">
            <v>2222181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2222181</v>
          </cell>
          <cell r="T69">
            <v>565441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44196</v>
          </cell>
          <cell r="B70">
            <v>1656740</v>
          </cell>
          <cell r="C70">
            <v>565441</v>
          </cell>
          <cell r="D70">
            <v>1656740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1656740</v>
          </cell>
          <cell r="T70">
            <v>565441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44561</v>
          </cell>
          <cell r="B71">
            <v>1091299</v>
          </cell>
          <cell r="C71">
            <v>565441</v>
          </cell>
          <cell r="D71">
            <v>1091299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1091299</v>
          </cell>
          <cell r="T71">
            <v>565441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44926</v>
          </cell>
          <cell r="B72">
            <v>525858</v>
          </cell>
          <cell r="C72">
            <v>525858</v>
          </cell>
          <cell r="D72">
            <v>525858</v>
          </cell>
          <cell r="O72">
            <v>0</v>
          </cell>
          <cell r="P72">
            <v>0</v>
          </cell>
          <cell r="S72">
            <v>525858</v>
          </cell>
          <cell r="T72">
            <v>525858</v>
          </cell>
          <cell r="W72">
            <v>0</v>
          </cell>
        </row>
        <row r="73">
          <cell r="A73">
            <v>45291</v>
          </cell>
          <cell r="B73">
            <v>0</v>
          </cell>
          <cell r="C73">
            <v>0</v>
          </cell>
          <cell r="D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W73">
            <v>0</v>
          </cell>
        </row>
        <row r="74">
          <cell r="A74">
            <v>45657</v>
          </cell>
          <cell r="B74">
            <v>0</v>
          </cell>
          <cell r="C74">
            <v>0</v>
          </cell>
          <cell r="D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</row>
        <row r="81">
          <cell r="A81">
            <v>41639</v>
          </cell>
          <cell r="B81">
            <v>0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A82">
            <v>42004</v>
          </cell>
          <cell r="B82">
            <v>0</v>
          </cell>
          <cell r="C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42369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>
            <v>42735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>
            <v>43100</v>
          </cell>
          <cell r="B85">
            <v>0</v>
          </cell>
          <cell r="C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>
            <v>43465</v>
          </cell>
          <cell r="B86">
            <v>0</v>
          </cell>
          <cell r="C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>
            <v>43830</v>
          </cell>
          <cell r="B87">
            <v>0</v>
          </cell>
          <cell r="C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>
            <v>44196</v>
          </cell>
          <cell r="B88">
            <v>0</v>
          </cell>
          <cell r="C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>
            <v>44561</v>
          </cell>
          <cell r="B89">
            <v>0</v>
          </cell>
          <cell r="C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>
            <v>44926</v>
          </cell>
          <cell r="B90">
            <v>0</v>
          </cell>
          <cell r="C90">
            <v>0</v>
          </cell>
          <cell r="E90">
            <v>0</v>
          </cell>
          <cell r="F90">
            <v>0</v>
          </cell>
          <cell r="O90">
            <v>0</v>
          </cell>
          <cell r="P90">
            <v>0</v>
          </cell>
        </row>
        <row r="91">
          <cell r="A91">
            <v>45291</v>
          </cell>
          <cell r="B91">
            <v>0</v>
          </cell>
          <cell r="C91">
            <v>0</v>
          </cell>
          <cell r="E91">
            <v>0</v>
          </cell>
          <cell r="F91">
            <v>0</v>
          </cell>
          <cell r="O91">
            <v>0</v>
          </cell>
          <cell r="P91">
            <v>0</v>
          </cell>
        </row>
        <row r="92">
          <cell r="A92">
            <v>45657</v>
          </cell>
          <cell r="B92">
            <v>0</v>
          </cell>
          <cell r="C92">
            <v>0</v>
          </cell>
          <cell r="E92">
            <v>0</v>
          </cell>
          <cell r="F92">
            <v>0</v>
          </cell>
          <cell r="O92">
            <v>0</v>
          </cell>
          <cell r="P92">
            <v>0</v>
          </cell>
        </row>
        <row r="98">
          <cell r="A98">
            <v>41639</v>
          </cell>
          <cell r="B98">
            <v>0</v>
          </cell>
          <cell r="C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>
            <v>42004</v>
          </cell>
          <cell r="B99">
            <v>0</v>
          </cell>
          <cell r="C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>
            <v>42369</v>
          </cell>
          <cell r="B100">
            <v>0</v>
          </cell>
          <cell r="C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>
            <v>42735</v>
          </cell>
          <cell r="B101">
            <v>0</v>
          </cell>
          <cell r="C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>
            <v>43100</v>
          </cell>
          <cell r="B102">
            <v>0</v>
          </cell>
          <cell r="C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>
            <v>43465</v>
          </cell>
          <cell r="B103">
            <v>0</v>
          </cell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>
            <v>43830</v>
          </cell>
          <cell r="B104">
            <v>0</v>
          </cell>
          <cell r="C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>
            <v>44196</v>
          </cell>
          <cell r="B105">
            <v>0</v>
          </cell>
          <cell r="C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>
            <v>44561</v>
          </cell>
          <cell r="B106">
            <v>0</v>
          </cell>
          <cell r="C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A107">
            <v>44926</v>
          </cell>
          <cell r="B107">
            <v>0</v>
          </cell>
          <cell r="C107">
            <v>0</v>
          </cell>
          <cell r="O107">
            <v>0</v>
          </cell>
          <cell r="P107">
            <v>0</v>
          </cell>
        </row>
        <row r="108">
          <cell r="A108">
            <v>45291</v>
          </cell>
          <cell r="B108">
            <v>0</v>
          </cell>
          <cell r="C108">
            <v>0</v>
          </cell>
          <cell r="O108">
            <v>0</v>
          </cell>
          <cell r="P108">
            <v>0</v>
          </cell>
        </row>
        <row r="109">
          <cell r="A109">
            <v>45657</v>
          </cell>
          <cell r="B109">
            <v>0</v>
          </cell>
          <cell r="C109">
            <v>0</v>
          </cell>
          <cell r="O109">
            <v>0</v>
          </cell>
          <cell r="P109">
            <v>0</v>
          </cell>
        </row>
        <row r="116">
          <cell r="A116">
            <v>41639</v>
          </cell>
          <cell r="B116">
            <v>11455908</v>
          </cell>
          <cell r="C116">
            <v>2502695</v>
          </cell>
          <cell r="E116">
            <v>4680</v>
          </cell>
          <cell r="F116">
            <v>4680</v>
          </cell>
          <cell r="G116">
            <v>214736</v>
          </cell>
          <cell r="H116">
            <v>107366</v>
          </cell>
          <cell r="I116">
            <v>32795</v>
          </cell>
          <cell r="J116">
            <v>10930</v>
          </cell>
          <cell r="K116">
            <v>291059</v>
          </cell>
          <cell r="L116">
            <v>97022</v>
          </cell>
          <cell r="M116">
            <v>269458</v>
          </cell>
          <cell r="N116">
            <v>67365</v>
          </cell>
          <cell r="O116">
            <v>1104681</v>
          </cell>
          <cell r="P116">
            <v>276170</v>
          </cell>
          <cell r="Q116">
            <v>629265</v>
          </cell>
          <cell r="R116">
            <v>157316</v>
          </cell>
          <cell r="S116">
            <v>1122510</v>
          </cell>
          <cell r="T116">
            <v>224502</v>
          </cell>
          <cell r="U116">
            <v>7786724</v>
          </cell>
          <cell r="V116">
            <v>1557344</v>
          </cell>
        </row>
        <row r="117">
          <cell r="A117">
            <v>42004</v>
          </cell>
          <cell r="B117">
            <v>18085300</v>
          </cell>
          <cell r="C117">
            <v>3520645</v>
          </cell>
          <cell r="D117">
            <v>18085300</v>
          </cell>
          <cell r="E117">
            <v>0</v>
          </cell>
          <cell r="F117">
            <v>0</v>
          </cell>
          <cell r="G117">
            <v>107370</v>
          </cell>
          <cell r="H117">
            <v>107366</v>
          </cell>
          <cell r="I117">
            <v>21865</v>
          </cell>
          <cell r="J117">
            <v>10930</v>
          </cell>
          <cell r="K117">
            <v>194037</v>
          </cell>
          <cell r="L117">
            <v>97022</v>
          </cell>
          <cell r="M117">
            <v>202093</v>
          </cell>
          <cell r="N117">
            <v>67365</v>
          </cell>
          <cell r="O117">
            <v>828511</v>
          </cell>
          <cell r="P117">
            <v>276170</v>
          </cell>
          <cell r="Q117">
            <v>471949</v>
          </cell>
          <cell r="R117">
            <v>157316</v>
          </cell>
          <cell r="S117">
            <v>898008</v>
          </cell>
          <cell r="T117">
            <v>224502</v>
          </cell>
          <cell r="U117">
            <v>6229380</v>
          </cell>
          <cell r="V117">
            <v>1557344</v>
          </cell>
          <cell r="W117">
            <v>9132087</v>
          </cell>
          <cell r="X117">
            <v>1022630</v>
          </cell>
        </row>
        <row r="118">
          <cell r="A118">
            <v>42369</v>
          </cell>
          <cell r="B118">
            <v>14564655</v>
          </cell>
          <cell r="C118">
            <v>3413276</v>
          </cell>
          <cell r="D118">
            <v>14564655</v>
          </cell>
          <cell r="E118">
            <v>0</v>
          </cell>
          <cell r="F118">
            <v>0</v>
          </cell>
          <cell r="G118">
            <v>4</v>
          </cell>
          <cell r="H118">
            <v>4</v>
          </cell>
          <cell r="I118">
            <v>10935</v>
          </cell>
          <cell r="J118">
            <v>10930</v>
          </cell>
          <cell r="K118">
            <v>97015</v>
          </cell>
          <cell r="L118">
            <v>97015</v>
          </cell>
          <cell r="M118">
            <v>134728</v>
          </cell>
          <cell r="N118">
            <v>67365</v>
          </cell>
          <cell r="O118">
            <v>552341</v>
          </cell>
          <cell r="P118">
            <v>276170</v>
          </cell>
          <cell r="Q118">
            <v>314633</v>
          </cell>
          <cell r="R118">
            <v>157316</v>
          </cell>
          <cell r="S118">
            <v>673506</v>
          </cell>
          <cell r="T118">
            <v>224502</v>
          </cell>
          <cell r="U118">
            <v>4672036</v>
          </cell>
          <cell r="V118">
            <v>1557344</v>
          </cell>
          <cell r="W118">
            <v>8109457</v>
          </cell>
          <cell r="X118">
            <v>1022630</v>
          </cell>
        </row>
        <row r="119">
          <cell r="A119">
            <v>42735</v>
          </cell>
          <cell r="B119">
            <v>11151379</v>
          </cell>
          <cell r="C119">
            <v>3305330</v>
          </cell>
          <cell r="D119">
            <v>11151379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</v>
          </cell>
          <cell r="J119">
            <v>5</v>
          </cell>
          <cell r="K119">
            <v>0</v>
          </cell>
          <cell r="L119">
            <v>0</v>
          </cell>
          <cell r="M119">
            <v>67363</v>
          </cell>
          <cell r="N119">
            <v>67363</v>
          </cell>
          <cell r="O119">
            <v>276171</v>
          </cell>
          <cell r="P119">
            <v>276170</v>
          </cell>
          <cell r="Q119">
            <v>157317</v>
          </cell>
          <cell r="R119">
            <v>157316</v>
          </cell>
          <cell r="S119">
            <v>449004</v>
          </cell>
          <cell r="T119">
            <v>224502</v>
          </cell>
          <cell r="U119">
            <v>3114692</v>
          </cell>
          <cell r="V119">
            <v>1557344</v>
          </cell>
          <cell r="W119">
            <v>7086827</v>
          </cell>
          <cell r="X119">
            <v>1022630</v>
          </cell>
        </row>
        <row r="120">
          <cell r="A120">
            <v>43100</v>
          </cell>
          <cell r="B120">
            <v>7846049</v>
          </cell>
          <cell r="C120">
            <v>2804478</v>
          </cell>
          <cell r="D120">
            <v>7846049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224502</v>
          </cell>
          <cell r="T120">
            <v>224502</v>
          </cell>
          <cell r="U120">
            <v>1557348</v>
          </cell>
          <cell r="V120">
            <v>1557344</v>
          </cell>
          <cell r="W120">
            <v>6064197</v>
          </cell>
          <cell r="X120">
            <v>1022630</v>
          </cell>
        </row>
        <row r="121">
          <cell r="A121">
            <v>43465</v>
          </cell>
          <cell r="B121">
            <v>5041571</v>
          </cell>
          <cell r="C121">
            <v>1022634</v>
          </cell>
          <cell r="D121">
            <v>5041571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</v>
          </cell>
          <cell r="V121">
            <v>4</v>
          </cell>
          <cell r="W121">
            <v>5041567</v>
          </cell>
          <cell r="X121">
            <v>1022630</v>
          </cell>
        </row>
        <row r="122">
          <cell r="A122">
            <v>43830</v>
          </cell>
          <cell r="B122">
            <v>4018937</v>
          </cell>
          <cell r="C122">
            <v>1022630</v>
          </cell>
          <cell r="D122">
            <v>4018937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4018937</v>
          </cell>
          <cell r="X122">
            <v>1022630</v>
          </cell>
        </row>
        <row r="123">
          <cell r="A123">
            <v>44196</v>
          </cell>
          <cell r="B123">
            <v>2996307</v>
          </cell>
          <cell r="C123">
            <v>1022630</v>
          </cell>
          <cell r="D123">
            <v>2996307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2996307</v>
          </cell>
          <cell r="X123">
            <v>1022630</v>
          </cell>
        </row>
        <row r="124">
          <cell r="A124">
            <v>44561</v>
          </cell>
          <cell r="B124">
            <v>1973677</v>
          </cell>
          <cell r="C124">
            <v>1022630</v>
          </cell>
          <cell r="D124">
            <v>1973677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1973677</v>
          </cell>
          <cell r="X124">
            <v>1022630</v>
          </cell>
        </row>
        <row r="125">
          <cell r="A125">
            <v>44926</v>
          </cell>
          <cell r="B125">
            <v>951047</v>
          </cell>
          <cell r="C125">
            <v>951047</v>
          </cell>
          <cell r="D125">
            <v>951047</v>
          </cell>
          <cell r="G125">
            <v>0</v>
          </cell>
          <cell r="H125">
            <v>0</v>
          </cell>
          <cell r="O125">
            <v>0</v>
          </cell>
          <cell r="P125">
            <v>0</v>
          </cell>
          <cell r="W125">
            <v>951047</v>
          </cell>
          <cell r="X125">
            <v>951047</v>
          </cell>
        </row>
        <row r="126">
          <cell r="A126">
            <v>45291</v>
          </cell>
          <cell r="B126">
            <v>0</v>
          </cell>
          <cell r="C126">
            <v>0</v>
          </cell>
          <cell r="D126">
            <v>0</v>
          </cell>
          <cell r="G126">
            <v>0</v>
          </cell>
          <cell r="H126">
            <v>0</v>
          </cell>
          <cell r="O126">
            <v>0</v>
          </cell>
          <cell r="P126">
            <v>0</v>
          </cell>
          <cell r="W126">
            <v>0</v>
          </cell>
          <cell r="X126">
            <v>0</v>
          </cell>
        </row>
        <row r="127">
          <cell r="A127">
            <v>45657</v>
          </cell>
          <cell r="B127">
            <v>0</v>
          </cell>
          <cell r="C127">
            <v>0</v>
          </cell>
          <cell r="D127">
            <v>0</v>
          </cell>
          <cell r="G127">
            <v>0</v>
          </cell>
          <cell r="H127">
            <v>0</v>
          </cell>
          <cell r="O127">
            <v>0</v>
          </cell>
          <cell r="P127">
            <v>0</v>
          </cell>
          <cell r="W127">
            <v>0</v>
          </cell>
          <cell r="X1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>
        <row r="19">
          <cell r="B19">
            <v>243058032</v>
          </cell>
          <cell r="E19">
            <v>512415451</v>
          </cell>
          <cell r="H19">
            <v>440143173</v>
          </cell>
          <cell r="K19">
            <v>15366817</v>
          </cell>
        </row>
        <row r="20">
          <cell r="B20">
            <v>2078710</v>
          </cell>
          <cell r="E20">
            <v>13203643</v>
          </cell>
          <cell r="H20">
            <v>8211829</v>
          </cell>
          <cell r="K20">
            <v>0</v>
          </cell>
        </row>
        <row r="21">
          <cell r="B21">
            <v>216073596</v>
          </cell>
          <cell r="E21">
            <v>428978927</v>
          </cell>
          <cell r="H21">
            <v>397358763</v>
          </cell>
          <cell r="K21">
            <v>15366817</v>
          </cell>
        </row>
        <row r="23">
          <cell r="B23">
            <v>11039257</v>
          </cell>
          <cell r="E23">
            <v>8247811</v>
          </cell>
          <cell r="H23">
            <v>17631980</v>
          </cell>
          <cell r="K23">
            <v>1060165</v>
          </cell>
        </row>
        <row r="34">
          <cell r="B34">
            <v>331649737</v>
          </cell>
        </row>
        <row r="35">
          <cell r="B35">
            <v>1373768</v>
          </cell>
        </row>
        <row r="36">
          <cell r="B36">
            <v>331649737</v>
          </cell>
        </row>
        <row r="38">
          <cell r="B38">
            <v>14793084</v>
          </cell>
        </row>
        <row r="49">
          <cell r="B49">
            <v>3378789</v>
          </cell>
        </row>
        <row r="50">
          <cell r="B50">
            <v>0</v>
          </cell>
        </row>
        <row r="51">
          <cell r="B51">
            <v>3378789</v>
          </cell>
        </row>
        <row r="53">
          <cell r="B53">
            <v>2996358</v>
          </cell>
        </row>
      </sheetData>
      <sheetData sheetId="11"/>
      <sheetData sheetId="12">
        <row r="13">
          <cell r="A13">
            <v>2014</v>
          </cell>
          <cell r="B13">
            <v>14876638</v>
          </cell>
          <cell r="C13">
            <v>11022146</v>
          </cell>
          <cell r="D13">
            <v>6886862</v>
          </cell>
          <cell r="E13">
            <v>17645457</v>
          </cell>
          <cell r="F13">
            <v>1062429</v>
          </cell>
          <cell r="G13">
            <v>2768551</v>
          </cell>
          <cell r="H13">
            <v>6886862</v>
          </cell>
        </row>
        <row r="14">
          <cell r="A14">
            <v>2015</v>
          </cell>
          <cell r="B14">
            <v>15300188</v>
          </cell>
          <cell r="C14">
            <v>11287585</v>
          </cell>
          <cell r="D14">
            <v>8868944</v>
          </cell>
          <cell r="E14">
            <v>18319265</v>
          </cell>
          <cell r="F14">
            <v>1059059</v>
          </cell>
          <cell r="G14">
            <v>28325</v>
          </cell>
          <cell r="H14">
            <v>8868944</v>
          </cell>
        </row>
        <row r="15">
          <cell r="A15">
            <v>2016</v>
          </cell>
          <cell r="B15">
            <v>15978509</v>
          </cell>
          <cell r="C15">
            <v>11610892</v>
          </cell>
          <cell r="D15">
            <v>10891801</v>
          </cell>
          <cell r="E15">
            <v>19034746</v>
          </cell>
          <cell r="F15">
            <v>1060137</v>
          </cell>
          <cell r="G15">
            <v>28167</v>
          </cell>
          <cell r="H15">
            <v>10891801</v>
          </cell>
        </row>
        <row r="16">
          <cell r="A16">
            <v>2017</v>
          </cell>
          <cell r="B16">
            <v>17088207</v>
          </cell>
          <cell r="C16">
            <v>12032604</v>
          </cell>
          <cell r="D16">
            <v>12964519</v>
          </cell>
          <cell r="E16">
            <v>19909599</v>
          </cell>
          <cell r="F16">
            <v>1005919</v>
          </cell>
          <cell r="G16">
            <v>27983</v>
          </cell>
          <cell r="H16">
            <v>12964519</v>
          </cell>
        </row>
        <row r="17">
          <cell r="A17">
            <v>2018</v>
          </cell>
          <cell r="B17">
            <v>17969553</v>
          </cell>
          <cell r="C17">
            <v>12557355</v>
          </cell>
          <cell r="D17">
            <v>15237103</v>
          </cell>
          <cell r="E17">
            <v>20981610</v>
          </cell>
          <cell r="F17">
            <v>1018821</v>
          </cell>
          <cell r="G17">
            <v>27776</v>
          </cell>
          <cell r="H17">
            <v>15237103</v>
          </cell>
        </row>
        <row r="18">
          <cell r="A18">
            <v>2019</v>
          </cell>
          <cell r="B18">
            <v>18997442</v>
          </cell>
          <cell r="C18">
            <v>13028984</v>
          </cell>
          <cell r="D18">
            <v>17598148</v>
          </cell>
          <cell r="E18">
            <v>21965062</v>
          </cell>
          <cell r="F18">
            <v>1034789</v>
          </cell>
          <cell r="G18">
            <v>27538</v>
          </cell>
          <cell r="H18">
            <v>17598148</v>
          </cell>
        </row>
        <row r="19">
          <cell r="A19">
            <v>2020</v>
          </cell>
          <cell r="B19">
            <v>19930743</v>
          </cell>
          <cell r="C19">
            <v>13399422</v>
          </cell>
          <cell r="D19">
            <v>19839699</v>
          </cell>
          <cell r="E19">
            <v>23105116</v>
          </cell>
          <cell r="F19">
            <v>1058230</v>
          </cell>
          <cell r="G19">
            <v>27267</v>
          </cell>
          <cell r="H19">
            <v>19839699</v>
          </cell>
        </row>
        <row r="20">
          <cell r="A20">
            <v>2021</v>
          </cell>
          <cell r="B20">
            <v>20641514</v>
          </cell>
          <cell r="C20">
            <v>13901114</v>
          </cell>
          <cell r="D20">
            <v>22174089</v>
          </cell>
          <cell r="E20">
            <v>24170858</v>
          </cell>
          <cell r="F20">
            <v>1082155</v>
          </cell>
          <cell r="G20">
            <v>26959</v>
          </cell>
          <cell r="H20">
            <v>22174089</v>
          </cell>
        </row>
        <row r="21">
          <cell r="A21">
            <v>2022</v>
          </cell>
          <cell r="B21">
            <v>21231296</v>
          </cell>
          <cell r="C21">
            <v>14330108</v>
          </cell>
          <cell r="D21">
            <v>24546758</v>
          </cell>
          <cell r="E21">
            <v>25478502</v>
          </cell>
          <cell r="F21">
            <v>1085137</v>
          </cell>
          <cell r="G21">
            <v>26612</v>
          </cell>
          <cell r="H21">
            <v>24546758</v>
          </cell>
        </row>
        <row r="22">
          <cell r="A22">
            <v>2023</v>
          </cell>
          <cell r="B22">
            <v>21601106</v>
          </cell>
          <cell r="C22">
            <v>14713588</v>
          </cell>
          <cell r="D22">
            <v>26889611</v>
          </cell>
          <cell r="E22">
            <v>26619649</v>
          </cell>
          <cell r="F22">
            <v>1142669</v>
          </cell>
          <cell r="G22">
            <v>26220</v>
          </cell>
          <cell r="H22">
            <v>26889611</v>
          </cell>
        </row>
        <row r="23">
          <cell r="A23">
            <v>2024</v>
          </cell>
          <cell r="B23">
            <v>21768468</v>
          </cell>
          <cell r="C23">
            <v>15133919</v>
          </cell>
          <cell r="D23">
            <v>29254212</v>
          </cell>
          <cell r="E23">
            <v>27653479</v>
          </cell>
          <cell r="F23">
            <v>1149099</v>
          </cell>
          <cell r="G23">
            <v>25776</v>
          </cell>
          <cell r="H23">
            <v>29254212</v>
          </cell>
        </row>
        <row r="24">
          <cell r="A24">
            <v>2025</v>
          </cell>
          <cell r="B24">
            <v>21863381</v>
          </cell>
          <cell r="C24">
            <v>15463055</v>
          </cell>
          <cell r="D24">
            <v>31391857</v>
          </cell>
          <cell r="E24">
            <v>28522732</v>
          </cell>
          <cell r="F24">
            <v>1162094</v>
          </cell>
          <cell r="G24">
            <v>25281</v>
          </cell>
          <cell r="H24">
            <v>31391857</v>
          </cell>
        </row>
        <row r="25">
          <cell r="A25">
            <v>2026</v>
          </cell>
          <cell r="B25">
            <v>21823798</v>
          </cell>
          <cell r="C25">
            <v>15587723</v>
          </cell>
          <cell r="D25">
            <v>33426495</v>
          </cell>
          <cell r="E25">
            <v>29360150</v>
          </cell>
          <cell r="F25">
            <v>1152848</v>
          </cell>
          <cell r="G25">
            <v>24724</v>
          </cell>
          <cell r="H25">
            <v>33426495</v>
          </cell>
        </row>
        <row r="26">
          <cell r="A26">
            <v>2027</v>
          </cell>
          <cell r="B26">
            <v>21539246</v>
          </cell>
          <cell r="C26">
            <v>15693524</v>
          </cell>
          <cell r="D26">
            <v>35311732</v>
          </cell>
          <cell r="E26">
            <v>30064344</v>
          </cell>
          <cell r="F26">
            <v>1140572</v>
          </cell>
          <cell r="G26">
            <v>24107</v>
          </cell>
          <cell r="H26">
            <v>35311732</v>
          </cell>
        </row>
        <row r="27">
          <cell r="A27">
            <v>2028</v>
          </cell>
          <cell r="B27">
            <v>21186309</v>
          </cell>
          <cell r="C27">
            <v>15743627</v>
          </cell>
          <cell r="D27">
            <v>37024377</v>
          </cell>
          <cell r="E27">
            <v>30506968</v>
          </cell>
          <cell r="F27">
            <v>1127058</v>
          </cell>
          <cell r="G27">
            <v>23421</v>
          </cell>
          <cell r="H27">
            <v>37024377</v>
          </cell>
        </row>
        <row r="28">
          <cell r="A28">
            <v>2029</v>
          </cell>
          <cell r="B28">
            <v>20813802</v>
          </cell>
          <cell r="C28">
            <v>15652945</v>
          </cell>
          <cell r="D28">
            <v>38515524</v>
          </cell>
          <cell r="E28">
            <v>30932838</v>
          </cell>
          <cell r="F28">
            <v>1124946</v>
          </cell>
          <cell r="G28">
            <v>22666</v>
          </cell>
          <cell r="H28">
            <v>38515524</v>
          </cell>
        </row>
        <row r="29">
          <cell r="A29">
            <v>2030</v>
          </cell>
          <cell r="B29">
            <v>20390783</v>
          </cell>
          <cell r="C29">
            <v>15509165</v>
          </cell>
          <cell r="D29">
            <v>39791402</v>
          </cell>
          <cell r="E29">
            <v>31179154</v>
          </cell>
          <cell r="F29">
            <v>1117619</v>
          </cell>
          <cell r="G29">
            <v>21841</v>
          </cell>
          <cell r="H29">
            <v>39791402</v>
          </cell>
        </row>
        <row r="30">
          <cell r="A30">
            <v>2031</v>
          </cell>
          <cell r="B30">
            <v>19954577</v>
          </cell>
          <cell r="C30">
            <v>15344569</v>
          </cell>
          <cell r="D30">
            <v>40897664</v>
          </cell>
          <cell r="E30">
            <v>31302404</v>
          </cell>
          <cell r="F30">
            <v>1099564</v>
          </cell>
          <cell r="G30">
            <v>20944</v>
          </cell>
          <cell r="H30">
            <v>40897664</v>
          </cell>
        </row>
        <row r="31">
          <cell r="A31">
            <v>2032</v>
          </cell>
          <cell r="B31">
            <v>19489619</v>
          </cell>
          <cell r="C31">
            <v>15116563</v>
          </cell>
          <cell r="D31">
            <v>41767892</v>
          </cell>
          <cell r="E31">
            <v>31292079</v>
          </cell>
          <cell r="F31">
            <v>1084450</v>
          </cell>
          <cell r="G31">
            <v>19976</v>
          </cell>
          <cell r="H31">
            <v>41767892</v>
          </cell>
        </row>
        <row r="32">
          <cell r="A32">
            <v>2033</v>
          </cell>
          <cell r="B32">
            <v>18982645</v>
          </cell>
          <cell r="C32">
            <v>14860134</v>
          </cell>
          <cell r="D32">
            <v>42372821</v>
          </cell>
          <cell r="E32">
            <v>31232921</v>
          </cell>
          <cell r="F32">
            <v>1062760</v>
          </cell>
          <cell r="G32">
            <v>18939</v>
          </cell>
          <cell r="H32">
            <v>42372821</v>
          </cell>
        </row>
        <row r="33">
          <cell r="A33">
            <v>2034</v>
          </cell>
          <cell r="B33">
            <v>18471701</v>
          </cell>
          <cell r="C33">
            <v>14575947</v>
          </cell>
          <cell r="D33">
            <v>42857631</v>
          </cell>
          <cell r="E33">
            <v>31136178</v>
          </cell>
          <cell r="F33">
            <v>1039050</v>
          </cell>
          <cell r="G33">
            <v>17842</v>
          </cell>
          <cell r="H33">
            <v>42857631</v>
          </cell>
        </row>
        <row r="34">
          <cell r="A34">
            <v>2035</v>
          </cell>
          <cell r="B34">
            <v>17955917</v>
          </cell>
          <cell r="C34">
            <v>14254801</v>
          </cell>
          <cell r="D34">
            <v>43183299</v>
          </cell>
          <cell r="E34">
            <v>30923349</v>
          </cell>
          <cell r="F34">
            <v>1013230</v>
          </cell>
          <cell r="G34">
            <v>16690</v>
          </cell>
          <cell r="H34">
            <v>43183299</v>
          </cell>
        </row>
        <row r="35">
          <cell r="A35">
            <v>2036</v>
          </cell>
          <cell r="B35">
            <v>17463815</v>
          </cell>
          <cell r="C35">
            <v>13923004</v>
          </cell>
          <cell r="D35">
            <v>43332643</v>
          </cell>
          <cell r="E35">
            <v>30633535</v>
          </cell>
          <cell r="F35">
            <v>985223</v>
          </cell>
          <cell r="G35">
            <v>15496</v>
          </cell>
          <cell r="H35">
            <v>43332643</v>
          </cell>
        </row>
        <row r="36">
          <cell r="A36">
            <v>2037</v>
          </cell>
          <cell r="B36">
            <v>16932593</v>
          </cell>
          <cell r="C36">
            <v>13586418</v>
          </cell>
          <cell r="D36">
            <v>43374765</v>
          </cell>
          <cell r="E36">
            <v>30288083</v>
          </cell>
          <cell r="F36">
            <v>954945</v>
          </cell>
          <cell r="G36">
            <v>14267</v>
          </cell>
          <cell r="H36">
            <v>43374765</v>
          </cell>
        </row>
        <row r="37">
          <cell r="A37">
            <v>2038</v>
          </cell>
          <cell r="B37">
            <v>16405745</v>
          </cell>
          <cell r="C37">
            <v>13249689</v>
          </cell>
          <cell r="D37">
            <v>43224203</v>
          </cell>
          <cell r="E37">
            <v>29837344</v>
          </cell>
          <cell r="F37">
            <v>922373</v>
          </cell>
          <cell r="G37">
            <v>13023</v>
          </cell>
          <cell r="H37">
            <v>43224203</v>
          </cell>
        </row>
        <row r="38">
          <cell r="A38">
            <v>2039</v>
          </cell>
          <cell r="B38">
            <v>15830244</v>
          </cell>
          <cell r="C38">
            <v>12878184</v>
          </cell>
          <cell r="D38">
            <v>42939670</v>
          </cell>
          <cell r="E38">
            <v>29339354</v>
          </cell>
          <cell r="F38">
            <v>887522</v>
          </cell>
          <cell r="G38">
            <v>11774</v>
          </cell>
          <cell r="H38">
            <v>42939670</v>
          </cell>
        </row>
        <row r="39">
          <cell r="A39">
            <v>2040</v>
          </cell>
          <cell r="B39">
            <v>15227104</v>
          </cell>
          <cell r="C39">
            <v>12490344</v>
          </cell>
          <cell r="D39">
            <v>42474592</v>
          </cell>
          <cell r="E39">
            <v>28825966</v>
          </cell>
          <cell r="F39">
            <v>850432</v>
          </cell>
          <cell r="G39">
            <v>10543</v>
          </cell>
          <cell r="H39">
            <v>42474592</v>
          </cell>
        </row>
        <row r="40">
          <cell r="A40">
            <v>2041</v>
          </cell>
          <cell r="B40">
            <v>14610214</v>
          </cell>
          <cell r="C40">
            <v>12107527</v>
          </cell>
          <cell r="D40">
            <v>41912251</v>
          </cell>
          <cell r="E40">
            <v>28247424</v>
          </cell>
          <cell r="F40">
            <v>811192</v>
          </cell>
          <cell r="G40">
            <v>9340</v>
          </cell>
          <cell r="H40">
            <v>41912251</v>
          </cell>
        </row>
        <row r="41">
          <cell r="A41">
            <v>2042</v>
          </cell>
          <cell r="B41">
            <v>13997706</v>
          </cell>
          <cell r="C41">
            <v>11693225</v>
          </cell>
          <cell r="D41">
            <v>41237523</v>
          </cell>
          <cell r="E41">
            <v>27575902</v>
          </cell>
          <cell r="F41">
            <v>769954</v>
          </cell>
          <cell r="G41">
            <v>8174</v>
          </cell>
          <cell r="H41">
            <v>41237523</v>
          </cell>
        </row>
        <row r="42">
          <cell r="A42">
            <v>2043</v>
          </cell>
          <cell r="B42">
            <v>13333357</v>
          </cell>
          <cell r="C42">
            <v>11278343</v>
          </cell>
          <cell r="D42">
            <v>40279188</v>
          </cell>
          <cell r="E42">
            <v>26777308</v>
          </cell>
          <cell r="F42">
            <v>726950</v>
          </cell>
          <cell r="G42">
            <v>7065</v>
          </cell>
          <cell r="H42">
            <v>40279188</v>
          </cell>
        </row>
        <row r="43">
          <cell r="A43">
            <v>2044</v>
          </cell>
          <cell r="B43">
            <v>12644830</v>
          </cell>
          <cell r="C43">
            <v>10839547</v>
          </cell>
          <cell r="D43">
            <v>39257008</v>
          </cell>
          <cell r="E43">
            <v>25949009</v>
          </cell>
          <cell r="F43">
            <v>682501</v>
          </cell>
          <cell r="G43">
            <v>6029</v>
          </cell>
          <cell r="H43">
            <v>39257008</v>
          </cell>
        </row>
        <row r="44">
          <cell r="A44">
            <v>2045</v>
          </cell>
          <cell r="B44">
            <v>11941314</v>
          </cell>
          <cell r="C44">
            <v>10374505</v>
          </cell>
          <cell r="D44">
            <v>38094868</v>
          </cell>
          <cell r="E44">
            <v>25044134</v>
          </cell>
          <cell r="F44">
            <v>636961</v>
          </cell>
          <cell r="G44">
            <v>5078</v>
          </cell>
          <cell r="H44">
            <v>38094868</v>
          </cell>
        </row>
        <row r="45">
          <cell r="A45">
            <v>2046</v>
          </cell>
          <cell r="B45">
            <v>11246872</v>
          </cell>
          <cell r="C45">
            <v>9929550</v>
          </cell>
          <cell r="D45">
            <v>36781855</v>
          </cell>
          <cell r="E45">
            <v>24077699</v>
          </cell>
          <cell r="F45">
            <v>590738</v>
          </cell>
          <cell r="G45">
            <v>4215</v>
          </cell>
          <cell r="H45">
            <v>36781855</v>
          </cell>
        </row>
        <row r="46">
          <cell r="A46">
            <v>2047</v>
          </cell>
          <cell r="B46">
            <v>10527385</v>
          </cell>
          <cell r="C46">
            <v>9471536</v>
          </cell>
          <cell r="D46">
            <v>35397624</v>
          </cell>
          <cell r="E46">
            <v>23042562</v>
          </cell>
          <cell r="F46">
            <v>544304</v>
          </cell>
          <cell r="G46">
            <v>3448</v>
          </cell>
          <cell r="H46">
            <v>35397624</v>
          </cell>
        </row>
        <row r="47">
          <cell r="A47">
            <v>2048</v>
          </cell>
          <cell r="B47">
            <v>9796772</v>
          </cell>
          <cell r="C47">
            <v>8983427</v>
          </cell>
          <cell r="D47">
            <v>33921814</v>
          </cell>
          <cell r="E47">
            <v>21960546</v>
          </cell>
          <cell r="F47">
            <v>498155</v>
          </cell>
          <cell r="G47">
            <v>2780</v>
          </cell>
          <cell r="H47">
            <v>33921814</v>
          </cell>
        </row>
        <row r="48">
          <cell r="A48">
            <v>2049</v>
          </cell>
          <cell r="B48">
            <v>9076071</v>
          </cell>
          <cell r="C48">
            <v>8494448</v>
          </cell>
          <cell r="D48">
            <v>32362381</v>
          </cell>
          <cell r="E48">
            <v>20843613</v>
          </cell>
          <cell r="F48">
            <v>452781</v>
          </cell>
          <cell r="G48">
            <v>2200</v>
          </cell>
          <cell r="H48">
            <v>32362381</v>
          </cell>
        </row>
        <row r="49">
          <cell r="A49">
            <v>2050</v>
          </cell>
          <cell r="B49">
            <v>8379749</v>
          </cell>
          <cell r="C49">
            <v>8004880</v>
          </cell>
          <cell r="D49">
            <v>30744033</v>
          </cell>
          <cell r="E49">
            <v>19709005</v>
          </cell>
          <cell r="F49">
            <v>408656</v>
          </cell>
          <cell r="G49">
            <v>1714</v>
          </cell>
          <cell r="H49">
            <v>30744033</v>
          </cell>
        </row>
        <row r="50">
          <cell r="A50">
            <v>2051</v>
          </cell>
          <cell r="B50">
            <v>7702500</v>
          </cell>
          <cell r="C50">
            <v>7516781</v>
          </cell>
          <cell r="D50">
            <v>29087480</v>
          </cell>
          <cell r="E50">
            <v>18568816</v>
          </cell>
          <cell r="F50">
            <v>366257</v>
          </cell>
          <cell r="G50">
            <v>1311</v>
          </cell>
          <cell r="H50">
            <v>29087480</v>
          </cell>
        </row>
        <row r="51">
          <cell r="A51">
            <v>2052</v>
          </cell>
          <cell r="B51">
            <v>7054249</v>
          </cell>
          <cell r="C51">
            <v>7035420</v>
          </cell>
          <cell r="D51">
            <v>27407374</v>
          </cell>
          <cell r="E51">
            <v>17429350</v>
          </cell>
          <cell r="F51">
            <v>325938</v>
          </cell>
          <cell r="G51">
            <v>985</v>
          </cell>
          <cell r="H51">
            <v>27407374</v>
          </cell>
        </row>
        <row r="52">
          <cell r="A52">
            <v>2053</v>
          </cell>
          <cell r="B52">
            <v>6438262</v>
          </cell>
          <cell r="C52">
            <v>6562366</v>
          </cell>
          <cell r="D52">
            <v>25718533</v>
          </cell>
          <cell r="E52">
            <v>16298466</v>
          </cell>
          <cell r="F52">
            <v>288024</v>
          </cell>
          <cell r="G52">
            <v>725</v>
          </cell>
          <cell r="H52">
            <v>25718533</v>
          </cell>
        </row>
        <row r="53">
          <cell r="A53">
            <v>2054</v>
          </cell>
          <cell r="B53">
            <v>5856526</v>
          </cell>
          <cell r="C53">
            <v>6099169</v>
          </cell>
          <cell r="D53">
            <v>24033157</v>
          </cell>
          <cell r="E53">
            <v>15182447</v>
          </cell>
          <cell r="F53">
            <v>252739</v>
          </cell>
          <cell r="G53">
            <v>526</v>
          </cell>
          <cell r="H53">
            <v>24033157</v>
          </cell>
        </row>
        <row r="54">
          <cell r="A54">
            <v>2055</v>
          </cell>
          <cell r="B54">
            <v>5313623</v>
          </cell>
          <cell r="C54">
            <v>5647278</v>
          </cell>
          <cell r="D54">
            <v>22363427</v>
          </cell>
          <cell r="E54">
            <v>14087923</v>
          </cell>
          <cell r="F54">
            <v>220231</v>
          </cell>
          <cell r="G54">
            <v>374</v>
          </cell>
          <cell r="H54">
            <v>22363427</v>
          </cell>
        </row>
        <row r="55">
          <cell r="A55">
            <v>2056</v>
          </cell>
          <cell r="B55">
            <v>4809763</v>
          </cell>
          <cell r="C55">
            <v>5208940</v>
          </cell>
          <cell r="D55">
            <v>20719623</v>
          </cell>
          <cell r="E55">
            <v>13021351</v>
          </cell>
          <cell r="F55">
            <v>190553</v>
          </cell>
          <cell r="G55">
            <v>260</v>
          </cell>
          <cell r="H55">
            <v>20719623</v>
          </cell>
        </row>
        <row r="56">
          <cell r="A56">
            <v>2057</v>
          </cell>
          <cell r="B56">
            <v>4344596</v>
          </cell>
          <cell r="C56">
            <v>4786794</v>
          </cell>
          <cell r="D56">
            <v>19113379</v>
          </cell>
          <cell r="E56">
            <v>11988583</v>
          </cell>
          <cell r="F56">
            <v>163706</v>
          </cell>
          <cell r="G56">
            <v>178</v>
          </cell>
          <cell r="H56">
            <v>19113379</v>
          </cell>
        </row>
        <row r="57">
          <cell r="A57">
            <v>2058</v>
          </cell>
          <cell r="B57">
            <v>3918486</v>
          </cell>
          <cell r="C57">
            <v>4382397</v>
          </cell>
          <cell r="D57">
            <v>17553633</v>
          </cell>
          <cell r="E57">
            <v>10994594</v>
          </cell>
          <cell r="F57">
            <v>139634</v>
          </cell>
          <cell r="G57">
            <v>117</v>
          </cell>
          <cell r="H57">
            <v>17553633</v>
          </cell>
        </row>
        <row r="58">
          <cell r="A58">
            <v>2059</v>
          </cell>
          <cell r="B58">
            <v>3530770</v>
          </cell>
          <cell r="C58">
            <v>3997626</v>
          </cell>
          <cell r="D58">
            <v>16050223</v>
          </cell>
          <cell r="E58">
            <v>10044942</v>
          </cell>
          <cell r="F58">
            <v>118260</v>
          </cell>
          <cell r="G58">
            <v>77</v>
          </cell>
          <cell r="H58">
            <v>16050223</v>
          </cell>
        </row>
        <row r="59">
          <cell r="A59">
            <v>2060</v>
          </cell>
          <cell r="B59">
            <v>3180298</v>
          </cell>
          <cell r="C59">
            <v>3634532</v>
          </cell>
          <cell r="D59">
            <v>14610762</v>
          </cell>
          <cell r="E59">
            <v>9142347</v>
          </cell>
          <cell r="F59">
            <v>99436</v>
          </cell>
          <cell r="G59">
            <v>49</v>
          </cell>
          <cell r="H59">
            <v>14610762</v>
          </cell>
        </row>
        <row r="60">
          <cell r="A60">
            <v>2061</v>
          </cell>
          <cell r="B60">
            <v>2863214</v>
          </cell>
          <cell r="C60">
            <v>3293437</v>
          </cell>
          <cell r="D60">
            <v>13241516</v>
          </cell>
          <cell r="E60">
            <v>8290112</v>
          </cell>
          <cell r="F60">
            <v>83007</v>
          </cell>
          <cell r="G60">
            <v>30</v>
          </cell>
          <cell r="H60">
            <v>13241516</v>
          </cell>
        </row>
        <row r="61">
          <cell r="A61">
            <v>2062</v>
          </cell>
          <cell r="B61">
            <v>2577271</v>
          </cell>
          <cell r="C61">
            <v>2975436</v>
          </cell>
          <cell r="D61">
            <v>11947249</v>
          </cell>
          <cell r="E61">
            <v>7489643</v>
          </cell>
          <cell r="F61">
            <v>68775</v>
          </cell>
          <cell r="G61">
            <v>19</v>
          </cell>
          <cell r="H61">
            <v>11947249</v>
          </cell>
        </row>
        <row r="62">
          <cell r="A62">
            <v>2063</v>
          </cell>
          <cell r="B62">
            <v>2319159</v>
          </cell>
          <cell r="C62">
            <v>2680447</v>
          </cell>
          <cell r="D62">
            <v>10731865</v>
          </cell>
          <cell r="E62">
            <v>6742334</v>
          </cell>
          <cell r="F62">
            <v>56523</v>
          </cell>
          <cell r="G62">
            <v>11</v>
          </cell>
          <cell r="H62">
            <v>10731865</v>
          </cell>
        </row>
        <row r="63">
          <cell r="A63">
            <v>2064</v>
          </cell>
          <cell r="B63">
            <v>2087172</v>
          </cell>
          <cell r="C63">
            <v>2408111</v>
          </cell>
          <cell r="D63">
            <v>9597131</v>
          </cell>
          <cell r="E63">
            <v>6047703</v>
          </cell>
          <cell r="F63">
            <v>46061</v>
          </cell>
          <cell r="G63">
            <v>6</v>
          </cell>
          <cell r="H63">
            <v>9597131</v>
          </cell>
        </row>
        <row r="64">
          <cell r="A64">
            <v>2065</v>
          </cell>
          <cell r="B64">
            <v>1877044</v>
          </cell>
          <cell r="C64">
            <v>2157561</v>
          </cell>
          <cell r="D64">
            <v>8544663</v>
          </cell>
          <cell r="E64">
            <v>5405362</v>
          </cell>
          <cell r="F64">
            <v>37220</v>
          </cell>
          <cell r="G64">
            <v>3</v>
          </cell>
          <cell r="H64">
            <v>8544663</v>
          </cell>
        </row>
        <row r="65">
          <cell r="A65">
            <v>2066</v>
          </cell>
          <cell r="B65">
            <v>1686411</v>
          </cell>
          <cell r="C65">
            <v>1927917</v>
          </cell>
          <cell r="D65">
            <v>7573520</v>
          </cell>
          <cell r="E65">
            <v>4813276</v>
          </cell>
          <cell r="F65">
            <v>29807</v>
          </cell>
          <cell r="G65">
            <v>1</v>
          </cell>
          <cell r="H65">
            <v>7573520</v>
          </cell>
        </row>
        <row r="66">
          <cell r="A66">
            <v>2067</v>
          </cell>
          <cell r="B66">
            <v>1512840</v>
          </cell>
          <cell r="C66">
            <v>1717801</v>
          </cell>
          <cell r="D66">
            <v>6682604</v>
          </cell>
          <cell r="E66">
            <v>4269580</v>
          </cell>
          <cell r="F66">
            <v>23661</v>
          </cell>
          <cell r="G66">
            <v>1</v>
          </cell>
          <cell r="H66">
            <v>6682604</v>
          </cell>
        </row>
        <row r="67">
          <cell r="A67">
            <v>2068</v>
          </cell>
          <cell r="B67">
            <v>1353455</v>
          </cell>
          <cell r="C67">
            <v>1525753</v>
          </cell>
          <cell r="D67">
            <v>5868616</v>
          </cell>
          <cell r="E67">
            <v>3772276</v>
          </cell>
          <cell r="F67">
            <v>18618</v>
          </cell>
          <cell r="G67">
            <v>0</v>
          </cell>
          <cell r="H67">
            <v>5868616</v>
          </cell>
        </row>
        <row r="68">
          <cell r="A68">
            <v>2069</v>
          </cell>
          <cell r="B68">
            <v>1207186</v>
          </cell>
          <cell r="C68">
            <v>1350435</v>
          </cell>
          <cell r="D68">
            <v>5128403</v>
          </cell>
          <cell r="E68">
            <v>3318730</v>
          </cell>
          <cell r="F68">
            <v>14503</v>
          </cell>
          <cell r="G68">
            <v>0</v>
          </cell>
          <cell r="H68">
            <v>5128403</v>
          </cell>
        </row>
        <row r="69">
          <cell r="A69">
            <v>2070</v>
          </cell>
          <cell r="B69">
            <v>1072612</v>
          </cell>
          <cell r="C69">
            <v>1190608</v>
          </cell>
          <cell r="D69">
            <v>4458604</v>
          </cell>
          <cell r="E69">
            <v>2906171</v>
          </cell>
          <cell r="F69">
            <v>11188</v>
          </cell>
          <cell r="G69">
            <v>0</v>
          </cell>
          <cell r="H69">
            <v>4458604</v>
          </cell>
        </row>
        <row r="70">
          <cell r="A70">
            <v>2071</v>
          </cell>
          <cell r="B70">
            <v>947990</v>
          </cell>
          <cell r="C70">
            <v>1044909</v>
          </cell>
          <cell r="D70">
            <v>3854702</v>
          </cell>
          <cell r="E70">
            <v>2532186</v>
          </cell>
          <cell r="F70">
            <v>8532</v>
          </cell>
          <cell r="G70">
            <v>0</v>
          </cell>
          <cell r="H70">
            <v>3854702</v>
          </cell>
        </row>
        <row r="71">
          <cell r="A71">
            <v>2072</v>
          </cell>
          <cell r="B71">
            <v>833018</v>
          </cell>
          <cell r="C71">
            <v>912465</v>
          </cell>
          <cell r="D71">
            <v>3312785</v>
          </cell>
          <cell r="E71">
            <v>2194053</v>
          </cell>
          <cell r="F71">
            <v>6431</v>
          </cell>
          <cell r="G71">
            <v>0</v>
          </cell>
          <cell r="H71">
            <v>3312785</v>
          </cell>
        </row>
        <row r="72">
          <cell r="A72">
            <v>2073</v>
          </cell>
          <cell r="B72">
            <v>726779</v>
          </cell>
          <cell r="C72">
            <v>791973</v>
          </cell>
          <cell r="D72">
            <v>2828209</v>
          </cell>
          <cell r="E72">
            <v>1889103</v>
          </cell>
          <cell r="F72">
            <v>4788</v>
          </cell>
          <cell r="G72">
            <v>0</v>
          </cell>
          <cell r="H72">
            <v>2828209</v>
          </cell>
        </row>
        <row r="73">
          <cell r="A73">
            <v>2074</v>
          </cell>
          <cell r="B73">
            <v>629039</v>
          </cell>
          <cell r="C73">
            <v>682718</v>
          </cell>
          <cell r="D73">
            <v>2397542</v>
          </cell>
          <cell r="E73">
            <v>1615078</v>
          </cell>
          <cell r="F73">
            <v>3528</v>
          </cell>
          <cell r="G73">
            <v>0</v>
          </cell>
          <cell r="H73">
            <v>2397542</v>
          </cell>
        </row>
        <row r="74">
          <cell r="A74">
            <v>2075</v>
          </cell>
          <cell r="B74">
            <v>539647</v>
          </cell>
          <cell r="C74">
            <v>584060</v>
          </cell>
          <cell r="D74">
            <v>2016392</v>
          </cell>
          <cell r="E74">
            <v>1370149</v>
          </cell>
          <cell r="F74">
            <v>2557</v>
          </cell>
          <cell r="G74">
            <v>0</v>
          </cell>
          <cell r="H74">
            <v>2016392</v>
          </cell>
        </row>
        <row r="75">
          <cell r="A75">
            <v>2076</v>
          </cell>
          <cell r="B75">
            <v>458577</v>
          </cell>
          <cell r="C75">
            <v>495452</v>
          </cell>
          <cell r="D75">
            <v>1681191</v>
          </cell>
          <cell r="E75">
            <v>1152423</v>
          </cell>
          <cell r="F75">
            <v>1825</v>
          </cell>
          <cell r="G75">
            <v>0</v>
          </cell>
          <cell r="H75">
            <v>1681191</v>
          </cell>
        </row>
        <row r="76">
          <cell r="A76">
            <v>2077</v>
          </cell>
          <cell r="B76">
            <v>385633</v>
          </cell>
          <cell r="C76">
            <v>416156</v>
          </cell>
          <cell r="D76">
            <v>1388856</v>
          </cell>
          <cell r="E76">
            <v>960142</v>
          </cell>
          <cell r="F76">
            <v>1285</v>
          </cell>
          <cell r="G76">
            <v>0</v>
          </cell>
          <cell r="H76">
            <v>1388856</v>
          </cell>
        </row>
        <row r="77">
          <cell r="A77">
            <v>2078</v>
          </cell>
          <cell r="B77">
            <v>320561</v>
          </cell>
          <cell r="C77">
            <v>345893</v>
          </cell>
          <cell r="D77">
            <v>1135912</v>
          </cell>
          <cell r="E77">
            <v>791542</v>
          </cell>
          <cell r="F77">
            <v>895</v>
          </cell>
          <cell r="G77">
            <v>0</v>
          </cell>
          <cell r="H77">
            <v>1135912</v>
          </cell>
        </row>
        <row r="78">
          <cell r="A78">
            <v>2079</v>
          </cell>
          <cell r="B78">
            <v>263523</v>
          </cell>
          <cell r="C78">
            <v>284208</v>
          </cell>
          <cell r="D78">
            <v>918970</v>
          </cell>
          <cell r="E78">
            <v>645060</v>
          </cell>
          <cell r="F78">
            <v>610</v>
          </cell>
          <cell r="G78">
            <v>0</v>
          </cell>
          <cell r="H78">
            <v>918970</v>
          </cell>
        </row>
        <row r="79">
          <cell r="A79">
            <v>2080</v>
          </cell>
          <cell r="B79">
            <v>213579</v>
          </cell>
          <cell r="C79">
            <v>230440</v>
          </cell>
          <cell r="D79">
            <v>734748</v>
          </cell>
          <cell r="E79">
            <v>519473</v>
          </cell>
          <cell r="F79">
            <v>406</v>
          </cell>
          <cell r="G79">
            <v>0</v>
          </cell>
          <cell r="H79">
            <v>734748</v>
          </cell>
        </row>
        <row r="80">
          <cell r="A80">
            <v>2081</v>
          </cell>
          <cell r="B80">
            <v>170946</v>
          </cell>
          <cell r="C80">
            <v>184320</v>
          </cell>
          <cell r="D80">
            <v>580234</v>
          </cell>
          <cell r="E80">
            <v>413002</v>
          </cell>
          <cell r="F80">
            <v>264</v>
          </cell>
          <cell r="G80">
            <v>0</v>
          </cell>
          <cell r="H80">
            <v>580234</v>
          </cell>
        </row>
        <row r="81">
          <cell r="A81">
            <v>2082</v>
          </cell>
          <cell r="B81">
            <v>134714</v>
          </cell>
          <cell r="C81">
            <v>145326</v>
          </cell>
          <cell r="D81">
            <v>452121</v>
          </cell>
          <cell r="E81">
            <v>323564</v>
          </cell>
          <cell r="F81">
            <v>168</v>
          </cell>
          <cell r="G81">
            <v>0</v>
          </cell>
          <cell r="H81">
            <v>452121</v>
          </cell>
        </row>
        <row r="82">
          <cell r="A82">
            <v>2083</v>
          </cell>
          <cell r="B82">
            <v>104489</v>
          </cell>
          <cell r="C82">
            <v>112750</v>
          </cell>
          <cell r="D82">
            <v>347287</v>
          </cell>
          <cell r="E82">
            <v>249984</v>
          </cell>
          <cell r="F82">
            <v>104</v>
          </cell>
          <cell r="G82">
            <v>0</v>
          </cell>
          <cell r="H82">
            <v>347287</v>
          </cell>
        </row>
        <row r="83">
          <cell r="A83">
            <v>2084</v>
          </cell>
          <cell r="B83">
            <v>79731</v>
          </cell>
          <cell r="C83">
            <v>86095</v>
          </cell>
          <cell r="D83">
            <v>263097</v>
          </cell>
          <cell r="E83">
            <v>190266</v>
          </cell>
          <cell r="F83">
            <v>61</v>
          </cell>
          <cell r="G83">
            <v>0</v>
          </cell>
          <cell r="H83">
            <v>263097</v>
          </cell>
        </row>
        <row r="84">
          <cell r="A84">
            <v>2085</v>
          </cell>
          <cell r="B84">
            <v>59720</v>
          </cell>
          <cell r="C84">
            <v>64581</v>
          </cell>
          <cell r="D84">
            <v>196073</v>
          </cell>
          <cell r="E84">
            <v>142429</v>
          </cell>
          <cell r="F84">
            <v>37</v>
          </cell>
          <cell r="G84">
            <v>0</v>
          </cell>
          <cell r="H84">
            <v>196073</v>
          </cell>
        </row>
        <row r="85">
          <cell r="A85">
            <v>2086</v>
          </cell>
          <cell r="B85">
            <v>44019</v>
          </cell>
          <cell r="C85">
            <v>47524</v>
          </cell>
          <cell r="D85">
            <v>143657</v>
          </cell>
          <cell r="E85">
            <v>104875</v>
          </cell>
          <cell r="F85">
            <v>21</v>
          </cell>
          <cell r="G85">
            <v>0</v>
          </cell>
          <cell r="H85">
            <v>143657</v>
          </cell>
        </row>
        <row r="86">
          <cell r="A86">
            <v>2087</v>
          </cell>
          <cell r="B86">
            <v>31664</v>
          </cell>
          <cell r="C86">
            <v>34309</v>
          </cell>
          <cell r="D86">
            <v>103651</v>
          </cell>
          <cell r="E86">
            <v>75870</v>
          </cell>
          <cell r="F86">
            <v>12</v>
          </cell>
          <cell r="G86">
            <v>0</v>
          </cell>
          <cell r="H86">
            <v>103651</v>
          </cell>
        </row>
        <row r="87">
          <cell r="A87">
            <v>2088</v>
          </cell>
          <cell r="B87">
            <v>22311</v>
          </cell>
          <cell r="C87">
            <v>24279</v>
          </cell>
          <cell r="D87">
            <v>73390</v>
          </cell>
          <cell r="E87">
            <v>53945</v>
          </cell>
          <cell r="F87">
            <v>7</v>
          </cell>
          <cell r="G87">
            <v>0</v>
          </cell>
          <cell r="H87">
            <v>73390</v>
          </cell>
        </row>
        <row r="88">
          <cell r="A88">
            <v>2089</v>
          </cell>
          <cell r="B88">
            <v>15300</v>
          </cell>
          <cell r="C88">
            <v>16817</v>
          </cell>
          <cell r="D88">
            <v>50989</v>
          </cell>
          <cell r="E88">
            <v>37613</v>
          </cell>
          <cell r="F88">
            <v>4</v>
          </cell>
          <cell r="G88">
            <v>0</v>
          </cell>
          <cell r="H88">
            <v>50989</v>
          </cell>
        </row>
        <row r="89">
          <cell r="A89">
            <v>2090</v>
          </cell>
          <cell r="B89">
            <v>10371</v>
          </cell>
          <cell r="C89">
            <v>11355</v>
          </cell>
          <cell r="D89">
            <v>34706</v>
          </cell>
          <cell r="E89">
            <v>25706</v>
          </cell>
          <cell r="F89">
            <v>2</v>
          </cell>
          <cell r="G89">
            <v>0</v>
          </cell>
          <cell r="H89">
            <v>34706</v>
          </cell>
        </row>
        <row r="90">
          <cell r="A90">
            <v>2091</v>
          </cell>
          <cell r="B90">
            <v>6766</v>
          </cell>
          <cell r="C90">
            <v>7508</v>
          </cell>
          <cell r="D90">
            <v>23189</v>
          </cell>
          <cell r="E90">
            <v>17266</v>
          </cell>
          <cell r="F90">
            <v>0</v>
          </cell>
          <cell r="G90">
            <v>0</v>
          </cell>
          <cell r="H90">
            <v>23189</v>
          </cell>
        </row>
        <row r="91">
          <cell r="A91">
            <v>2092</v>
          </cell>
          <cell r="B91">
            <v>4323</v>
          </cell>
          <cell r="C91">
            <v>4831</v>
          </cell>
          <cell r="D91">
            <v>15017</v>
          </cell>
          <cell r="E91">
            <v>11444</v>
          </cell>
          <cell r="F91">
            <v>0</v>
          </cell>
          <cell r="G91">
            <v>0</v>
          </cell>
          <cell r="H91">
            <v>15017</v>
          </cell>
        </row>
        <row r="92">
          <cell r="A92">
            <v>2093</v>
          </cell>
          <cell r="B92">
            <v>2728</v>
          </cell>
          <cell r="C92">
            <v>3003</v>
          </cell>
          <cell r="D92">
            <v>9567</v>
          </cell>
          <cell r="E92">
            <v>7368</v>
          </cell>
          <cell r="F92">
            <v>0</v>
          </cell>
          <cell r="G92">
            <v>0</v>
          </cell>
          <cell r="H92">
            <v>9567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structions"/>
      <sheetName val="Review Case Calcs-G1"/>
      <sheetName val="Liability-OLD Format"/>
      <sheetName val="Review Case Calcs-G2"/>
      <sheetName val="Input"/>
      <sheetName val="Liability Detail-G1"/>
      <sheetName val="Tickmarks Input"/>
      <sheetName val="Liability Detail-G2"/>
      <sheetName val="Recovery Summary-G1"/>
      <sheetName val="Recovery Summary-G2"/>
      <sheetName val="E(m) Adj Bridge"/>
      <sheetName val="OU Collection-G1"/>
      <sheetName val="OU Collection-G2"/>
      <sheetName val="E(m) Bridge"/>
      <sheetName val="ROR True-Up Adj-Post"/>
      <sheetName val="ROR True-Up Adj-Pre"/>
      <sheetName val="Data"/>
      <sheetName val="Error Checks"/>
      <sheetName val="CM BS Recon"/>
      <sheetName val="Analysis of Bal Sht Change"/>
      <sheetName val="PM BS Recon-G1"/>
      <sheetName val="PM BS Recon-G2"/>
      <sheetName val="Revenue Report"/>
      <sheetName val="ECR in Base Rates"/>
      <sheetName val="Startup"/>
      <sheetName val="VersionHist"/>
      <sheetName val="BECR per Mwh-G1 OLD"/>
      <sheetName val="BECR per Mwh-G2 OLD"/>
      <sheetName val="Reconciliation-Test-G1 OLD"/>
      <sheetName val="Reconciliation-Test-G2 OLD"/>
      <sheetName val="Adjt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K12">
            <v>41091</v>
          </cell>
        </row>
        <row r="42">
          <cell r="K42">
            <v>71113639.340000004</v>
          </cell>
        </row>
        <row r="43">
          <cell r="K43">
            <v>77220014.200000003</v>
          </cell>
        </row>
        <row r="44">
          <cell r="K44">
            <v>0.92090000000000005</v>
          </cell>
        </row>
        <row r="62">
          <cell r="K62">
            <v>727257.89</v>
          </cell>
        </row>
        <row r="64">
          <cell r="K64">
            <v>313973.81</v>
          </cell>
        </row>
        <row r="66">
          <cell r="K66">
            <v>397067.17</v>
          </cell>
        </row>
        <row r="69">
          <cell r="K69">
            <v>16216.91</v>
          </cell>
        </row>
        <row r="101">
          <cell r="K101">
            <v>428158.26</v>
          </cell>
        </row>
        <row r="123">
          <cell r="H123" t="str">
            <v>second</v>
          </cell>
        </row>
        <row r="137">
          <cell r="H137" t="str">
            <v>second</v>
          </cell>
        </row>
        <row r="151">
          <cell r="H151" t="str">
            <v>second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N5">
            <v>40664</v>
          </cell>
        </row>
        <row r="12">
          <cell r="N12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8">
          <cell r="O18">
            <v>201112</v>
          </cell>
          <cell r="P18">
            <v>201111</v>
          </cell>
          <cell r="Q18">
            <v>201110</v>
          </cell>
          <cell r="R18">
            <v>201109</v>
          </cell>
          <cell r="S18">
            <v>201108</v>
          </cell>
          <cell r="T18">
            <v>201107</v>
          </cell>
          <cell r="U18">
            <v>201106</v>
          </cell>
          <cell r="V18">
            <v>201105</v>
          </cell>
          <cell r="W18">
            <v>201104</v>
          </cell>
          <cell r="X18">
            <v>201103</v>
          </cell>
          <cell r="Y18">
            <v>201102</v>
          </cell>
          <cell r="Z18">
            <v>201101</v>
          </cell>
          <cell r="AA18">
            <v>201012</v>
          </cell>
          <cell r="AB18">
            <v>201011</v>
          </cell>
          <cell r="AC18">
            <v>201010</v>
          </cell>
          <cell r="AD18">
            <v>201009</v>
          </cell>
          <cell r="AE18">
            <v>201008</v>
          </cell>
          <cell r="AF18">
            <v>201007</v>
          </cell>
          <cell r="AG18">
            <v>201006</v>
          </cell>
          <cell r="AH18">
            <v>201005</v>
          </cell>
          <cell r="AI18">
            <v>201004</v>
          </cell>
          <cell r="AJ18">
            <v>201003</v>
          </cell>
          <cell r="AK18">
            <v>201002</v>
          </cell>
          <cell r="AL18">
            <v>201001</v>
          </cell>
          <cell r="AM18">
            <v>200912</v>
          </cell>
          <cell r="AN18">
            <v>200911</v>
          </cell>
          <cell r="AO18">
            <v>200910</v>
          </cell>
          <cell r="AP18">
            <v>200909</v>
          </cell>
          <cell r="AQ18">
            <v>200908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61">
          <cell r="Y61">
            <v>-4536779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-4536779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- DCRs"/>
      <sheetName val="( A )"/>
      <sheetName val="Checklist"/>
      <sheetName val="Dept Look-Up"/>
      <sheetName val="Empl Look-Up"/>
      <sheetName val="Co (Exp) Orgs"/>
      <sheetName val="( B )"/>
      <sheetName val="Organizations"/>
      <sheetName val="Organizations +"/>
      <sheetName val="Depts, Orgs &amp; Projects"/>
      <sheetName val="Dept Projects"/>
      <sheetName val="Database"/>
      <sheetName val="Employee List"/>
      <sheetName val="&lt;- Ref | Ratios -&gt;"/>
      <sheetName val="Ratios (per Reg A&amp;R)"/>
      <sheetName val="Std Ratios, DCRs &amp; VOLTS"/>
      <sheetName val="DCR Calcs --&gt;"/>
      <sheetName val="021000"/>
      <sheetName val="026050"/>
      <sheetName val="026400 2012"/>
      <sheetName val="026130"/>
      <sheetName val="026135"/>
      <sheetName val="026190"/>
      <sheetName val="Supply Chain Stores"/>
      <sheetName val="026200"/>
      <sheetName val="Accounting Guidelines"/>
      <sheetName val="Exp Type"/>
      <sheetName val="CFO Allocations"/>
      <sheetName val="CFO"/>
      <sheetName val="Audit Services "/>
      <sheetName val="Sarbanes-Oxley Compliance"/>
      <sheetName val="Cash Management"/>
      <sheetName val="Controller"/>
      <sheetName val="Corporate Accounting "/>
      <sheetName val="Corporate Tax "/>
      <sheetName val="Credit Contract Admin"/>
      <sheetName val="Fin &amp; Budget - Corp"/>
      <sheetName val="Fin Acct &amp; Rept"/>
      <sheetName val="Financial Planning "/>
      <sheetName val="Fin Plan &amp; Cont"/>
      <sheetName val="Financial Reporting"/>
      <sheetName val="Financial Systems"/>
      <sheetName val="Payroll"/>
      <sheetName val="Property Accounting"/>
      <sheetName val="Reg Accounting &amp; Rept"/>
      <sheetName val="Revenue Accounting"/>
      <sheetName val="Risk Management"/>
      <sheetName val="Trading Controls"/>
      <sheetName val="Treasurer"/>
      <sheetName val="All CFO"/>
      <sheetName val="Project Task Data"/>
      <sheetName val="Account &amp; Comp Grouping"/>
      <sheetName val="CFO Or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>
        <row r="1">
          <cell r="A1" t="str">
            <v>LG&amp;E and KU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29">
        <row r="7">
          <cell r="B7">
            <v>0</v>
          </cell>
        </row>
      </sheetData>
      <sheetData sheetId="30">
        <row r="9">
          <cell r="C9" t="str">
            <v>Mattingly, Jennifer Starr</v>
          </cell>
        </row>
      </sheetData>
      <sheetData sheetId="31"/>
      <sheetData sheetId="32"/>
      <sheetData sheetId="33">
        <row r="1">
          <cell r="A1" t="str">
            <v>LG&amp;E and KU</v>
          </cell>
        </row>
      </sheetData>
      <sheetData sheetId="34"/>
      <sheetData sheetId="35"/>
      <sheetData sheetId="36">
        <row r="7">
          <cell r="B7">
            <v>0</v>
          </cell>
        </row>
      </sheetData>
      <sheetData sheetId="37"/>
      <sheetData sheetId="38"/>
      <sheetData sheetId="39">
        <row r="9">
          <cell r="C9" t="str">
            <v>Mattingly, Jennifer Starr</v>
          </cell>
        </row>
      </sheetData>
      <sheetData sheetId="40"/>
      <sheetData sheetId="41"/>
      <sheetData sheetId="42">
        <row r="4">
          <cell r="D4">
            <v>0</v>
          </cell>
        </row>
      </sheetData>
      <sheetData sheetId="43"/>
      <sheetData sheetId="44">
        <row r="4">
          <cell r="D4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 (paste values)"/>
      <sheetName val="JMK topside notification"/>
      <sheetName val="Assumptions and Notes"/>
      <sheetName val="O&amp;M Comparison"/>
      <sheetName val="Pension Summary p.1-1a"/>
      <sheetName val="PowerPlan_CF Adj 2021 p.2"/>
      <sheetName val="PowerPlan_CF Adj 2022 p.2a"/>
      <sheetName val="PowerPlan_CF Adj 2023 p.2b"/>
      <sheetName val="PowerPlan_CF Adj 2024 p.2c"/>
      <sheetName val="PowerPlan_CF Adj 2025 p.2d"/>
      <sheetName val="Funding p.2e"/>
      <sheetName val="Pension - Expense REG 15 p.4-4b"/>
      <sheetName val="Pension - Expense DC p.4c-4e"/>
      <sheetName val="Non-Qualified - Expense p.4f"/>
      <sheetName val="Non-Qualified - 2019 YE p.4g"/>
      <sheetName val="Double Corridor Adjustments p.3"/>
      <sheetName val="2021BP Calc p.3a"/>
      <sheetName val="ppdatanew"/>
      <sheetName val="Parameter Screen p.3b"/>
      <sheetName val="C.Shultz Email p.3c  "/>
      <sheetName val="Cost of Service Study p.3d"/>
      <sheetName val="check outer years"/>
      <sheetName val="Pension Report UI_Expense"/>
      <sheetName val="Pension Report UI_Funding"/>
      <sheetName val="Cash Flow Report UI"/>
      <sheetName val="Reg Asset UI"/>
      <sheetName val="UI JE's"/>
      <sheetName val="WKE 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/>
          <cell r="B5" t="str">
            <v>Reg-15</v>
          </cell>
          <cell r="C5" t="str">
            <v>Reg-15</v>
          </cell>
          <cell r="D5" t="str">
            <v>Reg-15</v>
          </cell>
          <cell r="E5" t="str">
            <v>Fin-15</v>
          </cell>
        </row>
        <row r="6">
          <cell r="A6"/>
          <cell r="B6" t="str">
            <v>LG&amp;E</v>
          </cell>
          <cell r="C6" t="str">
            <v>KU</v>
          </cell>
          <cell r="D6" t="str">
            <v>Servco (Regulatory)</v>
          </cell>
          <cell r="E6" t="str">
            <v>Servco (Financial)</v>
          </cell>
        </row>
        <row r="7">
          <cell r="A7" t="str">
            <v>Service cost</v>
          </cell>
          <cell r="B7">
            <v>3580296</v>
          </cell>
          <cell r="C7">
            <v>6608020</v>
          </cell>
          <cell r="D7">
            <v>12268898</v>
          </cell>
          <cell r="E7">
            <v>12268898</v>
          </cell>
        </row>
        <row r="8">
          <cell r="A8" t="str">
            <v>Interest cost</v>
          </cell>
          <cell r="B8">
            <v>17146740</v>
          </cell>
          <cell r="C8">
            <v>13751864</v>
          </cell>
          <cell r="D8">
            <v>21020556</v>
          </cell>
          <cell r="E8">
            <v>21020556</v>
          </cell>
        </row>
        <row r="9">
          <cell r="A9" t="str">
            <v>Expected return on assets</v>
          </cell>
          <cell r="B9">
            <v>-36538591</v>
          </cell>
          <cell r="C9">
            <v>-29069210</v>
          </cell>
          <cell r="D9">
            <v>-29387843</v>
          </cell>
          <cell r="E9">
            <v>-29387843</v>
          </cell>
        </row>
        <row r="10">
          <cell r="A10" t="str">
            <v>Amortizations:</v>
          </cell>
          <cell r="B10"/>
          <cell r="C10"/>
          <cell r="D10"/>
          <cell r="E10"/>
        </row>
        <row r="11">
          <cell r="A11" t="str">
            <v>Transition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Prior service cost</v>
          </cell>
          <cell r="B12">
            <v>5192346</v>
          </cell>
          <cell r="C12">
            <v>565441</v>
          </cell>
          <cell r="D12">
            <v>1871259</v>
          </cell>
          <cell r="E12">
            <v>1871259</v>
          </cell>
        </row>
        <row r="13">
          <cell r="A13" t="str">
            <v>(Gain)/loss</v>
          </cell>
          <cell r="B13">
            <v>14087137</v>
          </cell>
          <cell r="C13">
            <v>9294413</v>
          </cell>
          <cell r="D13">
            <v>11091790</v>
          </cell>
          <cell r="E13">
            <v>6682970</v>
          </cell>
        </row>
        <row r="14">
          <cell r="A14" t="str">
            <v>ASC 715 NPBC</v>
          </cell>
          <cell r="B14">
            <v>3467928</v>
          </cell>
          <cell r="C14">
            <v>1150528</v>
          </cell>
          <cell r="D14">
            <v>16864660</v>
          </cell>
          <cell r="E14">
            <v>12455840</v>
          </cell>
        </row>
        <row r="20">
          <cell r="A20"/>
          <cell r="B20" t="str">
            <v>Reg-15</v>
          </cell>
          <cell r="C20" t="str">
            <v>Reg-15</v>
          </cell>
          <cell r="D20" t="str">
            <v>Reg-15</v>
          </cell>
          <cell r="E20" t="str">
            <v>Fin-15</v>
          </cell>
        </row>
        <row r="21">
          <cell r="A21"/>
          <cell r="B21" t="str">
            <v>LG&amp;E</v>
          </cell>
          <cell r="C21" t="str">
            <v>KU</v>
          </cell>
          <cell r="D21" t="str">
            <v>Servco (Regulatory)</v>
          </cell>
          <cell r="E21" t="str">
            <v>Servco (Financial)</v>
          </cell>
        </row>
        <row r="22">
          <cell r="A22" t="str">
            <v>Service cost</v>
          </cell>
          <cell r="B22">
            <v>3380856</v>
          </cell>
          <cell r="C22">
            <v>6125634</v>
          </cell>
          <cell r="D22">
            <v>11373268</v>
          </cell>
          <cell r="E22">
            <v>11373268</v>
          </cell>
        </row>
        <row r="23">
          <cell r="A23" t="str">
            <v>Interest cost</v>
          </cell>
          <cell r="B23">
            <v>16504405</v>
          </cell>
          <cell r="C23">
            <v>13478485</v>
          </cell>
          <cell r="D23">
            <v>20850199</v>
          </cell>
          <cell r="E23">
            <v>20850199</v>
          </cell>
        </row>
        <row r="24">
          <cell r="A24" t="str">
            <v>Expected return on assets</v>
          </cell>
          <cell r="B24">
            <v>-36277423</v>
          </cell>
          <cell r="C24">
            <v>-29063678</v>
          </cell>
          <cell r="D24">
            <v>-29797426</v>
          </cell>
          <cell r="E24">
            <v>-29797426</v>
          </cell>
        </row>
        <row r="25">
          <cell r="A25" t="str">
            <v>Amortizations:</v>
          </cell>
          <cell r="B25"/>
          <cell r="C25"/>
          <cell r="D25"/>
          <cell r="E25"/>
        </row>
        <row r="26">
          <cell r="A26" t="str">
            <v>Transition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Prior service cost</v>
          </cell>
          <cell r="B27">
            <v>4857641</v>
          </cell>
          <cell r="C27">
            <v>524248</v>
          </cell>
          <cell r="D27">
            <v>1871259</v>
          </cell>
          <cell r="E27">
            <v>1871259</v>
          </cell>
        </row>
        <row r="28">
          <cell r="A28" t="str">
            <v>(Gain)/loss</v>
          </cell>
          <cell r="B28">
            <v>14394416</v>
          </cell>
          <cell r="C28">
            <v>9464855</v>
          </cell>
          <cell r="D28">
            <v>11264083</v>
          </cell>
          <cell r="E28">
            <v>6855263</v>
          </cell>
        </row>
        <row r="29">
          <cell r="A29" t="str">
            <v>ASC 715 NPBC</v>
          </cell>
          <cell r="B29">
            <v>2859895</v>
          </cell>
          <cell r="C29">
            <v>529544</v>
          </cell>
          <cell r="D29">
            <v>15561383</v>
          </cell>
          <cell r="E29">
            <v>11152563</v>
          </cell>
        </row>
        <row r="46">
          <cell r="A46"/>
          <cell r="B46" t="str">
            <v>Reg-15</v>
          </cell>
          <cell r="C46" t="str">
            <v>Reg-15</v>
          </cell>
          <cell r="D46" t="str">
            <v>Reg-15</v>
          </cell>
          <cell r="E46" t="str">
            <v>Fin-15</v>
          </cell>
        </row>
        <row r="47">
          <cell r="A47"/>
          <cell r="B47" t="str">
            <v>LG&amp;E</v>
          </cell>
          <cell r="C47" t="str">
            <v>KU</v>
          </cell>
          <cell r="D47" t="str">
            <v>Servco (Regulatory)</v>
          </cell>
          <cell r="E47" t="str">
            <v>Servco (Financial)</v>
          </cell>
        </row>
        <row r="48">
          <cell r="A48" t="str">
            <v>Service cost</v>
          </cell>
          <cell r="B48">
            <v>3194364</v>
          </cell>
          <cell r="C48">
            <v>5678463</v>
          </cell>
          <cell r="D48">
            <v>10543020</v>
          </cell>
          <cell r="E48">
            <v>10543020</v>
          </cell>
        </row>
        <row r="49">
          <cell r="A49" t="str">
            <v>Interest cost</v>
          </cell>
          <cell r="B49">
            <v>15877346</v>
          </cell>
          <cell r="C49">
            <v>13187308</v>
          </cell>
          <cell r="D49">
            <v>20623483</v>
          </cell>
          <cell r="E49">
            <v>20623483</v>
          </cell>
        </row>
        <row r="50">
          <cell r="A50" t="str">
            <v>Expected return on assets</v>
          </cell>
          <cell r="B50">
            <v>-35956711</v>
          </cell>
          <cell r="C50">
            <v>-28971881</v>
          </cell>
          <cell r="D50">
            <v>-30078754</v>
          </cell>
          <cell r="E50">
            <v>-30078754</v>
          </cell>
        </row>
        <row r="51">
          <cell r="A51" t="str">
            <v>Amortizations:</v>
          </cell>
          <cell r="B51"/>
          <cell r="C51"/>
          <cell r="D51"/>
          <cell r="E51"/>
        </row>
        <row r="52">
          <cell r="A52" t="str">
            <v>Transition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Prior service cost</v>
          </cell>
          <cell r="B53">
            <v>3745014</v>
          </cell>
          <cell r="C53">
            <v>0</v>
          </cell>
          <cell r="D53">
            <v>1799676</v>
          </cell>
          <cell r="E53">
            <v>1799676</v>
          </cell>
        </row>
        <row r="54">
          <cell r="A54" t="str">
            <v>(Gain)/loss</v>
          </cell>
          <cell r="B54">
            <v>14769114</v>
          </cell>
          <cell r="C54">
            <v>9675317</v>
          </cell>
          <cell r="D54">
            <v>11490544</v>
          </cell>
          <cell r="E54">
            <v>7081724</v>
          </cell>
        </row>
        <row r="55">
          <cell r="A55" t="str">
            <v>ASC 715 NPBC</v>
          </cell>
          <cell r="B55">
            <v>1629127</v>
          </cell>
          <cell r="C55">
            <v>-430793</v>
          </cell>
          <cell r="D55">
            <v>14377969</v>
          </cell>
          <cell r="E55">
            <v>9969149</v>
          </cell>
        </row>
        <row r="61">
          <cell r="A61"/>
          <cell r="B61" t="str">
            <v>Reg-15</v>
          </cell>
          <cell r="C61" t="str">
            <v>Reg-15</v>
          </cell>
          <cell r="D61" t="str">
            <v>Reg-15</v>
          </cell>
          <cell r="E61" t="str">
            <v>Fin-15</v>
          </cell>
        </row>
        <row r="62">
          <cell r="A62"/>
          <cell r="B62" t="str">
            <v>LG&amp;E</v>
          </cell>
          <cell r="C62" t="str">
            <v>KU</v>
          </cell>
          <cell r="D62" t="str">
            <v>Servco (Regulatory)</v>
          </cell>
          <cell r="E62" t="str">
            <v>Servco (Financial)</v>
          </cell>
        </row>
        <row r="63">
          <cell r="A63" t="str">
            <v>Service cost</v>
          </cell>
          <cell r="B63">
            <v>3123393</v>
          </cell>
          <cell r="C63">
            <v>5263935</v>
          </cell>
          <cell r="D63">
            <v>9773380</v>
          </cell>
          <cell r="E63">
            <v>9773380</v>
          </cell>
        </row>
        <row r="64">
          <cell r="A64" t="str">
            <v>Interest cost</v>
          </cell>
          <cell r="B64">
            <v>15399136</v>
          </cell>
          <cell r="C64">
            <v>12878981</v>
          </cell>
          <cell r="D64">
            <v>20325793</v>
          </cell>
          <cell r="E64">
            <v>20325793</v>
          </cell>
        </row>
        <row r="65">
          <cell r="A65" t="str">
            <v>Expected return on assets</v>
          </cell>
          <cell r="B65">
            <v>-35652023</v>
          </cell>
          <cell r="C65">
            <v>-28841804</v>
          </cell>
          <cell r="D65">
            <v>-30253226</v>
          </cell>
          <cell r="E65">
            <v>-30253226</v>
          </cell>
        </row>
        <row r="66">
          <cell r="A66" t="str">
            <v>Amortizations:</v>
          </cell>
          <cell r="B66"/>
          <cell r="C66"/>
          <cell r="D66"/>
          <cell r="E66"/>
        </row>
        <row r="67">
          <cell r="A67" t="str">
            <v>Transition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Prior service cost</v>
          </cell>
          <cell r="B68">
            <v>2375498</v>
          </cell>
          <cell r="C68">
            <v>0</v>
          </cell>
          <cell r="D68">
            <v>508455</v>
          </cell>
          <cell r="E68">
            <v>508455</v>
          </cell>
        </row>
        <row r="69">
          <cell r="A69" t="str">
            <v>(Gain)/loss</v>
          </cell>
          <cell r="B69">
            <v>15115450</v>
          </cell>
          <cell r="C69">
            <v>9865822</v>
          </cell>
          <cell r="D69">
            <v>11708126</v>
          </cell>
          <cell r="E69">
            <v>7299306</v>
          </cell>
        </row>
        <row r="70">
          <cell r="A70" t="str">
            <v>ASC 715 NPBC</v>
          </cell>
          <cell r="B70">
            <v>361454</v>
          </cell>
          <cell r="C70">
            <v>-833066</v>
          </cell>
          <cell r="D70">
            <v>12062528</v>
          </cell>
          <cell r="E70">
            <v>7653708</v>
          </cell>
        </row>
        <row r="87">
          <cell r="A87"/>
          <cell r="B87" t="str">
            <v>Reg-15</v>
          </cell>
          <cell r="C87" t="str">
            <v>Reg-15</v>
          </cell>
          <cell r="D87" t="str">
            <v>Reg-15</v>
          </cell>
          <cell r="E87" t="str">
            <v>Fin-15</v>
          </cell>
        </row>
        <row r="88">
          <cell r="A88"/>
          <cell r="B88" t="str">
            <v>LG&amp;E</v>
          </cell>
          <cell r="C88" t="str">
            <v>KU</v>
          </cell>
          <cell r="D88" t="str">
            <v>Servco (Regulatory)</v>
          </cell>
          <cell r="E88" t="str">
            <v>Servco (Financial)</v>
          </cell>
        </row>
        <row r="89">
          <cell r="A89" t="str">
            <v>Service cost</v>
          </cell>
          <cell r="B89">
            <v>2957464</v>
          </cell>
          <cell r="C89">
            <v>4879667</v>
          </cell>
          <cell r="D89">
            <v>9059923</v>
          </cell>
          <cell r="E89">
            <v>9059923</v>
          </cell>
        </row>
        <row r="90">
          <cell r="A90" t="str">
            <v>Interest cost</v>
          </cell>
          <cell r="B90">
            <v>14798008</v>
          </cell>
          <cell r="C90">
            <v>12545085</v>
          </cell>
          <cell r="D90">
            <v>19978215</v>
          </cell>
          <cell r="E90">
            <v>19978215</v>
          </cell>
        </row>
        <row r="91">
          <cell r="A91" t="str">
            <v>Expected return on assets</v>
          </cell>
          <cell r="B91">
            <v>-35392917</v>
          </cell>
          <cell r="C91">
            <v>-28733605</v>
          </cell>
          <cell r="D91">
            <v>-30299606</v>
          </cell>
          <cell r="E91">
            <v>-30299606</v>
          </cell>
        </row>
        <row r="92">
          <cell r="A92" t="str">
            <v>Amortizations:</v>
          </cell>
          <cell r="B92"/>
          <cell r="C92"/>
          <cell r="D92"/>
          <cell r="E92"/>
        </row>
        <row r="93">
          <cell r="A93" t="str">
            <v>Transition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Prior service cost</v>
          </cell>
          <cell r="B94">
            <v>1604049</v>
          </cell>
          <cell r="C94">
            <v>0</v>
          </cell>
          <cell r="D94">
            <v>193188</v>
          </cell>
          <cell r="E94">
            <v>193188</v>
          </cell>
        </row>
        <row r="95">
          <cell r="A95" t="str">
            <v>(Gain)/loss</v>
          </cell>
          <cell r="B95">
            <v>15392101</v>
          </cell>
          <cell r="C95">
            <v>10022055</v>
          </cell>
          <cell r="D95">
            <v>11915932</v>
          </cell>
          <cell r="E95">
            <v>7507112</v>
          </cell>
        </row>
        <row r="96">
          <cell r="A96" t="str">
            <v>ASC 715 NPBC</v>
          </cell>
          <cell r="B96">
            <v>-641295</v>
          </cell>
          <cell r="C96">
            <v>-1286798</v>
          </cell>
          <cell r="D96">
            <v>10847652</v>
          </cell>
          <cell r="E96">
            <v>6438832</v>
          </cell>
        </row>
      </sheetData>
      <sheetData sheetId="12">
        <row r="5">
          <cell r="A5"/>
          <cell r="B5" t="str">
            <v>Regulatory</v>
          </cell>
          <cell r="C5" t="str">
            <v>Regulatory</v>
          </cell>
          <cell r="D5" t="str">
            <v>Financial</v>
          </cell>
          <cell r="E5" t="str">
            <v>Financial</v>
          </cell>
          <cell r="F5"/>
          <cell r="G5" t="str">
            <v>Regulatory</v>
          </cell>
          <cell r="H5"/>
        </row>
        <row r="6">
          <cell r="A6"/>
          <cell r="B6" t="str">
            <v>LG&amp;E</v>
          </cell>
          <cell r="C6" t="str">
            <v>KU</v>
          </cell>
          <cell r="D6" t="str">
            <v>Servco</v>
          </cell>
          <cell r="E6" t="str">
            <v>WKE</v>
          </cell>
          <cell r="F6" t="str">
            <v>Total</v>
          </cell>
          <cell r="G6" t="str">
            <v>Servco</v>
          </cell>
          <cell r="H6"/>
        </row>
        <row r="7">
          <cell r="A7" t="str">
            <v>Service cost</v>
          </cell>
          <cell r="B7">
            <v>3580296</v>
          </cell>
          <cell r="C7">
            <v>6608020</v>
          </cell>
          <cell r="D7">
            <v>12268898</v>
          </cell>
          <cell r="E7">
            <v>0</v>
          </cell>
          <cell r="F7">
            <v>22457214</v>
          </cell>
          <cell r="G7">
            <v>12268898</v>
          </cell>
        </row>
        <row r="8">
          <cell r="A8" t="str">
            <v>Interest cost</v>
          </cell>
          <cell r="B8">
            <v>17146740</v>
          </cell>
          <cell r="C8">
            <v>13751864</v>
          </cell>
          <cell r="D8">
            <v>21020556</v>
          </cell>
          <cell r="E8">
            <v>441657</v>
          </cell>
          <cell r="F8">
            <v>52360817</v>
          </cell>
          <cell r="G8">
            <v>21020556</v>
          </cell>
        </row>
        <row r="9">
          <cell r="A9" t="str">
            <v>Expected return on assets</v>
          </cell>
          <cell r="B9">
            <v>-36538591</v>
          </cell>
          <cell r="C9">
            <v>-29069210</v>
          </cell>
          <cell r="D9">
            <v>-29387843</v>
          </cell>
          <cell r="E9">
            <v>-890468</v>
          </cell>
          <cell r="F9">
            <v>-95886112</v>
          </cell>
          <cell r="G9">
            <v>-29387843</v>
          </cell>
        </row>
        <row r="10">
          <cell r="A10" t="str">
            <v>Amortizations:</v>
          </cell>
          <cell r="B10"/>
          <cell r="C10"/>
          <cell r="D10"/>
          <cell r="E10"/>
          <cell r="F10"/>
          <cell r="G10"/>
        </row>
        <row r="11">
          <cell r="A11" t="str">
            <v>Transition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Prior service cost</v>
          </cell>
          <cell r="B12">
            <v>5192346</v>
          </cell>
          <cell r="C12">
            <v>565441</v>
          </cell>
          <cell r="D12">
            <v>1871259</v>
          </cell>
          <cell r="E12">
            <v>0</v>
          </cell>
          <cell r="F12">
            <v>7629046</v>
          </cell>
          <cell r="G12">
            <v>1871259</v>
          </cell>
        </row>
        <row r="13">
          <cell r="A13" t="str">
            <v>(Gain)/loss</v>
          </cell>
          <cell r="B13">
            <v>19806921</v>
          </cell>
          <cell r="C13">
            <v>13081719</v>
          </cell>
          <cell r="D13">
            <v>11075151</v>
          </cell>
          <cell r="E13">
            <v>211902</v>
          </cell>
          <cell r="F13">
            <v>44175693</v>
          </cell>
          <cell r="G13">
            <v>15679017</v>
          </cell>
        </row>
        <row r="14">
          <cell r="A14" t="str">
            <v>ASC 715 NPBC</v>
          </cell>
          <cell r="B14">
            <v>9187712</v>
          </cell>
          <cell r="C14">
            <v>4937834</v>
          </cell>
          <cell r="D14">
            <v>16848021</v>
          </cell>
          <cell r="E14">
            <v>-236909</v>
          </cell>
          <cell r="F14">
            <v>30736658</v>
          </cell>
          <cell r="G14">
            <v>21451887</v>
          </cell>
        </row>
        <row r="20">
          <cell r="A20"/>
          <cell r="B20" t="str">
            <v>Regulatory</v>
          </cell>
          <cell r="C20" t="str">
            <v>Regulatory</v>
          </cell>
          <cell r="D20" t="str">
            <v>Financial</v>
          </cell>
          <cell r="E20" t="str">
            <v>Financial</v>
          </cell>
          <cell r="F20"/>
          <cell r="G20" t="str">
            <v>Regulatory</v>
          </cell>
          <cell r="H20"/>
        </row>
        <row r="21">
          <cell r="A21"/>
          <cell r="B21" t="str">
            <v>LG&amp;E</v>
          </cell>
          <cell r="C21" t="str">
            <v>KU</v>
          </cell>
          <cell r="D21" t="str">
            <v>Servco</v>
          </cell>
          <cell r="E21" t="str">
            <v>WKE</v>
          </cell>
          <cell r="F21" t="str">
            <v>Total</v>
          </cell>
          <cell r="G21" t="str">
            <v>Servco</v>
          </cell>
          <cell r="H21"/>
        </row>
        <row r="22">
          <cell r="A22" t="str">
            <v>Service cost</v>
          </cell>
          <cell r="B22">
            <v>3380856</v>
          </cell>
          <cell r="C22">
            <v>6125634</v>
          </cell>
          <cell r="D22">
            <v>11373268</v>
          </cell>
          <cell r="E22">
            <v>0</v>
          </cell>
          <cell r="F22">
            <v>20879758</v>
          </cell>
          <cell r="G22">
            <v>11373268</v>
          </cell>
        </row>
        <row r="23">
          <cell r="A23" t="str">
            <v>Interest cost</v>
          </cell>
          <cell r="B23">
            <v>16504405</v>
          </cell>
          <cell r="C23">
            <v>13478485</v>
          </cell>
          <cell r="D23">
            <v>20850199</v>
          </cell>
          <cell r="E23">
            <v>427357</v>
          </cell>
          <cell r="F23">
            <v>51260446</v>
          </cell>
          <cell r="G23">
            <v>20850199</v>
          </cell>
        </row>
        <row r="24">
          <cell r="A24" t="str">
            <v>Expected return on assets</v>
          </cell>
          <cell r="B24">
            <v>-36277423</v>
          </cell>
          <cell r="C24">
            <v>-29063678</v>
          </cell>
          <cell r="D24">
            <v>-29797426</v>
          </cell>
          <cell r="E24">
            <v>-886632</v>
          </cell>
          <cell r="F24">
            <v>-96025159</v>
          </cell>
          <cell r="G24">
            <v>-29797426</v>
          </cell>
        </row>
        <row r="25">
          <cell r="A25" t="str">
            <v>Amortizations:</v>
          </cell>
          <cell r="B25"/>
          <cell r="C25"/>
          <cell r="D25"/>
          <cell r="E25"/>
          <cell r="F25"/>
          <cell r="G25"/>
        </row>
        <row r="26">
          <cell r="A26" t="str">
            <v>Transition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Prior service cost</v>
          </cell>
          <cell r="B27">
            <v>4857641</v>
          </cell>
          <cell r="C27">
            <v>524248</v>
          </cell>
          <cell r="D27">
            <v>1871259</v>
          </cell>
          <cell r="E27">
            <v>0</v>
          </cell>
          <cell r="F27">
            <v>7253148</v>
          </cell>
          <cell r="G27">
            <v>1871259</v>
          </cell>
        </row>
        <row r="28">
          <cell r="A28" t="str">
            <v>(Gain)/loss</v>
          </cell>
          <cell r="B28">
            <v>16583266</v>
          </cell>
          <cell r="C28">
            <v>11328251</v>
          </cell>
          <cell r="D28">
            <v>10055791</v>
          </cell>
          <cell r="E28">
            <v>201993</v>
          </cell>
          <cell r="F28">
            <v>38169301</v>
          </cell>
          <cell r="G28">
            <v>14080601</v>
          </cell>
        </row>
        <row r="29">
          <cell r="A29" t="str">
            <v>ASC 715 NPBC</v>
          </cell>
          <cell r="B29">
            <v>5048745</v>
          </cell>
          <cell r="C29">
            <v>2392940</v>
          </cell>
          <cell r="D29">
            <v>14353091</v>
          </cell>
          <cell r="E29">
            <v>-257282</v>
          </cell>
          <cell r="F29">
            <v>21537494</v>
          </cell>
          <cell r="G29">
            <v>18377901</v>
          </cell>
        </row>
        <row r="45">
          <cell r="A45"/>
          <cell r="B45" t="str">
            <v>Regulatory</v>
          </cell>
          <cell r="C45" t="str">
            <v>Regulatory</v>
          </cell>
          <cell r="D45" t="str">
            <v>Financial</v>
          </cell>
          <cell r="E45" t="str">
            <v>Financial</v>
          </cell>
          <cell r="F45"/>
          <cell r="G45" t="str">
            <v>Regulatory</v>
          </cell>
          <cell r="H45"/>
        </row>
        <row r="46">
          <cell r="A46"/>
          <cell r="B46" t="str">
            <v>LG&amp;E</v>
          </cell>
          <cell r="C46" t="str">
            <v>KU</v>
          </cell>
          <cell r="D46" t="str">
            <v>Servco</v>
          </cell>
          <cell r="E46" t="str">
            <v>WKE</v>
          </cell>
          <cell r="F46" t="str">
            <v>Total</v>
          </cell>
          <cell r="G46" t="str">
            <v>Servco</v>
          </cell>
          <cell r="H46"/>
        </row>
        <row r="47">
          <cell r="A47" t="str">
            <v>Service cost</v>
          </cell>
          <cell r="B47">
            <v>3194364</v>
          </cell>
          <cell r="C47">
            <v>5678463</v>
          </cell>
          <cell r="D47">
            <v>10543020</v>
          </cell>
          <cell r="E47">
            <v>0</v>
          </cell>
          <cell r="F47">
            <v>19415847</v>
          </cell>
          <cell r="G47">
            <v>10543020</v>
          </cell>
        </row>
        <row r="48">
          <cell r="A48" t="str">
            <v>Interest cost</v>
          </cell>
          <cell r="B48">
            <v>15877346</v>
          </cell>
          <cell r="C48">
            <v>13187308</v>
          </cell>
          <cell r="D48">
            <v>20623483</v>
          </cell>
          <cell r="E48">
            <v>412588</v>
          </cell>
          <cell r="F48">
            <v>50100725</v>
          </cell>
          <cell r="G48">
            <v>20623483</v>
          </cell>
        </row>
        <row r="49">
          <cell r="A49" t="str">
            <v>Expected return on assets</v>
          </cell>
          <cell r="B49">
            <v>-35956711</v>
          </cell>
          <cell r="C49">
            <v>-28971881</v>
          </cell>
          <cell r="D49">
            <v>-30078754</v>
          </cell>
          <cell r="E49">
            <v>-883272</v>
          </cell>
          <cell r="F49">
            <v>-95890618</v>
          </cell>
          <cell r="G49">
            <v>-30078754</v>
          </cell>
        </row>
        <row r="50">
          <cell r="A50" t="str">
            <v>Amortizations:</v>
          </cell>
          <cell r="B50"/>
          <cell r="C50"/>
          <cell r="D50"/>
          <cell r="E50"/>
          <cell r="F50"/>
          <cell r="G50"/>
        </row>
        <row r="51">
          <cell r="A51" t="str">
            <v>Transition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Prior service cost</v>
          </cell>
          <cell r="B52">
            <v>3745014</v>
          </cell>
          <cell r="C52">
            <v>0</v>
          </cell>
          <cell r="D52">
            <v>1799676</v>
          </cell>
          <cell r="E52">
            <v>0</v>
          </cell>
          <cell r="F52">
            <v>5544690</v>
          </cell>
          <cell r="G52">
            <v>1799676</v>
          </cell>
        </row>
        <row r="53">
          <cell r="A53" t="str">
            <v>(Gain)/loss</v>
          </cell>
          <cell r="B53">
            <v>14462632</v>
          </cell>
          <cell r="C53">
            <v>10341280</v>
          </cell>
          <cell r="D53">
            <v>9267288</v>
          </cell>
          <cell r="E53">
            <v>189120</v>
          </cell>
          <cell r="F53">
            <v>34260320</v>
          </cell>
          <cell r="G53">
            <v>12776178</v>
          </cell>
        </row>
        <row r="54">
          <cell r="A54" t="str">
            <v>ASC 715 NPBC</v>
          </cell>
          <cell r="B54">
            <v>1322645</v>
          </cell>
          <cell r="C54">
            <v>235170</v>
          </cell>
          <cell r="D54">
            <v>12154713</v>
          </cell>
          <cell r="E54">
            <v>-281564</v>
          </cell>
          <cell r="F54">
            <v>13430964</v>
          </cell>
          <cell r="G54">
            <v>15663603</v>
          </cell>
        </row>
        <row r="60">
          <cell r="A60"/>
          <cell r="B60" t="str">
            <v>Regulatory</v>
          </cell>
          <cell r="C60" t="str">
            <v>Regulatory</v>
          </cell>
          <cell r="D60" t="str">
            <v>Financial</v>
          </cell>
          <cell r="E60" t="str">
            <v>Financial</v>
          </cell>
          <cell r="F60"/>
          <cell r="G60" t="str">
            <v>Regulatory</v>
          </cell>
          <cell r="H60"/>
        </row>
        <row r="61">
          <cell r="A61"/>
          <cell r="B61" t="str">
            <v>LG&amp;E</v>
          </cell>
          <cell r="C61" t="str">
            <v>KU</v>
          </cell>
          <cell r="D61" t="str">
            <v>Servco</v>
          </cell>
          <cell r="E61" t="str">
            <v>WKE</v>
          </cell>
          <cell r="F61" t="str">
            <v>Total</v>
          </cell>
          <cell r="G61" t="str">
            <v>Servco</v>
          </cell>
          <cell r="H61"/>
        </row>
        <row r="62">
          <cell r="A62" t="str">
            <v>Service cost</v>
          </cell>
          <cell r="B62">
            <v>3123393</v>
          </cell>
          <cell r="C62">
            <v>5263935</v>
          </cell>
          <cell r="D62">
            <v>9773380</v>
          </cell>
          <cell r="E62">
            <v>0</v>
          </cell>
          <cell r="F62">
            <v>18160708</v>
          </cell>
          <cell r="G62">
            <v>9773380</v>
          </cell>
        </row>
        <row r="63">
          <cell r="A63" t="str">
            <v>Interest cost</v>
          </cell>
          <cell r="B63">
            <v>15399136</v>
          </cell>
          <cell r="C63">
            <v>12878981</v>
          </cell>
          <cell r="D63">
            <v>20325793</v>
          </cell>
          <cell r="E63">
            <v>397454</v>
          </cell>
          <cell r="F63">
            <v>49001364</v>
          </cell>
          <cell r="G63">
            <v>20325793</v>
          </cell>
        </row>
        <row r="64">
          <cell r="A64" t="str">
            <v>Expected return on assets</v>
          </cell>
          <cell r="B64">
            <v>-35652023</v>
          </cell>
          <cell r="C64">
            <v>-28841804</v>
          </cell>
          <cell r="D64">
            <v>-30253226</v>
          </cell>
          <cell r="E64">
            <v>-880567</v>
          </cell>
          <cell r="F64">
            <v>-95627620</v>
          </cell>
          <cell r="G64">
            <v>-30253226</v>
          </cell>
        </row>
        <row r="65">
          <cell r="A65" t="str">
            <v>Amortizations:</v>
          </cell>
          <cell r="B65"/>
          <cell r="C65"/>
          <cell r="D65"/>
          <cell r="E65"/>
          <cell r="F65"/>
          <cell r="G65"/>
        </row>
        <row r="66">
          <cell r="A66" t="str">
            <v>Transition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Prior service cost</v>
          </cell>
          <cell r="B67">
            <v>2375498</v>
          </cell>
          <cell r="C67">
            <v>0</v>
          </cell>
          <cell r="D67">
            <v>508455</v>
          </cell>
          <cell r="E67">
            <v>0</v>
          </cell>
          <cell r="F67">
            <v>2883953</v>
          </cell>
          <cell r="G67">
            <v>508455</v>
          </cell>
        </row>
        <row r="68">
          <cell r="A68" t="str">
            <v>(Gain)/loss</v>
          </cell>
          <cell r="B68">
            <v>13181793</v>
          </cell>
          <cell r="C68">
            <v>9419052</v>
          </cell>
          <cell r="D68">
            <v>8546428</v>
          </cell>
          <cell r="E68">
            <v>173045</v>
          </cell>
          <cell r="F68">
            <v>31320318</v>
          </cell>
          <cell r="G68">
            <v>11596748</v>
          </cell>
        </row>
        <row r="69">
          <cell r="A69" t="str">
            <v>ASC 715 NPBC</v>
          </cell>
          <cell r="B69">
            <v>-1572203</v>
          </cell>
          <cell r="C69">
            <v>-1279836</v>
          </cell>
          <cell r="D69">
            <v>8900830</v>
          </cell>
          <cell r="E69">
            <v>-310068</v>
          </cell>
          <cell r="F69">
            <v>5738723</v>
          </cell>
          <cell r="G69">
            <v>11951150</v>
          </cell>
        </row>
        <row r="85">
          <cell r="A85"/>
          <cell r="B85" t="str">
            <v>Regulatory</v>
          </cell>
          <cell r="C85" t="str">
            <v>Regulatory</v>
          </cell>
          <cell r="D85" t="str">
            <v>Financial</v>
          </cell>
          <cell r="E85" t="str">
            <v>Financial</v>
          </cell>
          <cell r="F85"/>
          <cell r="G85" t="str">
            <v>Regulatory</v>
          </cell>
          <cell r="H85"/>
        </row>
        <row r="86">
          <cell r="A86"/>
          <cell r="B86" t="str">
            <v>LG&amp;E</v>
          </cell>
          <cell r="C86" t="str">
            <v>KU</v>
          </cell>
          <cell r="D86" t="str">
            <v>Servco</v>
          </cell>
          <cell r="E86" t="str">
            <v>WKE</v>
          </cell>
          <cell r="F86" t="str">
            <v>Total</v>
          </cell>
          <cell r="G86" t="str">
            <v>Servco</v>
          </cell>
          <cell r="H86"/>
        </row>
        <row r="87">
          <cell r="A87" t="str">
            <v>Service cost</v>
          </cell>
          <cell r="B87">
            <v>2957464</v>
          </cell>
          <cell r="C87">
            <v>4879667</v>
          </cell>
          <cell r="D87">
            <v>9059923</v>
          </cell>
          <cell r="E87">
            <v>0</v>
          </cell>
          <cell r="F87">
            <v>16897054</v>
          </cell>
          <cell r="G87">
            <v>9059923</v>
          </cell>
        </row>
        <row r="88">
          <cell r="A88" t="str">
            <v>Interest cost</v>
          </cell>
          <cell r="B88">
            <v>14798008</v>
          </cell>
          <cell r="C88">
            <v>12545085</v>
          </cell>
          <cell r="D88">
            <v>19978215</v>
          </cell>
          <cell r="E88">
            <v>382012</v>
          </cell>
          <cell r="F88">
            <v>47703320</v>
          </cell>
          <cell r="G88">
            <v>19978215</v>
          </cell>
        </row>
        <row r="89">
          <cell r="A89" t="str">
            <v>Expected return on assets</v>
          </cell>
          <cell r="B89">
            <v>-35392917</v>
          </cell>
          <cell r="C89">
            <v>-28733605</v>
          </cell>
          <cell r="D89">
            <v>-30299606</v>
          </cell>
          <cell r="E89">
            <v>-878621</v>
          </cell>
          <cell r="F89">
            <v>-95304749</v>
          </cell>
          <cell r="G89">
            <v>-30299606</v>
          </cell>
        </row>
        <row r="90">
          <cell r="A90" t="str">
            <v>Amortizations:</v>
          </cell>
          <cell r="B90"/>
          <cell r="C90"/>
          <cell r="D90"/>
          <cell r="E90"/>
          <cell r="F90"/>
          <cell r="G90"/>
        </row>
        <row r="91">
          <cell r="A91" t="str">
            <v>Transition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Prior service cost</v>
          </cell>
          <cell r="B92">
            <v>1604049</v>
          </cell>
          <cell r="C92">
            <v>0</v>
          </cell>
          <cell r="D92">
            <v>193188</v>
          </cell>
          <cell r="E92">
            <v>0</v>
          </cell>
          <cell r="F92">
            <v>1797237</v>
          </cell>
          <cell r="G92">
            <v>193188</v>
          </cell>
        </row>
        <row r="93">
          <cell r="A93" t="str">
            <v>(Gain)/loss</v>
          </cell>
          <cell r="B93">
            <v>12060555</v>
          </cell>
          <cell r="C93">
            <v>8522618</v>
          </cell>
          <cell r="D93">
            <v>7884829</v>
          </cell>
          <cell r="E93">
            <v>157479</v>
          </cell>
          <cell r="F93">
            <v>28625481</v>
          </cell>
          <cell r="G93">
            <v>10528569</v>
          </cell>
        </row>
        <row r="94">
          <cell r="A94" t="str">
            <v>ASC 715 NPBC</v>
          </cell>
          <cell r="B94">
            <v>-3972841</v>
          </cell>
          <cell r="C94">
            <v>-2786235</v>
          </cell>
          <cell r="D94">
            <v>6816549</v>
          </cell>
          <cell r="E94">
            <v>-339130</v>
          </cell>
          <cell r="F94">
            <v>-281657</v>
          </cell>
          <cell r="G94">
            <v>9460289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 (paste values)"/>
      <sheetName val="JMK topside notification"/>
      <sheetName val="Assumptions and Notes"/>
      <sheetName val="O&amp;M Comparison"/>
      <sheetName val="Pension Summary p.1-1a"/>
      <sheetName val="PowerPlan_CF Adj 2021 p.2"/>
      <sheetName val="PowerPlan_CF Adj 2022 p.2a"/>
      <sheetName val="PowerPlan_CF Adj 2023 p.2b"/>
      <sheetName val="PowerPlan_CF Adj 2024 p.2c"/>
      <sheetName val="PowerPlan_CF Adj 2025 p.2d"/>
      <sheetName val="Funding p.2e"/>
      <sheetName val="Pension - Expense REG 15 p.4-4b"/>
      <sheetName val="Pension - Expense DC p.4c-4e"/>
      <sheetName val="Non-Qualified - Expense p.4f"/>
      <sheetName val="Non-Qualified - 2019 YE p.4g"/>
      <sheetName val="Settlement Costs - Towers"/>
      <sheetName val="Double Corridor Adjustments p.3"/>
      <sheetName val="2021BP Calc p.3a"/>
      <sheetName val="ppdatanew"/>
      <sheetName val="Parameter Screen p.3b"/>
      <sheetName val="C.Shultz Email p.3c  "/>
      <sheetName val="Cost of Service Study p.3d"/>
      <sheetName val="check outer years"/>
      <sheetName val="Pension Report UI_Expense"/>
      <sheetName val="Pension Report UI_Funding"/>
      <sheetName val="Cash Flow Report UI"/>
      <sheetName val="Reg Asset UI"/>
      <sheetName val="UI JE's"/>
      <sheetName val="WKE 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/>
          <cell r="B5" t="str">
            <v>Reg-15</v>
          </cell>
          <cell r="C5" t="str">
            <v>Reg-15</v>
          </cell>
          <cell r="D5" t="str">
            <v>Reg-15</v>
          </cell>
          <cell r="E5" t="str">
            <v>Fin-15</v>
          </cell>
        </row>
        <row r="6">
          <cell r="A6"/>
          <cell r="B6" t="str">
            <v>LG&amp;E</v>
          </cell>
          <cell r="C6" t="str">
            <v>KU</v>
          </cell>
          <cell r="D6" t="str">
            <v>Servco (Regulatory)</v>
          </cell>
          <cell r="E6" t="str">
            <v>Servco (Financial)</v>
          </cell>
        </row>
        <row r="7">
          <cell r="A7" t="str">
            <v>Service cost</v>
          </cell>
          <cell r="B7">
            <v>3580296</v>
          </cell>
          <cell r="C7">
            <v>6608020</v>
          </cell>
          <cell r="D7">
            <v>12268898</v>
          </cell>
          <cell r="E7">
            <v>12268898</v>
          </cell>
        </row>
        <row r="8">
          <cell r="A8" t="str">
            <v>Interest cost</v>
          </cell>
          <cell r="B8">
            <v>17146740</v>
          </cell>
          <cell r="C8">
            <v>13751864</v>
          </cell>
          <cell r="D8">
            <v>21020556</v>
          </cell>
          <cell r="E8">
            <v>21020556</v>
          </cell>
        </row>
        <row r="9">
          <cell r="A9" t="str">
            <v>Expected return on assets</v>
          </cell>
          <cell r="B9">
            <v>-36538591</v>
          </cell>
          <cell r="C9">
            <v>-29069210</v>
          </cell>
          <cell r="D9">
            <v>-29387843</v>
          </cell>
          <cell r="E9">
            <v>-29387843</v>
          </cell>
        </row>
        <row r="10">
          <cell r="A10" t="str">
            <v>Amortizations:</v>
          </cell>
          <cell r="B10"/>
          <cell r="C10"/>
          <cell r="D10"/>
          <cell r="E10"/>
        </row>
        <row r="11">
          <cell r="A11" t="str">
            <v>Transition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Prior service cost</v>
          </cell>
          <cell r="B12">
            <v>5192346</v>
          </cell>
          <cell r="C12">
            <v>565441</v>
          </cell>
          <cell r="D12">
            <v>1871259</v>
          </cell>
          <cell r="E12">
            <v>1871259</v>
          </cell>
        </row>
        <row r="13">
          <cell r="A13" t="str">
            <v>(Gain)/loss</v>
          </cell>
          <cell r="B13">
            <v>14087137</v>
          </cell>
          <cell r="C13">
            <v>9294413</v>
          </cell>
          <cell r="D13">
            <v>11091790</v>
          </cell>
          <cell r="E13">
            <v>6682970</v>
          </cell>
        </row>
        <row r="14">
          <cell r="A14" t="str">
            <v>ASC 715 NPBC</v>
          </cell>
          <cell r="B14">
            <v>3467928</v>
          </cell>
          <cell r="C14">
            <v>1150528</v>
          </cell>
          <cell r="D14">
            <v>16864660</v>
          </cell>
          <cell r="E14">
            <v>12455840</v>
          </cell>
        </row>
        <row r="20">
          <cell r="A20"/>
          <cell r="B20" t="str">
            <v>Reg-15</v>
          </cell>
          <cell r="C20" t="str">
            <v>Reg-15</v>
          </cell>
          <cell r="D20" t="str">
            <v>Reg-15</v>
          </cell>
          <cell r="E20" t="str">
            <v>Fin-15</v>
          </cell>
        </row>
        <row r="21">
          <cell r="A21"/>
          <cell r="B21" t="str">
            <v>LG&amp;E</v>
          </cell>
          <cell r="C21" t="str">
            <v>KU</v>
          </cell>
          <cell r="D21" t="str">
            <v>Servco (Regulatory)</v>
          </cell>
          <cell r="E21" t="str">
            <v>Servco (Financial)</v>
          </cell>
        </row>
        <row r="22">
          <cell r="A22" t="str">
            <v>Service cost</v>
          </cell>
          <cell r="B22">
            <v>3380856</v>
          </cell>
          <cell r="C22">
            <v>6125634</v>
          </cell>
          <cell r="D22">
            <v>11373268</v>
          </cell>
          <cell r="E22">
            <v>11373268</v>
          </cell>
        </row>
        <row r="23">
          <cell r="A23" t="str">
            <v>Interest cost</v>
          </cell>
          <cell r="B23">
            <v>16504405</v>
          </cell>
          <cell r="C23">
            <v>13478485</v>
          </cell>
          <cell r="D23">
            <v>20850199</v>
          </cell>
          <cell r="E23">
            <v>20850199</v>
          </cell>
        </row>
        <row r="24">
          <cell r="A24" t="str">
            <v>Expected return on assets</v>
          </cell>
          <cell r="B24">
            <v>-36277423</v>
          </cell>
          <cell r="C24">
            <v>-29063678</v>
          </cell>
          <cell r="D24">
            <v>-29797426</v>
          </cell>
          <cell r="E24">
            <v>-29797426</v>
          </cell>
        </row>
        <row r="25">
          <cell r="A25" t="str">
            <v>Amortizations:</v>
          </cell>
          <cell r="B25"/>
          <cell r="C25"/>
          <cell r="D25"/>
          <cell r="E25"/>
        </row>
        <row r="26">
          <cell r="A26" t="str">
            <v>Transition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Prior service cost</v>
          </cell>
          <cell r="B27">
            <v>4857641</v>
          </cell>
          <cell r="C27">
            <v>524248</v>
          </cell>
          <cell r="D27">
            <v>1871259</v>
          </cell>
          <cell r="E27">
            <v>1871259</v>
          </cell>
        </row>
        <row r="28">
          <cell r="A28" t="str">
            <v>(Gain)/loss</v>
          </cell>
          <cell r="B28">
            <v>14394416</v>
          </cell>
          <cell r="C28">
            <v>9464855</v>
          </cell>
          <cell r="D28">
            <v>11264083</v>
          </cell>
          <cell r="E28">
            <v>6855263</v>
          </cell>
        </row>
        <row r="29">
          <cell r="A29" t="str">
            <v>ASC 715 NPBC</v>
          </cell>
          <cell r="B29">
            <v>2859895</v>
          </cell>
          <cell r="C29">
            <v>529544</v>
          </cell>
          <cell r="D29">
            <v>15561383</v>
          </cell>
          <cell r="E29">
            <v>11152563</v>
          </cell>
        </row>
        <row r="46">
          <cell r="A46"/>
          <cell r="B46" t="str">
            <v>Reg-15</v>
          </cell>
          <cell r="C46" t="str">
            <v>Reg-15</v>
          </cell>
          <cell r="D46" t="str">
            <v>Reg-15</v>
          </cell>
          <cell r="E46" t="str">
            <v>Fin-15</v>
          </cell>
        </row>
        <row r="47">
          <cell r="A47"/>
          <cell r="B47" t="str">
            <v>LG&amp;E</v>
          </cell>
          <cell r="C47" t="str">
            <v>KU</v>
          </cell>
          <cell r="D47" t="str">
            <v>Servco (Regulatory)</v>
          </cell>
          <cell r="E47" t="str">
            <v>Servco (Financial)</v>
          </cell>
        </row>
        <row r="48">
          <cell r="A48" t="str">
            <v>Service cost</v>
          </cell>
          <cell r="B48">
            <v>3194364</v>
          </cell>
          <cell r="C48">
            <v>5678463</v>
          </cell>
          <cell r="D48">
            <v>10543020</v>
          </cell>
          <cell r="E48">
            <v>10543020</v>
          </cell>
        </row>
        <row r="49">
          <cell r="A49" t="str">
            <v>Interest cost</v>
          </cell>
          <cell r="B49">
            <v>15877346</v>
          </cell>
          <cell r="C49">
            <v>13187308</v>
          </cell>
          <cell r="D49">
            <v>20623483</v>
          </cell>
          <cell r="E49">
            <v>20623483</v>
          </cell>
        </row>
        <row r="50">
          <cell r="A50" t="str">
            <v>Expected return on assets</v>
          </cell>
          <cell r="B50">
            <v>-35956711</v>
          </cell>
          <cell r="C50">
            <v>-28971881</v>
          </cell>
          <cell r="D50">
            <v>-30078754</v>
          </cell>
          <cell r="E50">
            <v>-30078754</v>
          </cell>
        </row>
        <row r="51">
          <cell r="A51" t="str">
            <v>Amortizations:</v>
          </cell>
          <cell r="B51"/>
          <cell r="C51"/>
          <cell r="D51"/>
          <cell r="E51"/>
        </row>
        <row r="52">
          <cell r="A52" t="str">
            <v>Transition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Prior service cost</v>
          </cell>
          <cell r="B53">
            <v>3745014</v>
          </cell>
          <cell r="C53">
            <v>0</v>
          </cell>
          <cell r="D53">
            <v>1799676</v>
          </cell>
          <cell r="E53">
            <v>1799676</v>
          </cell>
        </row>
        <row r="54">
          <cell r="A54" t="str">
            <v>(Gain)/loss</v>
          </cell>
          <cell r="B54">
            <v>14769114</v>
          </cell>
          <cell r="C54">
            <v>9675317</v>
          </cell>
          <cell r="D54">
            <v>11490544</v>
          </cell>
          <cell r="E54">
            <v>7081724</v>
          </cell>
        </row>
        <row r="55">
          <cell r="A55" t="str">
            <v>ASC 715 NPBC</v>
          </cell>
          <cell r="B55">
            <v>1629127</v>
          </cell>
          <cell r="C55">
            <v>-430793</v>
          </cell>
          <cell r="D55">
            <v>14377969</v>
          </cell>
          <cell r="E55">
            <v>9969149</v>
          </cell>
        </row>
        <row r="61">
          <cell r="A61"/>
          <cell r="B61" t="str">
            <v>Reg-15</v>
          </cell>
          <cell r="C61" t="str">
            <v>Reg-15</v>
          </cell>
          <cell r="D61" t="str">
            <v>Reg-15</v>
          </cell>
          <cell r="E61" t="str">
            <v>Fin-15</v>
          </cell>
        </row>
        <row r="62">
          <cell r="A62"/>
          <cell r="B62" t="str">
            <v>LG&amp;E</v>
          </cell>
          <cell r="C62" t="str">
            <v>KU</v>
          </cell>
          <cell r="D62" t="str">
            <v>Servco (Regulatory)</v>
          </cell>
          <cell r="E62" t="str">
            <v>Servco (Financial)</v>
          </cell>
        </row>
        <row r="63">
          <cell r="A63" t="str">
            <v>Service cost</v>
          </cell>
          <cell r="B63">
            <v>3123393</v>
          </cell>
          <cell r="C63">
            <v>5263935</v>
          </cell>
          <cell r="D63">
            <v>9773380</v>
          </cell>
          <cell r="E63">
            <v>9773380</v>
          </cell>
        </row>
        <row r="64">
          <cell r="A64" t="str">
            <v>Interest cost</v>
          </cell>
          <cell r="B64">
            <v>15399136</v>
          </cell>
          <cell r="C64">
            <v>12878981</v>
          </cell>
          <cell r="D64">
            <v>20325793</v>
          </cell>
          <cell r="E64">
            <v>20325793</v>
          </cell>
        </row>
        <row r="65">
          <cell r="A65" t="str">
            <v>Expected return on assets</v>
          </cell>
          <cell r="B65">
            <v>-35652023</v>
          </cell>
          <cell r="C65">
            <v>-28841804</v>
          </cell>
          <cell r="D65">
            <v>-30253226</v>
          </cell>
          <cell r="E65">
            <v>-30253226</v>
          </cell>
        </row>
        <row r="66">
          <cell r="A66" t="str">
            <v>Amortizations:</v>
          </cell>
          <cell r="B66"/>
          <cell r="C66"/>
          <cell r="D66"/>
          <cell r="E66"/>
        </row>
        <row r="67">
          <cell r="A67" t="str">
            <v>Transition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Prior service cost</v>
          </cell>
          <cell r="B68">
            <v>2375498</v>
          </cell>
          <cell r="C68">
            <v>0</v>
          </cell>
          <cell r="D68">
            <v>508455</v>
          </cell>
          <cell r="E68">
            <v>508455</v>
          </cell>
        </row>
        <row r="69">
          <cell r="A69" t="str">
            <v>(Gain)/loss</v>
          </cell>
          <cell r="B69">
            <v>15115450</v>
          </cell>
          <cell r="C69">
            <v>9865822</v>
          </cell>
          <cell r="D69">
            <v>11708126</v>
          </cell>
          <cell r="E69">
            <v>7299306</v>
          </cell>
        </row>
        <row r="70">
          <cell r="A70" t="str">
            <v>ASC 715 NPBC</v>
          </cell>
          <cell r="B70">
            <v>361454</v>
          </cell>
          <cell r="C70">
            <v>-833066</v>
          </cell>
          <cell r="D70">
            <v>12062528</v>
          </cell>
          <cell r="E70">
            <v>7653708</v>
          </cell>
        </row>
        <row r="87">
          <cell r="A87"/>
          <cell r="B87" t="str">
            <v>Reg-15</v>
          </cell>
          <cell r="C87" t="str">
            <v>Reg-15</v>
          </cell>
          <cell r="D87" t="str">
            <v>Reg-15</v>
          </cell>
          <cell r="E87" t="str">
            <v>Fin-15</v>
          </cell>
        </row>
        <row r="88">
          <cell r="A88"/>
          <cell r="B88" t="str">
            <v>LG&amp;E</v>
          </cell>
          <cell r="C88" t="str">
            <v>KU</v>
          </cell>
          <cell r="D88" t="str">
            <v>Servco (Regulatory)</v>
          </cell>
          <cell r="E88" t="str">
            <v>Servco (Financial)</v>
          </cell>
        </row>
        <row r="89">
          <cell r="A89" t="str">
            <v>Service cost</v>
          </cell>
          <cell r="B89">
            <v>2957464</v>
          </cell>
          <cell r="C89">
            <v>4879667</v>
          </cell>
          <cell r="D89">
            <v>9059923</v>
          </cell>
          <cell r="E89">
            <v>9059923</v>
          </cell>
        </row>
        <row r="90">
          <cell r="A90" t="str">
            <v>Interest cost</v>
          </cell>
          <cell r="B90">
            <v>14798008</v>
          </cell>
          <cell r="C90">
            <v>12545085</v>
          </cell>
          <cell r="D90">
            <v>19978215</v>
          </cell>
          <cell r="E90">
            <v>19978215</v>
          </cell>
        </row>
        <row r="91">
          <cell r="A91" t="str">
            <v>Expected return on assets</v>
          </cell>
          <cell r="B91">
            <v>-35392917</v>
          </cell>
          <cell r="C91">
            <v>-28733605</v>
          </cell>
          <cell r="D91">
            <v>-30299606</v>
          </cell>
          <cell r="E91">
            <v>-30299606</v>
          </cell>
        </row>
        <row r="92">
          <cell r="A92" t="str">
            <v>Amortizations:</v>
          </cell>
          <cell r="B92"/>
          <cell r="C92"/>
          <cell r="D92"/>
          <cell r="E92"/>
        </row>
        <row r="93">
          <cell r="A93" t="str">
            <v>Transition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Prior service cost</v>
          </cell>
          <cell r="B94">
            <v>1604049</v>
          </cell>
          <cell r="C94">
            <v>0</v>
          </cell>
          <cell r="D94">
            <v>193188</v>
          </cell>
          <cell r="E94">
            <v>193188</v>
          </cell>
        </row>
        <row r="95">
          <cell r="A95" t="str">
            <v>(Gain)/loss</v>
          </cell>
          <cell r="B95">
            <v>15392101</v>
          </cell>
          <cell r="C95">
            <v>10022055</v>
          </cell>
          <cell r="D95">
            <v>11915932</v>
          </cell>
          <cell r="E95">
            <v>7507112</v>
          </cell>
        </row>
        <row r="96">
          <cell r="A96" t="str">
            <v>ASC 715 NPBC</v>
          </cell>
          <cell r="B96">
            <v>-641295</v>
          </cell>
          <cell r="C96">
            <v>-1286798</v>
          </cell>
          <cell r="D96">
            <v>10847652</v>
          </cell>
          <cell r="E96">
            <v>6438832</v>
          </cell>
        </row>
      </sheetData>
      <sheetData sheetId="12">
        <row r="5">
          <cell r="A5"/>
          <cell r="B5" t="str">
            <v>Regulatory</v>
          </cell>
          <cell r="C5" t="str">
            <v>Regulatory</v>
          </cell>
          <cell r="D5" t="str">
            <v>Financial</v>
          </cell>
          <cell r="E5" t="str">
            <v>Financial</v>
          </cell>
          <cell r="F5"/>
          <cell r="G5" t="str">
            <v>Regulatory</v>
          </cell>
          <cell r="H5"/>
        </row>
        <row r="6">
          <cell r="A6"/>
          <cell r="B6" t="str">
            <v>LG&amp;E</v>
          </cell>
          <cell r="C6" t="str">
            <v>KU</v>
          </cell>
          <cell r="D6" t="str">
            <v>Servco</v>
          </cell>
          <cell r="E6" t="str">
            <v>WKE</v>
          </cell>
          <cell r="F6" t="str">
            <v>Total</v>
          </cell>
          <cell r="G6" t="str">
            <v>Servco</v>
          </cell>
          <cell r="H6"/>
        </row>
        <row r="7">
          <cell r="A7" t="str">
            <v>Service cost</v>
          </cell>
          <cell r="B7">
            <v>3580296</v>
          </cell>
          <cell r="C7">
            <v>6608020</v>
          </cell>
          <cell r="D7">
            <v>12268898</v>
          </cell>
          <cell r="E7">
            <v>0</v>
          </cell>
          <cell r="F7">
            <v>22457214</v>
          </cell>
          <cell r="G7">
            <v>12268898</v>
          </cell>
        </row>
        <row r="8">
          <cell r="A8" t="str">
            <v>Interest cost</v>
          </cell>
          <cell r="B8">
            <v>17146740</v>
          </cell>
          <cell r="C8">
            <v>13751864</v>
          </cell>
          <cell r="D8">
            <v>21020556</v>
          </cell>
          <cell r="E8">
            <v>441657</v>
          </cell>
          <cell r="F8">
            <v>52360817</v>
          </cell>
          <cell r="G8">
            <v>21020556</v>
          </cell>
        </row>
        <row r="9">
          <cell r="A9" t="str">
            <v>Expected return on assets</v>
          </cell>
          <cell r="B9">
            <v>-36538591</v>
          </cell>
          <cell r="C9">
            <v>-29069210</v>
          </cell>
          <cell r="D9">
            <v>-29387843</v>
          </cell>
          <cell r="E9">
            <v>-890468</v>
          </cell>
          <cell r="F9">
            <v>-95886112</v>
          </cell>
          <cell r="G9">
            <v>-29387843</v>
          </cell>
        </row>
        <row r="10">
          <cell r="A10" t="str">
            <v>Amortizations:</v>
          </cell>
          <cell r="B10"/>
          <cell r="C10"/>
          <cell r="D10"/>
          <cell r="E10"/>
          <cell r="F10"/>
          <cell r="G10"/>
        </row>
        <row r="11">
          <cell r="A11" t="str">
            <v>Transition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Prior service cost</v>
          </cell>
          <cell r="B12">
            <v>5192346</v>
          </cell>
          <cell r="C12">
            <v>565441</v>
          </cell>
          <cell r="D12">
            <v>1871259</v>
          </cell>
          <cell r="E12">
            <v>0</v>
          </cell>
          <cell r="F12">
            <v>7629046</v>
          </cell>
          <cell r="G12">
            <v>1871259</v>
          </cell>
        </row>
        <row r="13">
          <cell r="A13" t="str">
            <v>(Gain)/loss</v>
          </cell>
          <cell r="B13">
            <v>19806921</v>
          </cell>
          <cell r="C13">
            <v>13081719</v>
          </cell>
          <cell r="D13">
            <v>11075151</v>
          </cell>
          <cell r="E13">
            <v>211902</v>
          </cell>
          <cell r="F13">
            <v>44175693</v>
          </cell>
          <cell r="G13">
            <v>15679017</v>
          </cell>
        </row>
        <row r="14">
          <cell r="A14" t="str">
            <v>ASC 715 NPBC</v>
          </cell>
          <cell r="B14">
            <v>9187712</v>
          </cell>
          <cell r="C14">
            <v>4937834</v>
          </cell>
          <cell r="D14">
            <v>16848021</v>
          </cell>
          <cell r="E14">
            <v>-236909</v>
          </cell>
          <cell r="F14">
            <v>30736658</v>
          </cell>
          <cell r="G14">
            <v>21451887</v>
          </cell>
        </row>
        <row r="20">
          <cell r="A20"/>
          <cell r="B20" t="str">
            <v>Regulatory</v>
          </cell>
          <cell r="C20" t="str">
            <v>Regulatory</v>
          </cell>
          <cell r="D20" t="str">
            <v>Financial</v>
          </cell>
          <cell r="E20" t="str">
            <v>Financial</v>
          </cell>
          <cell r="F20"/>
          <cell r="G20" t="str">
            <v>Regulatory</v>
          </cell>
          <cell r="H20"/>
        </row>
        <row r="21">
          <cell r="A21"/>
          <cell r="B21" t="str">
            <v>LG&amp;E</v>
          </cell>
          <cell r="C21" t="str">
            <v>KU</v>
          </cell>
          <cell r="D21" t="str">
            <v>Servco</v>
          </cell>
          <cell r="E21" t="str">
            <v>WKE</v>
          </cell>
          <cell r="F21" t="str">
            <v>Total</v>
          </cell>
          <cell r="G21" t="str">
            <v>Servco</v>
          </cell>
          <cell r="H21"/>
        </row>
        <row r="22">
          <cell r="A22" t="str">
            <v>Service cost</v>
          </cell>
          <cell r="B22">
            <v>3380856</v>
          </cell>
          <cell r="C22">
            <v>6125634</v>
          </cell>
          <cell r="D22">
            <v>11373268</v>
          </cell>
          <cell r="E22">
            <v>0</v>
          </cell>
          <cell r="F22">
            <v>20879758</v>
          </cell>
          <cell r="G22">
            <v>11373268</v>
          </cell>
        </row>
        <row r="23">
          <cell r="A23" t="str">
            <v>Interest cost</v>
          </cell>
          <cell r="B23">
            <v>16504405</v>
          </cell>
          <cell r="C23">
            <v>13478485</v>
          </cell>
          <cell r="D23">
            <v>20850199</v>
          </cell>
          <cell r="E23">
            <v>427357</v>
          </cell>
          <cell r="F23">
            <v>51260446</v>
          </cell>
          <cell r="G23">
            <v>20850199</v>
          </cell>
        </row>
        <row r="24">
          <cell r="A24" t="str">
            <v>Expected return on assets</v>
          </cell>
          <cell r="B24">
            <v>-36277423</v>
          </cell>
          <cell r="C24">
            <v>-29063678</v>
          </cell>
          <cell r="D24">
            <v>-29797426</v>
          </cell>
          <cell r="E24">
            <v>-886632</v>
          </cell>
          <cell r="F24">
            <v>-96025159</v>
          </cell>
          <cell r="G24">
            <v>-29797426</v>
          </cell>
        </row>
        <row r="25">
          <cell r="A25" t="str">
            <v>Amortizations:</v>
          </cell>
          <cell r="B25"/>
          <cell r="C25"/>
          <cell r="D25"/>
          <cell r="E25"/>
          <cell r="F25"/>
          <cell r="G25"/>
        </row>
        <row r="26">
          <cell r="A26" t="str">
            <v>Transition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Prior service cost</v>
          </cell>
          <cell r="B27">
            <v>4857641</v>
          </cell>
          <cell r="C27">
            <v>524248</v>
          </cell>
          <cell r="D27">
            <v>1871259</v>
          </cell>
          <cell r="E27">
            <v>0</v>
          </cell>
          <cell r="F27">
            <v>7253148</v>
          </cell>
          <cell r="G27">
            <v>1871259</v>
          </cell>
        </row>
        <row r="28">
          <cell r="A28" t="str">
            <v>(Gain)/loss</v>
          </cell>
          <cell r="B28">
            <v>16583266</v>
          </cell>
          <cell r="C28">
            <v>11328251</v>
          </cell>
          <cell r="D28">
            <v>10055791</v>
          </cell>
          <cell r="E28">
            <v>201993</v>
          </cell>
          <cell r="F28">
            <v>38169301</v>
          </cell>
          <cell r="G28">
            <v>14080601</v>
          </cell>
        </row>
        <row r="29">
          <cell r="A29" t="str">
            <v>ASC 715 NPBC</v>
          </cell>
          <cell r="B29">
            <v>5048745</v>
          </cell>
          <cell r="C29">
            <v>2392940</v>
          </cell>
          <cell r="D29">
            <v>14353091</v>
          </cell>
          <cell r="E29">
            <v>-257282</v>
          </cell>
          <cell r="F29">
            <v>21537494</v>
          </cell>
          <cell r="G29">
            <v>18377901</v>
          </cell>
        </row>
        <row r="45">
          <cell r="A45"/>
          <cell r="B45" t="str">
            <v>Regulatory</v>
          </cell>
          <cell r="C45" t="str">
            <v>Regulatory</v>
          </cell>
          <cell r="D45" t="str">
            <v>Financial</v>
          </cell>
          <cell r="E45" t="str">
            <v>Financial</v>
          </cell>
          <cell r="F45"/>
          <cell r="G45" t="str">
            <v>Regulatory</v>
          </cell>
          <cell r="H45"/>
        </row>
        <row r="46">
          <cell r="A46"/>
          <cell r="B46" t="str">
            <v>LG&amp;E</v>
          </cell>
          <cell r="C46" t="str">
            <v>KU</v>
          </cell>
          <cell r="D46" t="str">
            <v>Servco</v>
          </cell>
          <cell r="E46" t="str">
            <v>WKE</v>
          </cell>
          <cell r="F46" t="str">
            <v>Total</v>
          </cell>
          <cell r="G46" t="str">
            <v>Servco</v>
          </cell>
          <cell r="H46"/>
        </row>
        <row r="47">
          <cell r="A47" t="str">
            <v>Service cost</v>
          </cell>
          <cell r="B47">
            <v>3194364</v>
          </cell>
          <cell r="C47">
            <v>5678463</v>
          </cell>
          <cell r="D47">
            <v>10543020</v>
          </cell>
          <cell r="E47">
            <v>0</v>
          </cell>
          <cell r="F47">
            <v>19415847</v>
          </cell>
          <cell r="G47">
            <v>10543020</v>
          </cell>
        </row>
        <row r="48">
          <cell r="A48" t="str">
            <v>Interest cost</v>
          </cell>
          <cell r="B48">
            <v>15877346</v>
          </cell>
          <cell r="C48">
            <v>13187308</v>
          </cell>
          <cell r="D48">
            <v>20623483</v>
          </cell>
          <cell r="E48">
            <v>412588</v>
          </cell>
          <cell r="F48">
            <v>50100725</v>
          </cell>
          <cell r="G48">
            <v>20623483</v>
          </cell>
        </row>
        <row r="49">
          <cell r="A49" t="str">
            <v>Expected return on assets</v>
          </cell>
          <cell r="B49">
            <v>-35956711</v>
          </cell>
          <cell r="C49">
            <v>-28971881</v>
          </cell>
          <cell r="D49">
            <v>-30078754</v>
          </cell>
          <cell r="E49">
            <v>-883272</v>
          </cell>
          <cell r="F49">
            <v>-95890618</v>
          </cell>
          <cell r="G49">
            <v>-30078754</v>
          </cell>
        </row>
        <row r="50">
          <cell r="A50" t="str">
            <v>Amortizations:</v>
          </cell>
          <cell r="B50"/>
          <cell r="C50"/>
          <cell r="D50"/>
          <cell r="E50"/>
          <cell r="F50"/>
          <cell r="G50"/>
        </row>
        <row r="51">
          <cell r="A51" t="str">
            <v>Transition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Prior service cost</v>
          </cell>
          <cell r="B52">
            <v>3745014</v>
          </cell>
          <cell r="C52">
            <v>0</v>
          </cell>
          <cell r="D52">
            <v>1799676</v>
          </cell>
          <cell r="E52">
            <v>0</v>
          </cell>
          <cell r="F52">
            <v>5544690</v>
          </cell>
          <cell r="G52">
            <v>1799676</v>
          </cell>
        </row>
        <row r="53">
          <cell r="A53" t="str">
            <v>(Gain)/loss</v>
          </cell>
          <cell r="B53">
            <v>14462632</v>
          </cell>
          <cell r="C53">
            <v>10341280</v>
          </cell>
          <cell r="D53">
            <v>9267288</v>
          </cell>
          <cell r="E53">
            <v>189120</v>
          </cell>
          <cell r="F53">
            <v>34260320</v>
          </cell>
          <cell r="G53">
            <v>12776178</v>
          </cell>
        </row>
        <row r="54">
          <cell r="A54" t="str">
            <v>ASC 715 NPBC</v>
          </cell>
          <cell r="B54">
            <v>1322645</v>
          </cell>
          <cell r="C54">
            <v>235170</v>
          </cell>
          <cell r="D54">
            <v>12154713</v>
          </cell>
          <cell r="E54">
            <v>-281564</v>
          </cell>
          <cell r="F54">
            <v>13430964</v>
          </cell>
          <cell r="G54">
            <v>15663603</v>
          </cell>
        </row>
        <row r="60">
          <cell r="A60"/>
          <cell r="B60" t="str">
            <v>Regulatory</v>
          </cell>
          <cell r="C60" t="str">
            <v>Regulatory</v>
          </cell>
          <cell r="D60" t="str">
            <v>Financial</v>
          </cell>
          <cell r="E60" t="str">
            <v>Financial</v>
          </cell>
          <cell r="F60"/>
          <cell r="G60" t="str">
            <v>Regulatory</v>
          </cell>
          <cell r="H60"/>
        </row>
        <row r="61">
          <cell r="A61"/>
          <cell r="B61" t="str">
            <v>LG&amp;E</v>
          </cell>
          <cell r="C61" t="str">
            <v>KU</v>
          </cell>
          <cell r="D61" t="str">
            <v>Servco</v>
          </cell>
          <cell r="E61" t="str">
            <v>WKE</v>
          </cell>
          <cell r="F61" t="str">
            <v>Total</v>
          </cell>
          <cell r="G61" t="str">
            <v>Servco</v>
          </cell>
          <cell r="H61"/>
        </row>
        <row r="62">
          <cell r="A62" t="str">
            <v>Service cost</v>
          </cell>
          <cell r="B62">
            <v>3123393</v>
          </cell>
          <cell r="C62">
            <v>5263935</v>
          </cell>
          <cell r="D62">
            <v>9773380</v>
          </cell>
          <cell r="E62">
            <v>0</v>
          </cell>
          <cell r="F62">
            <v>18160708</v>
          </cell>
          <cell r="G62">
            <v>9773380</v>
          </cell>
        </row>
        <row r="63">
          <cell r="A63" t="str">
            <v>Interest cost</v>
          </cell>
          <cell r="B63">
            <v>15399136</v>
          </cell>
          <cell r="C63">
            <v>12878981</v>
          </cell>
          <cell r="D63">
            <v>20325793</v>
          </cell>
          <cell r="E63">
            <v>397454</v>
          </cell>
          <cell r="F63">
            <v>49001364</v>
          </cell>
          <cell r="G63">
            <v>20325793</v>
          </cell>
        </row>
        <row r="64">
          <cell r="A64" t="str">
            <v>Expected return on assets</v>
          </cell>
          <cell r="B64">
            <v>-35652023</v>
          </cell>
          <cell r="C64">
            <v>-28841804</v>
          </cell>
          <cell r="D64">
            <v>-30253226</v>
          </cell>
          <cell r="E64">
            <v>-880567</v>
          </cell>
          <cell r="F64">
            <v>-95627620</v>
          </cell>
          <cell r="G64">
            <v>-30253226</v>
          </cell>
        </row>
        <row r="65">
          <cell r="A65" t="str">
            <v>Amortizations:</v>
          </cell>
          <cell r="B65"/>
          <cell r="C65"/>
          <cell r="D65"/>
          <cell r="E65"/>
          <cell r="F65"/>
          <cell r="G65"/>
        </row>
        <row r="66">
          <cell r="A66" t="str">
            <v>Transition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Prior service cost</v>
          </cell>
          <cell r="B67">
            <v>2375498</v>
          </cell>
          <cell r="C67">
            <v>0</v>
          </cell>
          <cell r="D67">
            <v>508455</v>
          </cell>
          <cell r="E67">
            <v>0</v>
          </cell>
          <cell r="F67">
            <v>2883953</v>
          </cell>
          <cell r="G67">
            <v>508455</v>
          </cell>
        </row>
        <row r="68">
          <cell r="A68" t="str">
            <v>(Gain)/loss</v>
          </cell>
          <cell r="B68">
            <v>13181793</v>
          </cell>
          <cell r="C68">
            <v>9419052</v>
          </cell>
          <cell r="D68">
            <v>8546428</v>
          </cell>
          <cell r="E68">
            <v>173045</v>
          </cell>
          <cell r="F68">
            <v>31320318</v>
          </cell>
          <cell r="G68">
            <v>11596748</v>
          </cell>
        </row>
        <row r="69">
          <cell r="A69" t="str">
            <v>ASC 715 NPBC</v>
          </cell>
          <cell r="B69">
            <v>-1572203</v>
          </cell>
          <cell r="C69">
            <v>-1279836</v>
          </cell>
          <cell r="D69">
            <v>8900830</v>
          </cell>
          <cell r="E69">
            <v>-310068</v>
          </cell>
          <cell r="F69">
            <v>5738723</v>
          </cell>
          <cell r="G69">
            <v>11951150</v>
          </cell>
        </row>
        <row r="85">
          <cell r="A85"/>
          <cell r="B85" t="str">
            <v>Regulatory</v>
          </cell>
          <cell r="C85" t="str">
            <v>Regulatory</v>
          </cell>
          <cell r="D85" t="str">
            <v>Financial</v>
          </cell>
          <cell r="E85" t="str">
            <v>Financial</v>
          </cell>
          <cell r="F85"/>
          <cell r="G85" t="str">
            <v>Regulatory</v>
          </cell>
          <cell r="H85"/>
        </row>
        <row r="86">
          <cell r="A86"/>
          <cell r="B86" t="str">
            <v>LG&amp;E</v>
          </cell>
          <cell r="C86" t="str">
            <v>KU</v>
          </cell>
          <cell r="D86" t="str">
            <v>Servco</v>
          </cell>
          <cell r="E86" t="str">
            <v>WKE</v>
          </cell>
          <cell r="F86" t="str">
            <v>Total</v>
          </cell>
          <cell r="G86" t="str">
            <v>Servco</v>
          </cell>
          <cell r="H86"/>
        </row>
        <row r="87">
          <cell r="A87" t="str">
            <v>Service cost</v>
          </cell>
          <cell r="B87">
            <v>2957464</v>
          </cell>
          <cell r="C87">
            <v>4879667</v>
          </cell>
          <cell r="D87">
            <v>9059923</v>
          </cell>
          <cell r="E87">
            <v>0</v>
          </cell>
          <cell r="F87">
            <v>16897054</v>
          </cell>
          <cell r="G87">
            <v>9059923</v>
          </cell>
        </row>
        <row r="88">
          <cell r="A88" t="str">
            <v>Interest cost</v>
          </cell>
          <cell r="B88">
            <v>14798008</v>
          </cell>
          <cell r="C88">
            <v>12545085</v>
          </cell>
          <cell r="D88">
            <v>19978215</v>
          </cell>
          <cell r="E88">
            <v>382012</v>
          </cell>
          <cell r="F88">
            <v>47703320</v>
          </cell>
          <cell r="G88">
            <v>19978215</v>
          </cell>
        </row>
        <row r="89">
          <cell r="A89" t="str">
            <v>Expected return on assets</v>
          </cell>
          <cell r="B89">
            <v>-35392917</v>
          </cell>
          <cell r="C89">
            <v>-28733605</v>
          </cell>
          <cell r="D89">
            <v>-30299606</v>
          </cell>
          <cell r="E89">
            <v>-878621</v>
          </cell>
          <cell r="F89">
            <v>-95304749</v>
          </cell>
          <cell r="G89">
            <v>-30299606</v>
          </cell>
        </row>
        <row r="90">
          <cell r="A90" t="str">
            <v>Amortizations:</v>
          </cell>
          <cell r="B90"/>
          <cell r="C90"/>
          <cell r="D90"/>
          <cell r="E90"/>
          <cell r="F90"/>
          <cell r="G90"/>
        </row>
        <row r="91">
          <cell r="A91" t="str">
            <v>Transition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Prior service cost</v>
          </cell>
          <cell r="B92">
            <v>1604049</v>
          </cell>
          <cell r="C92">
            <v>0</v>
          </cell>
          <cell r="D92">
            <v>193188</v>
          </cell>
          <cell r="E92">
            <v>0</v>
          </cell>
          <cell r="F92">
            <v>1797237</v>
          </cell>
          <cell r="G92">
            <v>193188</v>
          </cell>
        </row>
        <row r="93">
          <cell r="A93" t="str">
            <v>(Gain)/loss</v>
          </cell>
          <cell r="B93">
            <v>12060555</v>
          </cell>
          <cell r="C93">
            <v>8522618</v>
          </cell>
          <cell r="D93">
            <v>7884829</v>
          </cell>
          <cell r="E93">
            <v>157479</v>
          </cell>
          <cell r="F93">
            <v>28625481</v>
          </cell>
          <cell r="G93">
            <v>10528569</v>
          </cell>
        </row>
        <row r="94">
          <cell r="A94" t="str">
            <v>ASC 715 NPBC</v>
          </cell>
          <cell r="B94">
            <v>-3972841</v>
          </cell>
          <cell r="C94">
            <v>-2786235</v>
          </cell>
          <cell r="D94">
            <v>6816549</v>
          </cell>
          <cell r="E94">
            <v>-339130</v>
          </cell>
          <cell r="F94">
            <v>-281657</v>
          </cell>
          <cell r="G94">
            <v>9460289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nsion%20Cost/2020/08%202020%20Pens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nsion%20Cost/2020/08%202020%20Pens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Pension%20Cost/2020/08%202020%20Pens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er, Tim" refreshedDate="44077.287185416666" createdVersion="5" refreshedVersion="6" minRefreshableVersion="3" recordCount="266" xr:uid="{05410D1D-B566-46A9-87FE-CE7957377418}">
  <cacheSource type="worksheet">
    <worksheetSource ref="A1:E1048576" sheet="LKS Calc p.2a" r:id="rId2"/>
  </cacheSource>
  <cacheFields count="5">
    <cacheField name="co" numFmtId="0">
      <sharedItems containsBlank="1" containsMixedTypes="1" containsNumber="1" containsInteger="1" minValue="110" maxValue="304" count="9">
        <s v="0004"/>
        <s v="0020"/>
        <s v="0100"/>
        <s v="0110"/>
        <s v="0304"/>
        <m/>
        <n v="304" u="1"/>
        <n v="110" u="1"/>
        <n v="301" u="1"/>
      </sharedItems>
    </cacheField>
    <cacheField name="eo co" numFmtId="0">
      <sharedItems containsBlank="1" count="2">
        <s v="P00020: TOTAL LG&amp;E AND KU SERVICES COMPANY"/>
        <m/>
      </sharedItems>
    </cacheField>
    <cacheField name="acct" numFmtId="0">
      <sharedItems containsBlank="1" containsMixedTypes="1" containsNumber="1" containsInteger="1" minValue="417199" maxValue="935191"/>
    </cacheField>
    <cacheField name="acct type" numFmtId="0">
      <sharedItems containsBlank="1" count="11">
        <s v="PPLBFC: TOTAL CAPITAL"/>
        <s v="PPLBTC: TOTAL CLEARINGS"/>
        <s v="PPLOIE: TOTAL OTHER INCOME AND EXPENSE"/>
        <s v="PPLETO: TOTAL OPERATING EXPENSE"/>
        <s v="PPLBOC: CUSTOMER ACCOUNTS RECEIVABLE"/>
        <s v="PPLBOI: INTERCOMPANY ACCOUNTS RECEIVABLE"/>
        <s v="PPLBOP: PRELIMINARY SURVEY"/>
        <m/>
        <s v="PPLCTL: TOTAL COST OF SALES"/>
        <s v="" u="1"/>
        <s v="PPLRTL: TOTAL REVENUE" u="1"/>
      </sharedItems>
    </cacheField>
    <cacheField name="amt" numFmtId="0">
      <sharedItems containsString="0" containsBlank="1" containsNumber="1" minValue="-1.45" maxValue="16618435.8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er, Tim" refreshedDate="44077.287185416666" createdVersion="5" refreshedVersion="6" minRefreshableVersion="3" recordCount="621" xr:uid="{219189CA-C8AE-4358-91F8-29BB14B5DC56}">
  <cacheSource type="worksheet">
    <worksheetSource ref="A1:E1048576" sheet="KU Calc p.2d " r:id="rId2"/>
  </cacheSource>
  <cacheFields count="5">
    <cacheField name="co" numFmtId="0">
      <sharedItems containsBlank="1" count="8">
        <s v="0020"/>
        <s v="0100"/>
        <s v="0110"/>
        <m/>
        <s v="0507" u="1"/>
        <s v="0004" u="1"/>
        <s v="0208" u="1"/>
        <s v="0301" u="1"/>
      </sharedItems>
    </cacheField>
    <cacheField name="eo co" numFmtId="0">
      <sharedItems containsBlank="1" count="2">
        <s v="P10040: TOTAL KU COMPANY"/>
        <m/>
      </sharedItems>
    </cacheField>
    <cacheField name="acct" numFmtId="0">
      <sharedItems containsBlank="1"/>
    </cacheField>
    <cacheField name="acct type" numFmtId="0">
      <sharedItems containsBlank="1" count="10">
        <s v="PPLBOC: CUSTOMER ACCOUNTS RECEIVABLE"/>
        <s v="PPLBTC: TOTAL CLEARINGS"/>
        <s v="PPLETO: TOTAL OPERATING EXPENSE"/>
        <s v="PPLBFC: TOTAL CAPITAL"/>
        <m/>
        <s v="PPLOIE: TOTAL OTHER INCOME AND EXPENSE"/>
        <s v="PPLCTL: TOTAL COST OF SALES"/>
        <s v="" u="1"/>
        <s v="PPLBOP: PRELIMINARY SURVEY" u="1"/>
        <s v="PPLBOI: INTERCOMPANY ACCOUNTS RECEIVABLE" u="1"/>
      </sharedItems>
    </cacheField>
    <cacheField name="amt" numFmtId="0">
      <sharedItems containsString="0" containsBlank="1" containsNumber="1" minValue="-282713.71000000002" maxValue="12083386.60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er, Tim" refreshedDate="44077.287185416666" createdVersion="5" refreshedVersion="6" minRefreshableVersion="3" recordCount="472" xr:uid="{16602B35-8ACE-4D98-BAF0-2BFCC357AB76}">
  <cacheSource type="worksheet">
    <worksheetSource ref="A1:E1048576" sheet="LGE Calc p.2g " r:id="rId2"/>
  </cacheSource>
  <cacheFields count="5">
    <cacheField name="co" numFmtId="0">
      <sharedItems containsBlank="1" containsMixedTypes="1" containsNumber="1" containsInteger="1" minValue="110" maxValue="110" count="6">
        <s v="0004"/>
        <s v="0020"/>
        <s v="0100"/>
        <s v="0110"/>
        <m/>
        <n v="110" u="1"/>
      </sharedItems>
    </cacheField>
    <cacheField name="eo co" numFmtId="0">
      <sharedItems containsBlank="1" count="4">
        <s v="P01000: TOTAL LGE UTILITY"/>
        <m/>
        <s v="P00020: TOTAL LG&amp;E AND KU SERVICES COMPANY" u="1"/>
        <s v="P10040: TOTAL KU COMPANY" u="1"/>
      </sharedItems>
    </cacheField>
    <cacheField name="acct" numFmtId="0">
      <sharedItems containsBlank="1"/>
    </cacheField>
    <cacheField name="acct type" numFmtId="0">
      <sharedItems containsBlank="1" count="11">
        <s v="PPLOIE: TOTAL OTHER INCOME AND EXPENSE"/>
        <s v="PPLETO: TOTAL OPERATING EXPENSE"/>
        <s v="PPLBFC: TOTAL CAPITAL"/>
        <s v="PPLBOC: CUSTOMER ACCOUNTS RECEIVABLE"/>
        <s v="PPLBTC: TOTAL CLEARINGS"/>
        <m/>
        <s v="PPLCTL: TOTAL COST OF SALES"/>
        <s v="" u="1"/>
        <s v="PPLRTL: TOTAL REVENUE" u="1"/>
        <s v="PPLBOP: PRELIMINARY SURVEY" u="1"/>
        <s v="PPLBOI: INTERCOMPANY ACCOUNTS RECEIVABLE" u="1"/>
      </sharedItems>
    </cacheField>
    <cacheField name="amt" numFmtId="0">
      <sharedItems containsString="0" containsBlank="1" containsNumber="1" minValue="-309791.77" maxValue="8805305.99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">
  <r>
    <x v="0"/>
    <x v="0"/>
    <s v="107001"/>
    <x v="0"/>
    <n v="14451.62"/>
  </r>
  <r>
    <x v="0"/>
    <x v="0"/>
    <s v="163100"/>
    <x v="1"/>
    <n v="0"/>
  </r>
  <r>
    <x v="0"/>
    <x v="0"/>
    <s v="163101"/>
    <x v="1"/>
    <n v="0"/>
  </r>
  <r>
    <x v="0"/>
    <x v="0"/>
    <s v="426491"/>
    <x v="2"/>
    <n v="0"/>
  </r>
  <r>
    <x v="0"/>
    <x v="0"/>
    <s v="426591"/>
    <x v="2"/>
    <n v="103.16"/>
  </r>
  <r>
    <x v="0"/>
    <x v="0"/>
    <s v="920100"/>
    <x v="3"/>
    <n v="27248.11"/>
  </r>
  <r>
    <x v="0"/>
    <x v="0"/>
    <s v="920900"/>
    <x v="3"/>
    <n v="79949.83"/>
  </r>
  <r>
    <x v="0"/>
    <x v="0"/>
    <s v="935191"/>
    <x v="3"/>
    <n v="11.54"/>
  </r>
  <r>
    <x v="1"/>
    <x v="0"/>
    <s v="107001"/>
    <x v="0"/>
    <n v="0"/>
  </r>
  <r>
    <x v="1"/>
    <x v="0"/>
    <s v="143024"/>
    <x v="4"/>
    <n v="2203.41"/>
  </r>
  <r>
    <x v="1"/>
    <x v="0"/>
    <s v="146057"/>
    <x v="5"/>
    <n v="438.29"/>
  </r>
  <r>
    <x v="1"/>
    <x v="0"/>
    <s v="146058"/>
    <x v="5"/>
    <n v="0.01"/>
  </r>
  <r>
    <x v="1"/>
    <x v="0"/>
    <s v="146064"/>
    <x v="5"/>
    <n v="4947.29"/>
  </r>
  <r>
    <x v="1"/>
    <x v="0"/>
    <s v="146067"/>
    <x v="5"/>
    <n v="9096.48"/>
  </r>
  <r>
    <x v="1"/>
    <x v="0"/>
    <s v="163100"/>
    <x v="1"/>
    <n v="0"/>
  </r>
  <r>
    <x v="1"/>
    <x v="0"/>
    <s v="163101"/>
    <x v="1"/>
    <n v="0"/>
  </r>
  <r>
    <x v="1"/>
    <x v="0"/>
    <s v="184136"/>
    <x v="1"/>
    <n v="0"/>
  </r>
  <r>
    <x v="1"/>
    <x v="0"/>
    <s v="184307"/>
    <x v="1"/>
    <n v="0"/>
  </r>
  <r>
    <x v="1"/>
    <x v="0"/>
    <s v="184600"/>
    <x v="1"/>
    <n v="0"/>
  </r>
  <r>
    <x v="1"/>
    <x v="0"/>
    <s v="184602"/>
    <x v="1"/>
    <n v="0"/>
  </r>
  <r>
    <x v="1"/>
    <x v="0"/>
    <s v="184605"/>
    <x v="1"/>
    <n v="0"/>
  </r>
  <r>
    <x v="1"/>
    <x v="0"/>
    <s v="184622"/>
    <x v="1"/>
    <n v="0"/>
  </r>
  <r>
    <x v="1"/>
    <x v="0"/>
    <s v="426491"/>
    <x v="2"/>
    <n v="0"/>
  </r>
  <r>
    <x v="1"/>
    <x v="0"/>
    <s v="426591"/>
    <x v="2"/>
    <n v="0"/>
  </r>
  <r>
    <x v="1"/>
    <x v="0"/>
    <s v="500900"/>
    <x v="3"/>
    <n v="0"/>
  </r>
  <r>
    <x v="1"/>
    <x v="0"/>
    <s v="501990"/>
    <x v="3"/>
    <n v="0"/>
  </r>
  <r>
    <x v="1"/>
    <x v="0"/>
    <s v="506900"/>
    <x v="3"/>
    <n v="0"/>
  </r>
  <r>
    <x v="1"/>
    <x v="0"/>
    <s v="510900"/>
    <x v="3"/>
    <n v="0"/>
  </r>
  <r>
    <x v="1"/>
    <x v="0"/>
    <s v="513900"/>
    <x v="3"/>
    <n v="0"/>
  </r>
  <r>
    <x v="1"/>
    <x v="0"/>
    <s v="556900"/>
    <x v="3"/>
    <n v="0"/>
  </r>
  <r>
    <x v="1"/>
    <x v="0"/>
    <s v="560900"/>
    <x v="3"/>
    <n v="0"/>
  </r>
  <r>
    <x v="1"/>
    <x v="0"/>
    <s v="561190"/>
    <x v="3"/>
    <n v="0"/>
  </r>
  <r>
    <x v="1"/>
    <x v="0"/>
    <s v="561291"/>
    <x v="3"/>
    <n v="0"/>
  </r>
  <r>
    <x v="1"/>
    <x v="0"/>
    <s v="561391"/>
    <x v="3"/>
    <n v="0"/>
  </r>
  <r>
    <x v="1"/>
    <x v="0"/>
    <s v="561590"/>
    <x v="3"/>
    <n v="0"/>
  </r>
  <r>
    <x v="1"/>
    <x v="0"/>
    <s v="566900"/>
    <x v="3"/>
    <n v="0"/>
  </r>
  <r>
    <x v="1"/>
    <x v="0"/>
    <s v="570900"/>
    <x v="3"/>
    <n v="0"/>
  </r>
  <r>
    <x v="1"/>
    <x v="0"/>
    <s v="573900"/>
    <x v="3"/>
    <n v="0"/>
  </r>
  <r>
    <x v="1"/>
    <x v="0"/>
    <s v="580900"/>
    <x v="3"/>
    <n v="0"/>
  </r>
  <r>
    <x v="1"/>
    <x v="0"/>
    <s v="581900"/>
    <x v="3"/>
    <n v="0"/>
  </r>
  <r>
    <x v="1"/>
    <x v="0"/>
    <s v="583905"/>
    <x v="3"/>
    <n v="0"/>
  </r>
  <r>
    <x v="1"/>
    <x v="0"/>
    <s v="586900"/>
    <x v="3"/>
    <n v="0"/>
  </r>
  <r>
    <x v="1"/>
    <x v="0"/>
    <s v="588900"/>
    <x v="3"/>
    <n v="0"/>
  </r>
  <r>
    <x v="1"/>
    <x v="0"/>
    <s v="590900"/>
    <x v="3"/>
    <n v="0"/>
  </r>
  <r>
    <x v="1"/>
    <x v="0"/>
    <s v="593904"/>
    <x v="3"/>
    <n v="0"/>
  </r>
  <r>
    <x v="1"/>
    <x v="0"/>
    <s v="901900"/>
    <x v="3"/>
    <n v="0"/>
  </r>
  <r>
    <x v="1"/>
    <x v="0"/>
    <s v="902900"/>
    <x v="3"/>
    <n v="0"/>
  </r>
  <r>
    <x v="1"/>
    <x v="0"/>
    <s v="903902"/>
    <x v="3"/>
    <n v="0"/>
  </r>
  <r>
    <x v="1"/>
    <x v="0"/>
    <s v="903903"/>
    <x v="3"/>
    <n v="0"/>
  </r>
  <r>
    <x v="1"/>
    <x v="0"/>
    <s v="903906"/>
    <x v="3"/>
    <n v="0"/>
  </r>
  <r>
    <x v="1"/>
    <x v="0"/>
    <s v="903907"/>
    <x v="3"/>
    <n v="0"/>
  </r>
  <r>
    <x v="1"/>
    <x v="0"/>
    <s v="903908"/>
    <x v="3"/>
    <n v="0"/>
  </r>
  <r>
    <x v="1"/>
    <x v="0"/>
    <s v="903912"/>
    <x v="3"/>
    <n v="0"/>
  </r>
  <r>
    <x v="1"/>
    <x v="0"/>
    <s v="903930"/>
    <x v="3"/>
    <n v="0"/>
  </r>
  <r>
    <x v="1"/>
    <x v="0"/>
    <s v="903931"/>
    <x v="3"/>
    <n v="0"/>
  </r>
  <r>
    <x v="1"/>
    <x v="0"/>
    <s v="903935"/>
    <x v="3"/>
    <n v="0"/>
  </r>
  <r>
    <x v="1"/>
    <x v="0"/>
    <s v="903936"/>
    <x v="3"/>
    <n v="0"/>
  </r>
  <r>
    <x v="1"/>
    <x v="0"/>
    <s v="907900"/>
    <x v="3"/>
    <n v="0"/>
  </r>
  <r>
    <x v="1"/>
    <x v="0"/>
    <s v="908901"/>
    <x v="3"/>
    <n v="0"/>
  </r>
  <r>
    <x v="1"/>
    <x v="0"/>
    <s v="909911"/>
    <x v="3"/>
    <n v="0"/>
  </r>
  <r>
    <x v="1"/>
    <x v="0"/>
    <s v="910900"/>
    <x v="3"/>
    <n v="0"/>
  </r>
  <r>
    <x v="1"/>
    <x v="0"/>
    <s v="920900"/>
    <x v="3"/>
    <n v="0"/>
  </r>
  <r>
    <x v="1"/>
    <x v="0"/>
    <s v="930274"/>
    <x v="3"/>
    <n v="0"/>
  </r>
  <r>
    <x v="1"/>
    <x v="0"/>
    <s v="935191"/>
    <x v="3"/>
    <n v="0"/>
  </r>
  <r>
    <x v="2"/>
    <x v="0"/>
    <s v="107001"/>
    <x v="0"/>
    <n v="4894581.67"/>
  </r>
  <r>
    <x v="2"/>
    <x v="0"/>
    <s v="107006"/>
    <x v="0"/>
    <n v="84569.83"/>
  </r>
  <r>
    <x v="2"/>
    <x v="0"/>
    <s v="108899"/>
    <x v="0"/>
    <n v="487610.54"/>
  </r>
  <r>
    <x v="2"/>
    <x v="0"/>
    <s v="108901"/>
    <x v="0"/>
    <n v="248102.89"/>
  </r>
  <r>
    <x v="2"/>
    <x v="0"/>
    <s v="163002"/>
    <x v="1"/>
    <n v="862.19"/>
  </r>
  <r>
    <x v="2"/>
    <x v="0"/>
    <s v="163012"/>
    <x v="1"/>
    <n v="203924.86"/>
  </r>
  <r>
    <x v="2"/>
    <x v="0"/>
    <s v="163100"/>
    <x v="1"/>
    <n v="197728.63"/>
  </r>
  <r>
    <x v="2"/>
    <x v="0"/>
    <s v="163101"/>
    <x v="1"/>
    <n v="100423.08"/>
  </r>
  <r>
    <x v="2"/>
    <x v="0"/>
    <s v="183302"/>
    <x v="6"/>
    <n v="4210.04"/>
  </r>
  <r>
    <x v="2"/>
    <x v="0"/>
    <s v="184150"/>
    <x v="7"/>
    <n v="-0.08"/>
  </r>
  <r>
    <x v="2"/>
    <x v="0"/>
    <s v="184307"/>
    <x v="1"/>
    <n v="84763.39"/>
  </r>
  <r>
    <x v="2"/>
    <x v="0"/>
    <s v="184600"/>
    <x v="1"/>
    <n v="321365.33"/>
  </r>
  <r>
    <x v="2"/>
    <x v="0"/>
    <s v="184602"/>
    <x v="1"/>
    <n v="892801.98"/>
  </r>
  <r>
    <x v="2"/>
    <x v="0"/>
    <s v="184603"/>
    <x v="1"/>
    <n v="377875.37"/>
  </r>
  <r>
    <x v="2"/>
    <x v="0"/>
    <s v="184605"/>
    <x v="1"/>
    <n v="1379200.29"/>
  </r>
  <r>
    <x v="2"/>
    <x v="0"/>
    <s v="184615"/>
    <x v="1"/>
    <n v="1281.18"/>
  </r>
  <r>
    <x v="2"/>
    <x v="0"/>
    <s v="184622"/>
    <x v="1"/>
    <n v="571213.34"/>
  </r>
  <r>
    <x v="2"/>
    <x v="0"/>
    <s v="416005"/>
    <x v="2"/>
    <n v="8664.67"/>
  </r>
  <r>
    <x v="2"/>
    <x v="0"/>
    <s v="426491"/>
    <x v="2"/>
    <n v="146649.59"/>
  </r>
  <r>
    <x v="2"/>
    <x v="0"/>
    <s v="426591"/>
    <x v="2"/>
    <n v="4988.8599999999997"/>
  </r>
  <r>
    <x v="2"/>
    <x v="0"/>
    <s v="500100"/>
    <x v="3"/>
    <n v="48965.89"/>
  </r>
  <r>
    <x v="2"/>
    <x v="0"/>
    <s v="500900"/>
    <x v="3"/>
    <n v="1154921.44"/>
  </r>
  <r>
    <x v="2"/>
    <x v="0"/>
    <s v="501090"/>
    <x v="3"/>
    <n v="2093.46"/>
  </r>
  <r>
    <x v="2"/>
    <x v="0"/>
    <s v="501990"/>
    <x v="3"/>
    <n v="784017.23"/>
  </r>
  <r>
    <x v="2"/>
    <x v="0"/>
    <s v="502100"/>
    <x v="3"/>
    <n v="9866.01"/>
  </r>
  <r>
    <x v="2"/>
    <x v="0"/>
    <s v="506100"/>
    <x v="3"/>
    <n v="189475.57"/>
  </r>
  <r>
    <x v="2"/>
    <x v="0"/>
    <s v="506900"/>
    <x v="3"/>
    <n v="834911.6"/>
  </r>
  <r>
    <x v="2"/>
    <x v="0"/>
    <s v="510100"/>
    <x v="3"/>
    <n v="102024.4"/>
  </r>
  <r>
    <x v="2"/>
    <x v="0"/>
    <s v="510900"/>
    <x v="3"/>
    <n v="793335.65"/>
  </r>
  <r>
    <x v="2"/>
    <x v="0"/>
    <s v="512005"/>
    <x v="3"/>
    <n v="4116.78"/>
  </r>
  <r>
    <x v="2"/>
    <x v="0"/>
    <s v="512100"/>
    <x v="3"/>
    <n v="151.53"/>
  </r>
  <r>
    <x v="2"/>
    <x v="0"/>
    <s v="513100"/>
    <x v="3"/>
    <n v="62987.12"/>
  </r>
  <r>
    <x v="2"/>
    <x v="0"/>
    <s v="513900"/>
    <x v="3"/>
    <n v="61579.199999999997"/>
  </r>
  <r>
    <x v="2"/>
    <x v="0"/>
    <s v="546100"/>
    <x v="3"/>
    <n v="5705.16"/>
  </r>
  <r>
    <x v="2"/>
    <x v="0"/>
    <s v="546900"/>
    <x v="3"/>
    <n v="249972.05"/>
  </r>
  <r>
    <x v="2"/>
    <x v="0"/>
    <s v="548010"/>
    <x v="3"/>
    <n v="2230.69"/>
  </r>
  <r>
    <x v="2"/>
    <x v="0"/>
    <s v="549100"/>
    <x v="3"/>
    <n v="10736.14"/>
  </r>
  <r>
    <x v="2"/>
    <x v="0"/>
    <s v="549900"/>
    <x v="3"/>
    <n v="171398.19"/>
  </r>
  <r>
    <x v="2"/>
    <x v="0"/>
    <s v="551100"/>
    <x v="3"/>
    <n v="70953.759999999995"/>
  </r>
  <r>
    <x v="2"/>
    <x v="0"/>
    <s v="551900"/>
    <x v="3"/>
    <n v="163150.45000000001"/>
  </r>
  <r>
    <x v="2"/>
    <x v="0"/>
    <s v="554100"/>
    <x v="3"/>
    <n v="0"/>
  </r>
  <r>
    <x v="2"/>
    <x v="0"/>
    <s v="556900"/>
    <x v="3"/>
    <n v="922755.65"/>
  </r>
  <r>
    <x v="2"/>
    <x v="0"/>
    <s v="560900"/>
    <x v="3"/>
    <n v="600838.54"/>
  </r>
  <r>
    <x v="2"/>
    <x v="0"/>
    <s v="561190"/>
    <x v="3"/>
    <n v="149628.13"/>
  </r>
  <r>
    <x v="2"/>
    <x v="0"/>
    <s v="561291"/>
    <x v="3"/>
    <n v="558988.02"/>
  </r>
  <r>
    <x v="2"/>
    <x v="0"/>
    <s v="561391"/>
    <x v="3"/>
    <n v="158612.14000000001"/>
  </r>
  <r>
    <x v="2"/>
    <x v="0"/>
    <s v="561590"/>
    <x v="3"/>
    <n v="15958.56"/>
  </r>
  <r>
    <x v="2"/>
    <x v="0"/>
    <s v="561601"/>
    <x v="3"/>
    <n v="500.91"/>
  </r>
  <r>
    <x v="2"/>
    <x v="0"/>
    <s v="561701"/>
    <x v="3"/>
    <n v="906.18"/>
  </r>
  <r>
    <x v="2"/>
    <x v="0"/>
    <s v="562010"/>
    <x v="3"/>
    <n v="22455.11"/>
  </r>
  <r>
    <x v="2"/>
    <x v="0"/>
    <s v="563100"/>
    <x v="3"/>
    <n v="2816.89"/>
  </r>
  <r>
    <x v="2"/>
    <x v="0"/>
    <s v="566100"/>
    <x v="3"/>
    <n v="12833.87"/>
  </r>
  <r>
    <x v="2"/>
    <x v="0"/>
    <s v="566900"/>
    <x v="3"/>
    <n v="20038.89"/>
  </r>
  <r>
    <x v="2"/>
    <x v="0"/>
    <s v="570010"/>
    <x v="3"/>
    <n v="30967.08"/>
  </r>
  <r>
    <x v="2"/>
    <x v="0"/>
    <s v="570900"/>
    <x v="3"/>
    <n v="115334.23"/>
  </r>
  <r>
    <x v="2"/>
    <x v="0"/>
    <s v="571100"/>
    <x v="3"/>
    <n v="81113.039999999994"/>
  </r>
  <r>
    <x v="2"/>
    <x v="0"/>
    <s v="573900"/>
    <x v="3"/>
    <n v="41.72"/>
  </r>
  <r>
    <x v="2"/>
    <x v="0"/>
    <s v="580100"/>
    <x v="3"/>
    <n v="19566.46"/>
  </r>
  <r>
    <x v="2"/>
    <x v="0"/>
    <s v="580900"/>
    <x v="3"/>
    <n v="545711.72"/>
  </r>
  <r>
    <x v="2"/>
    <x v="0"/>
    <s v="581900"/>
    <x v="3"/>
    <n v="100702.82"/>
  </r>
  <r>
    <x v="2"/>
    <x v="0"/>
    <s v="582100"/>
    <x v="3"/>
    <n v="12171.09"/>
  </r>
  <r>
    <x v="2"/>
    <x v="0"/>
    <s v="583001"/>
    <x v="3"/>
    <n v="2818.55"/>
  </r>
  <r>
    <x v="2"/>
    <x v="0"/>
    <s v="583905"/>
    <x v="3"/>
    <n v="330157.51"/>
  </r>
  <r>
    <x v="2"/>
    <x v="0"/>
    <s v="586100"/>
    <x v="3"/>
    <n v="73461.539999999994"/>
  </r>
  <r>
    <x v="2"/>
    <x v="0"/>
    <s v="586900"/>
    <x v="3"/>
    <n v="245414.8"/>
  </r>
  <r>
    <x v="2"/>
    <x v="0"/>
    <s v="588100"/>
    <x v="3"/>
    <n v="36314.5"/>
  </r>
  <r>
    <x v="2"/>
    <x v="0"/>
    <s v="588900"/>
    <x v="3"/>
    <n v="564566.68000000005"/>
  </r>
  <r>
    <x v="2"/>
    <x v="0"/>
    <s v="590100"/>
    <x v="3"/>
    <n v="77.2"/>
  </r>
  <r>
    <x v="2"/>
    <x v="0"/>
    <s v="590900"/>
    <x v="3"/>
    <n v="547.96"/>
  </r>
  <r>
    <x v="2"/>
    <x v="0"/>
    <s v="592100"/>
    <x v="3"/>
    <n v="267.25"/>
  </r>
  <r>
    <x v="2"/>
    <x v="0"/>
    <s v="593001"/>
    <x v="3"/>
    <n v="438.46"/>
  </r>
  <r>
    <x v="2"/>
    <x v="0"/>
    <s v="593904"/>
    <x v="3"/>
    <n v="54578.43"/>
  </r>
  <r>
    <x v="2"/>
    <x v="0"/>
    <s v="814003"/>
    <x v="3"/>
    <n v="53192.25"/>
  </r>
  <r>
    <x v="2"/>
    <x v="0"/>
    <s v="816100"/>
    <x v="3"/>
    <n v="5809.32"/>
  </r>
  <r>
    <x v="2"/>
    <x v="0"/>
    <s v="850100"/>
    <x v="3"/>
    <n v="585574.38"/>
  </r>
  <r>
    <x v="2"/>
    <x v="0"/>
    <s v="859100"/>
    <x v="3"/>
    <n v="20940.849999999999"/>
  </r>
  <r>
    <x v="2"/>
    <x v="0"/>
    <s v="878100"/>
    <x v="3"/>
    <n v="21733.97"/>
  </r>
  <r>
    <x v="2"/>
    <x v="0"/>
    <s v="878900"/>
    <x v="3"/>
    <n v="117607.22"/>
  </r>
  <r>
    <x v="2"/>
    <x v="0"/>
    <s v="880100"/>
    <x v="3"/>
    <n v="78570.17"/>
  </r>
  <r>
    <x v="2"/>
    <x v="0"/>
    <s v="880900"/>
    <x v="3"/>
    <n v="47093.22"/>
  </r>
  <r>
    <x v="2"/>
    <x v="0"/>
    <s v="901001"/>
    <x v="3"/>
    <n v="39319.06"/>
  </r>
  <r>
    <x v="2"/>
    <x v="0"/>
    <s v="901900"/>
    <x v="3"/>
    <n v="1207728.29"/>
  </r>
  <r>
    <x v="2"/>
    <x v="0"/>
    <s v="902900"/>
    <x v="3"/>
    <n v="169401.55"/>
  </r>
  <r>
    <x v="2"/>
    <x v="0"/>
    <s v="903012"/>
    <x v="3"/>
    <n v="40326.160000000003"/>
  </r>
  <r>
    <x v="2"/>
    <x v="0"/>
    <s v="903022"/>
    <x v="3"/>
    <n v="32467.88"/>
  </r>
  <r>
    <x v="2"/>
    <x v="0"/>
    <s v="903030"/>
    <x v="3"/>
    <n v="13456.72"/>
  </r>
  <r>
    <x v="2"/>
    <x v="0"/>
    <s v="903036"/>
    <x v="3"/>
    <n v="53409.25"/>
  </r>
  <r>
    <x v="2"/>
    <x v="0"/>
    <s v="903902"/>
    <x v="3"/>
    <n v="35783.67"/>
  </r>
  <r>
    <x v="2"/>
    <x v="0"/>
    <s v="903903"/>
    <x v="3"/>
    <n v="254.44"/>
  </r>
  <r>
    <x v="2"/>
    <x v="0"/>
    <s v="903906"/>
    <x v="3"/>
    <n v="903071.19"/>
  </r>
  <r>
    <x v="2"/>
    <x v="0"/>
    <s v="903907"/>
    <x v="3"/>
    <n v="8059.09"/>
  </r>
  <r>
    <x v="2"/>
    <x v="0"/>
    <s v="903908"/>
    <x v="3"/>
    <n v="42722.93"/>
  </r>
  <r>
    <x v="2"/>
    <x v="0"/>
    <s v="903912"/>
    <x v="3"/>
    <n v="137977.16"/>
  </r>
  <r>
    <x v="2"/>
    <x v="0"/>
    <s v="903930"/>
    <x v="3"/>
    <n v="1898235.71"/>
  </r>
  <r>
    <x v="2"/>
    <x v="0"/>
    <s v="903931"/>
    <x v="3"/>
    <n v="51922.9"/>
  </r>
  <r>
    <x v="2"/>
    <x v="0"/>
    <s v="903935"/>
    <x v="3"/>
    <n v="86406.56"/>
  </r>
  <r>
    <x v="2"/>
    <x v="0"/>
    <s v="903936"/>
    <x v="3"/>
    <n v="91411.33"/>
  </r>
  <r>
    <x v="2"/>
    <x v="0"/>
    <s v="907900"/>
    <x v="3"/>
    <n v="183236.17"/>
  </r>
  <r>
    <x v="2"/>
    <x v="0"/>
    <s v="908005"/>
    <x v="8"/>
    <n v="218824.06"/>
  </r>
  <r>
    <x v="2"/>
    <x v="0"/>
    <s v="908011"/>
    <x v="8"/>
    <n v="39324.400000000001"/>
  </r>
  <r>
    <x v="2"/>
    <x v="0"/>
    <s v="908901"/>
    <x v="3"/>
    <n v="193446.36"/>
  </r>
  <r>
    <x v="2"/>
    <x v="0"/>
    <s v="909911"/>
    <x v="3"/>
    <n v="1215"/>
  </r>
  <r>
    <x v="2"/>
    <x v="0"/>
    <s v="910900"/>
    <x v="3"/>
    <n v="213976.42"/>
  </r>
  <r>
    <x v="2"/>
    <x v="0"/>
    <s v="920100"/>
    <x v="3"/>
    <n v="700117.43"/>
  </r>
  <r>
    <x v="2"/>
    <x v="0"/>
    <s v="920900"/>
    <x v="3"/>
    <n v="16023139.050000001"/>
  </r>
  <r>
    <x v="2"/>
    <x v="0"/>
    <s v="930274"/>
    <x v="3"/>
    <n v="93980.51"/>
  </r>
  <r>
    <x v="2"/>
    <x v="0"/>
    <s v="935191"/>
    <x v="3"/>
    <n v="519.23"/>
  </r>
  <r>
    <x v="3"/>
    <x v="0"/>
    <s v="107001"/>
    <x v="0"/>
    <n v="4682994.04"/>
  </r>
  <r>
    <x v="3"/>
    <x v="0"/>
    <s v="107006"/>
    <x v="0"/>
    <n v="86285.99"/>
  </r>
  <r>
    <x v="3"/>
    <x v="0"/>
    <s v="108899"/>
    <x v="0"/>
    <n v="673490.92"/>
  </r>
  <r>
    <x v="3"/>
    <x v="0"/>
    <s v="108901"/>
    <x v="0"/>
    <n v="187657.57"/>
  </r>
  <r>
    <x v="3"/>
    <x v="0"/>
    <s v="163002"/>
    <x v="1"/>
    <n v="117421.06"/>
  </r>
  <r>
    <x v="3"/>
    <x v="0"/>
    <s v="163100"/>
    <x v="1"/>
    <n v="222970.72"/>
  </r>
  <r>
    <x v="3"/>
    <x v="0"/>
    <s v="163101"/>
    <x v="1"/>
    <n v="147871"/>
  </r>
  <r>
    <x v="3"/>
    <x v="0"/>
    <s v="182387"/>
    <x v="7"/>
    <n v="26708.03"/>
  </r>
  <r>
    <x v="3"/>
    <x v="0"/>
    <s v="184150"/>
    <x v="7"/>
    <n v="-1.45"/>
  </r>
  <r>
    <x v="3"/>
    <x v="0"/>
    <s v="184307"/>
    <x v="1"/>
    <n v="105851.47"/>
  </r>
  <r>
    <x v="3"/>
    <x v="0"/>
    <s v="184600"/>
    <x v="1"/>
    <n v="196863.42"/>
  </r>
  <r>
    <x v="3"/>
    <x v="0"/>
    <s v="184602"/>
    <x v="1"/>
    <n v="930850.18"/>
  </r>
  <r>
    <x v="3"/>
    <x v="0"/>
    <s v="184605"/>
    <x v="1"/>
    <n v="2512813.04"/>
  </r>
  <r>
    <x v="3"/>
    <x v="0"/>
    <s v="184612"/>
    <x v="1"/>
    <n v="335187.56"/>
  </r>
  <r>
    <x v="3"/>
    <x v="0"/>
    <s v="184615"/>
    <x v="1"/>
    <n v="26699.040000000001"/>
  </r>
  <r>
    <x v="3"/>
    <x v="0"/>
    <s v="184622"/>
    <x v="1"/>
    <n v="717748.13"/>
  </r>
  <r>
    <x v="3"/>
    <x v="0"/>
    <s v="426491"/>
    <x v="2"/>
    <n v="172153.73"/>
  </r>
  <r>
    <x v="3"/>
    <x v="0"/>
    <s v="426591"/>
    <x v="2"/>
    <n v="5659.66"/>
  </r>
  <r>
    <x v="3"/>
    <x v="0"/>
    <s v="500100"/>
    <x v="3"/>
    <n v="44031.03"/>
  </r>
  <r>
    <x v="3"/>
    <x v="0"/>
    <s v="500900"/>
    <x v="3"/>
    <n v="903468.22"/>
  </r>
  <r>
    <x v="3"/>
    <x v="0"/>
    <s v="501090"/>
    <x v="3"/>
    <n v="2483.5500000000002"/>
  </r>
  <r>
    <x v="3"/>
    <x v="0"/>
    <s v="501990"/>
    <x v="3"/>
    <n v="426943.26"/>
  </r>
  <r>
    <x v="3"/>
    <x v="0"/>
    <s v="502100"/>
    <x v="3"/>
    <n v="13485.8"/>
  </r>
  <r>
    <x v="3"/>
    <x v="0"/>
    <s v="506100"/>
    <x v="3"/>
    <n v="61904.76"/>
  </r>
  <r>
    <x v="3"/>
    <x v="0"/>
    <s v="506900"/>
    <x v="3"/>
    <n v="621796.67000000004"/>
  </r>
  <r>
    <x v="3"/>
    <x v="0"/>
    <s v="510100"/>
    <x v="3"/>
    <n v="132068.10999999999"/>
  </r>
  <r>
    <x v="3"/>
    <x v="0"/>
    <s v="510900"/>
    <x v="3"/>
    <n v="599233.37"/>
  </r>
  <r>
    <x v="3"/>
    <x v="0"/>
    <s v="511100"/>
    <x v="3"/>
    <n v="86.54"/>
  </r>
  <r>
    <x v="3"/>
    <x v="0"/>
    <s v="512011"/>
    <x v="3"/>
    <n v="155.99"/>
  </r>
  <r>
    <x v="3"/>
    <x v="0"/>
    <s v="512100"/>
    <x v="3"/>
    <n v="1007.26"/>
  </r>
  <r>
    <x v="3"/>
    <x v="0"/>
    <s v="513100"/>
    <x v="3"/>
    <n v="16889.45"/>
  </r>
  <r>
    <x v="3"/>
    <x v="0"/>
    <s v="513900"/>
    <x v="3"/>
    <n v="86626.34"/>
  </r>
  <r>
    <x v="3"/>
    <x v="0"/>
    <s v="514100"/>
    <x v="3"/>
    <n v="5556.69"/>
  </r>
  <r>
    <x v="3"/>
    <x v="0"/>
    <s v="556900"/>
    <x v="3"/>
    <n v="1301735.7"/>
  </r>
  <r>
    <x v="3"/>
    <x v="0"/>
    <s v="560900"/>
    <x v="3"/>
    <n v="1115842.47"/>
  </r>
  <r>
    <x v="3"/>
    <x v="0"/>
    <s v="561190"/>
    <x v="3"/>
    <n v="277880.7"/>
  </r>
  <r>
    <x v="3"/>
    <x v="0"/>
    <s v="561291"/>
    <x v="3"/>
    <n v="1038120.57"/>
  </r>
  <r>
    <x v="3"/>
    <x v="0"/>
    <s v="561391"/>
    <x v="3"/>
    <n v="294565.44"/>
  </r>
  <r>
    <x v="3"/>
    <x v="0"/>
    <s v="561590"/>
    <x v="3"/>
    <n v="29637.25"/>
  </r>
  <r>
    <x v="3"/>
    <x v="0"/>
    <s v="561601"/>
    <x v="3"/>
    <n v="442.68"/>
  </r>
  <r>
    <x v="3"/>
    <x v="0"/>
    <s v="561701"/>
    <x v="3"/>
    <n v="20590.240000000002"/>
  </r>
  <r>
    <x v="3"/>
    <x v="0"/>
    <s v="562010"/>
    <x v="3"/>
    <n v="43891.41"/>
  </r>
  <r>
    <x v="3"/>
    <x v="0"/>
    <s v="563100"/>
    <x v="3"/>
    <n v="22793.73"/>
  </r>
  <r>
    <x v="3"/>
    <x v="0"/>
    <s v="566100"/>
    <x v="3"/>
    <n v="17564.23"/>
  </r>
  <r>
    <x v="3"/>
    <x v="0"/>
    <s v="566900"/>
    <x v="3"/>
    <n v="36156.86"/>
  </r>
  <r>
    <x v="3"/>
    <x v="0"/>
    <s v="570010"/>
    <x v="3"/>
    <n v="130783.41"/>
  </r>
  <r>
    <x v="3"/>
    <x v="0"/>
    <s v="570900"/>
    <x v="3"/>
    <n v="214192.63"/>
  </r>
  <r>
    <x v="3"/>
    <x v="0"/>
    <s v="571100"/>
    <x v="3"/>
    <n v="120550.94"/>
  </r>
  <r>
    <x v="3"/>
    <x v="0"/>
    <s v="573100"/>
    <x v="3"/>
    <n v="0"/>
  </r>
  <r>
    <x v="3"/>
    <x v="0"/>
    <s v="573900"/>
    <x v="3"/>
    <n v="77.5"/>
  </r>
  <r>
    <x v="3"/>
    <x v="0"/>
    <s v="580100"/>
    <x v="3"/>
    <n v="10254.81"/>
  </r>
  <r>
    <x v="3"/>
    <x v="0"/>
    <s v="580900"/>
    <x v="3"/>
    <n v="642321.34"/>
  </r>
  <r>
    <x v="3"/>
    <x v="0"/>
    <s v="581900"/>
    <x v="3"/>
    <n v="187019.59"/>
  </r>
  <r>
    <x v="3"/>
    <x v="0"/>
    <s v="583001"/>
    <x v="3"/>
    <n v="184.45"/>
  </r>
  <r>
    <x v="3"/>
    <x v="0"/>
    <s v="583009"/>
    <x v="3"/>
    <n v="0"/>
  </r>
  <r>
    <x v="3"/>
    <x v="0"/>
    <s v="583905"/>
    <x v="3"/>
    <n v="437650.61"/>
  </r>
  <r>
    <x v="3"/>
    <x v="0"/>
    <s v="586100"/>
    <x v="3"/>
    <n v="65601.179999999993"/>
  </r>
  <r>
    <x v="3"/>
    <x v="0"/>
    <n v="586900"/>
    <x v="3"/>
    <n v="292886.06"/>
  </r>
  <r>
    <x v="3"/>
    <x v="0"/>
    <n v="588100"/>
    <x v="3"/>
    <n v="31512.06"/>
  </r>
  <r>
    <x v="3"/>
    <x v="0"/>
    <n v="588900"/>
    <x v="3"/>
    <n v="748411.46"/>
  </r>
  <r>
    <x v="3"/>
    <x v="0"/>
    <n v="590100"/>
    <x v="3"/>
    <n v="102.34"/>
  </r>
  <r>
    <x v="3"/>
    <x v="0"/>
    <n v="590900"/>
    <x v="3"/>
    <n v="728.58"/>
  </r>
  <r>
    <x v="3"/>
    <x v="0"/>
    <n v="592100"/>
    <x v="3"/>
    <n v="1304.01"/>
  </r>
  <r>
    <x v="3"/>
    <x v="0"/>
    <n v="593001"/>
    <x v="3"/>
    <n v="396.34"/>
  </r>
  <r>
    <x v="3"/>
    <x v="0"/>
    <n v="593002"/>
    <x v="3"/>
    <n v="4280.28"/>
  </r>
  <r>
    <x v="3"/>
    <x v="0"/>
    <n v="593904"/>
    <x v="3"/>
    <n v="72348.17"/>
  </r>
  <r>
    <x v="3"/>
    <x v="0"/>
    <n v="598100"/>
    <x v="3"/>
    <n v="77.319999999999993"/>
  </r>
  <r>
    <x v="3"/>
    <x v="0"/>
    <n v="901001"/>
    <x v="3"/>
    <n v="28824.2"/>
  </r>
  <r>
    <x v="3"/>
    <x v="0"/>
    <n v="901900"/>
    <x v="3"/>
    <n v="1710185.87"/>
  </r>
  <r>
    <x v="3"/>
    <x v="0"/>
    <n v="902900"/>
    <x v="3"/>
    <n v="127794.11"/>
  </r>
  <r>
    <x v="3"/>
    <x v="0"/>
    <n v="903012"/>
    <x v="3"/>
    <n v="45414.6"/>
  </r>
  <r>
    <x v="3"/>
    <x v="0"/>
    <n v="903022"/>
    <x v="3"/>
    <n v="95318.48"/>
  </r>
  <r>
    <x v="3"/>
    <x v="0"/>
    <n v="903030"/>
    <x v="3"/>
    <n v="22665.42"/>
  </r>
  <r>
    <x v="3"/>
    <x v="0"/>
    <n v="903036"/>
    <x v="3"/>
    <n v="113578.1"/>
  </r>
  <r>
    <x v="3"/>
    <x v="0"/>
    <n v="903902"/>
    <x v="3"/>
    <n v="43735.62"/>
  </r>
  <r>
    <x v="3"/>
    <x v="0"/>
    <n v="903903"/>
    <x v="3"/>
    <n v="310.98"/>
  </r>
  <r>
    <x v="3"/>
    <x v="0"/>
    <n v="903906"/>
    <x v="3"/>
    <n v="1103482.8899999999"/>
  </r>
  <r>
    <x v="3"/>
    <x v="0"/>
    <n v="903907"/>
    <x v="3"/>
    <n v="9849.98"/>
  </r>
  <r>
    <x v="3"/>
    <x v="0"/>
    <n v="903908"/>
    <x v="3"/>
    <n v="52216.77"/>
  </r>
  <r>
    <x v="3"/>
    <x v="0"/>
    <n v="903912"/>
    <x v="3"/>
    <n v="168638.87"/>
  </r>
  <r>
    <x v="3"/>
    <x v="0"/>
    <n v="903930"/>
    <x v="3"/>
    <n v="2430070.67"/>
  </r>
  <r>
    <x v="3"/>
    <x v="0"/>
    <n v="903931"/>
    <x v="3"/>
    <n v="60952.959999999999"/>
  </r>
  <r>
    <x v="3"/>
    <x v="0"/>
    <n v="903935"/>
    <x v="3"/>
    <n v="101433.96"/>
  </r>
  <r>
    <x v="3"/>
    <x v="0"/>
    <n v="903936"/>
    <x v="3"/>
    <n v="111724.76"/>
  </r>
  <r>
    <x v="3"/>
    <x v="0"/>
    <n v="907900"/>
    <x v="3"/>
    <n v="254840.51"/>
  </r>
  <r>
    <x v="3"/>
    <x v="0"/>
    <n v="908005"/>
    <x v="8"/>
    <n v="251087.61"/>
  </r>
  <r>
    <x v="3"/>
    <x v="0"/>
    <n v="908901"/>
    <x v="3"/>
    <n v="224207.42"/>
  </r>
  <r>
    <x v="3"/>
    <x v="0"/>
    <n v="909911"/>
    <x v="3"/>
    <n v="1485"/>
  </r>
  <r>
    <x v="3"/>
    <x v="0"/>
    <n v="910900"/>
    <x v="3"/>
    <n v="212197.36"/>
  </r>
  <r>
    <x v="3"/>
    <x v="0"/>
    <n v="920100"/>
    <x v="3"/>
    <n v="485776.55"/>
  </r>
  <r>
    <x v="3"/>
    <x v="0"/>
    <n v="920900"/>
    <x v="3"/>
    <n v="16618435.800000001"/>
  </r>
  <r>
    <x v="3"/>
    <x v="0"/>
    <n v="930274"/>
    <x v="3"/>
    <n v="146995.19"/>
  </r>
  <r>
    <x v="3"/>
    <x v="0"/>
    <n v="935191"/>
    <x v="3"/>
    <n v="623.08000000000004"/>
  </r>
  <r>
    <x v="4"/>
    <x v="0"/>
    <n v="417199"/>
    <x v="2"/>
    <n v="1171.44"/>
  </r>
  <r>
    <x v="5"/>
    <x v="1"/>
    <m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1">
  <r>
    <x v="0"/>
    <x v="0"/>
    <s v="143024"/>
    <x v="0"/>
    <n v="5012.1499999999996"/>
  </r>
  <r>
    <x v="0"/>
    <x v="0"/>
    <s v="184136"/>
    <x v="1"/>
    <n v="0"/>
  </r>
  <r>
    <x v="0"/>
    <x v="0"/>
    <s v="184605"/>
    <x v="1"/>
    <n v="0"/>
  </r>
  <r>
    <x v="0"/>
    <x v="0"/>
    <s v="184622"/>
    <x v="1"/>
    <n v="0"/>
  </r>
  <r>
    <x v="0"/>
    <x v="0"/>
    <s v="506900"/>
    <x v="2"/>
    <n v="0"/>
  </r>
  <r>
    <x v="0"/>
    <x v="0"/>
    <s v="566900"/>
    <x v="2"/>
    <n v="0"/>
  </r>
  <r>
    <x v="0"/>
    <x v="0"/>
    <s v="573900"/>
    <x v="2"/>
    <n v="0"/>
  </r>
  <r>
    <x v="0"/>
    <x v="0"/>
    <s v="588900"/>
    <x v="2"/>
    <n v="0"/>
  </r>
  <r>
    <x v="0"/>
    <x v="0"/>
    <s v="903906"/>
    <x v="2"/>
    <n v="0"/>
  </r>
  <r>
    <x v="0"/>
    <x v="0"/>
    <s v="903930"/>
    <x v="2"/>
    <n v="0"/>
  </r>
  <r>
    <x v="0"/>
    <x v="0"/>
    <s v="907900"/>
    <x v="2"/>
    <n v="0"/>
  </r>
  <r>
    <x v="0"/>
    <x v="0"/>
    <s v="920900"/>
    <x v="2"/>
    <n v="0"/>
  </r>
  <r>
    <x v="0"/>
    <x v="0"/>
    <s v="935191"/>
    <x v="2"/>
    <n v="0"/>
  </r>
  <r>
    <x v="0"/>
    <x v="0"/>
    <s v="935488"/>
    <x v="2"/>
    <n v="0"/>
  </r>
  <r>
    <x v="1"/>
    <x v="0"/>
    <s v="107001"/>
    <x v="3"/>
    <n v="122353.31"/>
  </r>
  <r>
    <x v="1"/>
    <x v="0"/>
    <s v="108901"/>
    <x v="3"/>
    <n v="533.28"/>
  </r>
  <r>
    <x v="1"/>
    <x v="0"/>
    <s v="184150"/>
    <x v="4"/>
    <n v="-0.03"/>
  </r>
  <r>
    <x v="1"/>
    <x v="0"/>
    <s v="184603"/>
    <x v="1"/>
    <n v="599.6"/>
  </r>
  <r>
    <x v="1"/>
    <x v="0"/>
    <s v="184605"/>
    <x v="1"/>
    <n v="2723.81"/>
  </r>
  <r>
    <x v="1"/>
    <x v="0"/>
    <s v="184622"/>
    <x v="1"/>
    <n v="0"/>
  </r>
  <r>
    <x v="1"/>
    <x v="0"/>
    <s v="426501"/>
    <x v="5"/>
    <n v="4317.53"/>
  </r>
  <r>
    <x v="1"/>
    <x v="0"/>
    <s v="506900"/>
    <x v="2"/>
    <n v="40624.1"/>
  </r>
  <r>
    <x v="1"/>
    <x v="0"/>
    <s v="546100"/>
    <x v="2"/>
    <n v="34084.28"/>
  </r>
  <r>
    <x v="1"/>
    <x v="0"/>
    <s v="549900"/>
    <x v="2"/>
    <n v="9916.7800000000007"/>
  </r>
  <r>
    <x v="1"/>
    <x v="0"/>
    <s v="551100"/>
    <x v="2"/>
    <n v="34033.78"/>
  </r>
  <r>
    <x v="1"/>
    <x v="0"/>
    <s v="552100"/>
    <x v="2"/>
    <n v="36845.72"/>
  </r>
  <r>
    <x v="1"/>
    <x v="0"/>
    <s v="553010"/>
    <x v="2"/>
    <n v="26988.44"/>
  </r>
  <r>
    <x v="1"/>
    <x v="0"/>
    <s v="554100"/>
    <x v="2"/>
    <n v="29868.639999999999"/>
  </r>
  <r>
    <x v="1"/>
    <x v="0"/>
    <s v="566900"/>
    <x v="2"/>
    <n v="624.16"/>
  </r>
  <r>
    <x v="1"/>
    <x v="0"/>
    <s v="573900"/>
    <x v="2"/>
    <n v="140.77000000000001"/>
  </r>
  <r>
    <x v="1"/>
    <x v="0"/>
    <s v="588900"/>
    <x v="2"/>
    <n v="0"/>
  </r>
  <r>
    <x v="1"/>
    <x v="0"/>
    <s v="814003"/>
    <x v="2"/>
    <n v="381.58"/>
  </r>
  <r>
    <x v="1"/>
    <x v="0"/>
    <s v="903906"/>
    <x v="2"/>
    <n v="12.26"/>
  </r>
  <r>
    <x v="1"/>
    <x v="0"/>
    <s v="903930"/>
    <x v="2"/>
    <n v="118.02"/>
  </r>
  <r>
    <x v="1"/>
    <x v="0"/>
    <s v="907900"/>
    <x v="2"/>
    <n v="11.59"/>
  </r>
  <r>
    <x v="1"/>
    <x v="0"/>
    <s v="920900"/>
    <x v="2"/>
    <n v="4260.04"/>
  </r>
  <r>
    <x v="1"/>
    <x v="0"/>
    <s v="935191"/>
    <x v="2"/>
    <n v="31.12"/>
  </r>
  <r>
    <x v="1"/>
    <x v="0"/>
    <s v="935488"/>
    <x v="2"/>
    <n v="209642.57"/>
  </r>
  <r>
    <x v="2"/>
    <x v="0"/>
    <s v="107001"/>
    <x v="3"/>
    <n v="12083386.609999999"/>
  </r>
  <r>
    <x v="2"/>
    <x v="0"/>
    <s v="108899"/>
    <x v="3"/>
    <n v="52212.57"/>
  </r>
  <r>
    <x v="2"/>
    <x v="0"/>
    <s v="108901"/>
    <x v="3"/>
    <n v="938670.69"/>
  </r>
  <r>
    <x v="2"/>
    <x v="0"/>
    <s v="143003"/>
    <x v="0"/>
    <n v="641092.84"/>
  </r>
  <r>
    <x v="2"/>
    <x v="0"/>
    <s v="143004"/>
    <x v="0"/>
    <n v="681293.34"/>
  </r>
  <r>
    <x v="2"/>
    <x v="0"/>
    <s v="163002"/>
    <x v="1"/>
    <n v="258326.01"/>
  </r>
  <r>
    <x v="2"/>
    <x v="0"/>
    <s v="163012"/>
    <x v="1"/>
    <n v="358179.97"/>
  </r>
  <r>
    <x v="2"/>
    <x v="0"/>
    <s v="163101"/>
    <x v="1"/>
    <n v="4157.82"/>
  </r>
  <r>
    <x v="2"/>
    <x v="0"/>
    <s v="173002"/>
    <x v="4"/>
    <n v="9249.9500000000007"/>
  </r>
  <r>
    <x v="2"/>
    <x v="0"/>
    <s v="184150"/>
    <x v="4"/>
    <n v="-3.13"/>
  </r>
  <r>
    <x v="2"/>
    <x v="0"/>
    <s v="184600"/>
    <x v="1"/>
    <n v="27901.99"/>
  </r>
  <r>
    <x v="2"/>
    <x v="0"/>
    <s v="184602"/>
    <x v="1"/>
    <n v="1649797.83"/>
  </r>
  <r>
    <x v="2"/>
    <x v="0"/>
    <s v="184605"/>
    <x v="1"/>
    <n v="5532.68"/>
  </r>
  <r>
    <x v="2"/>
    <x v="0"/>
    <s v="184612"/>
    <x v="1"/>
    <n v="41543.01"/>
  </r>
  <r>
    <x v="2"/>
    <x v="0"/>
    <s v="184622"/>
    <x v="1"/>
    <n v="0"/>
  </r>
  <r>
    <x v="2"/>
    <x v="0"/>
    <s v="417102"/>
    <x v="5"/>
    <n v="0"/>
  </r>
  <r>
    <x v="2"/>
    <x v="0"/>
    <s v="417105"/>
    <x v="5"/>
    <n v="0"/>
  </r>
  <r>
    <x v="2"/>
    <x v="0"/>
    <s v="417106"/>
    <x v="5"/>
    <n v="0"/>
  </r>
  <r>
    <x v="2"/>
    <x v="0"/>
    <s v="417108"/>
    <x v="5"/>
    <n v="0"/>
  </r>
  <r>
    <x v="2"/>
    <x v="0"/>
    <s v="417110"/>
    <x v="5"/>
    <n v="0"/>
  </r>
  <r>
    <x v="2"/>
    <x v="0"/>
    <s v="417111"/>
    <x v="5"/>
    <n v="0"/>
  </r>
  <r>
    <x v="2"/>
    <x v="0"/>
    <s v="417112"/>
    <x v="5"/>
    <n v="0"/>
  </r>
  <r>
    <x v="2"/>
    <x v="0"/>
    <s v="417113"/>
    <x v="5"/>
    <n v="0"/>
  </r>
  <r>
    <x v="2"/>
    <x v="0"/>
    <s v="417114"/>
    <x v="5"/>
    <n v="0"/>
  </r>
  <r>
    <x v="2"/>
    <x v="0"/>
    <s v="417120"/>
    <x v="5"/>
    <n v="0"/>
  </r>
  <r>
    <x v="2"/>
    <x v="0"/>
    <s v="417130"/>
    <x v="5"/>
    <n v="0"/>
  </r>
  <r>
    <x v="2"/>
    <x v="0"/>
    <s v="417135"/>
    <x v="5"/>
    <n v="0"/>
  </r>
  <r>
    <x v="2"/>
    <x v="0"/>
    <s v="426501"/>
    <x v="5"/>
    <n v="14776.08"/>
  </r>
  <r>
    <x v="2"/>
    <x v="0"/>
    <s v="500100"/>
    <x v="2"/>
    <n v="658410.73"/>
  </r>
  <r>
    <x v="2"/>
    <x v="0"/>
    <s v="500900"/>
    <x v="2"/>
    <n v="-54396.21"/>
  </r>
  <r>
    <x v="2"/>
    <x v="0"/>
    <s v="501090"/>
    <x v="2"/>
    <n v="477782.86"/>
  </r>
  <r>
    <x v="2"/>
    <x v="0"/>
    <s v="501990"/>
    <x v="2"/>
    <n v="-33519.42"/>
  </r>
  <r>
    <x v="2"/>
    <x v="0"/>
    <s v="502002"/>
    <x v="2"/>
    <n v="481156.94"/>
  </r>
  <r>
    <x v="2"/>
    <x v="0"/>
    <s v="502003"/>
    <x v="2"/>
    <n v="25646.18"/>
  </r>
  <r>
    <x v="2"/>
    <x v="0"/>
    <s v="502004"/>
    <x v="2"/>
    <n v="434476.64"/>
  </r>
  <r>
    <x v="2"/>
    <x v="0"/>
    <s v="502012"/>
    <x v="2"/>
    <n v="7500.51"/>
  </r>
  <r>
    <x v="2"/>
    <x v="0"/>
    <s v="502013"/>
    <x v="6"/>
    <n v="664908.91"/>
  </r>
  <r>
    <x v="2"/>
    <x v="0"/>
    <s v="502100"/>
    <x v="2"/>
    <n v="1726727.84"/>
  </r>
  <r>
    <x v="2"/>
    <x v="0"/>
    <s v="505100"/>
    <x v="2"/>
    <n v="2262498.4300000002"/>
  </r>
  <r>
    <x v="2"/>
    <x v="0"/>
    <s v="506001"/>
    <x v="2"/>
    <n v="-29613.95"/>
  </r>
  <r>
    <x v="2"/>
    <x v="0"/>
    <s v="506100"/>
    <x v="2"/>
    <n v="471746.13"/>
  </r>
  <r>
    <x v="2"/>
    <x v="0"/>
    <s v="506105"/>
    <x v="2"/>
    <n v="-2499.6"/>
  </r>
  <r>
    <x v="2"/>
    <x v="0"/>
    <s v="506900"/>
    <x v="2"/>
    <n v="-6023.61"/>
  </r>
  <r>
    <x v="2"/>
    <x v="0"/>
    <s v="510100"/>
    <x v="2"/>
    <n v="3510111.35"/>
  </r>
  <r>
    <x v="2"/>
    <x v="0"/>
    <s v="510900"/>
    <x v="2"/>
    <n v="-35497.32"/>
  </r>
  <r>
    <x v="2"/>
    <x v="0"/>
    <s v="511100"/>
    <x v="2"/>
    <n v="585755.62"/>
  </r>
  <r>
    <x v="2"/>
    <x v="0"/>
    <s v="512005"/>
    <x v="2"/>
    <n v="530250.74"/>
  </r>
  <r>
    <x v="2"/>
    <x v="0"/>
    <s v="512011"/>
    <x v="2"/>
    <n v="113316.06"/>
  </r>
  <r>
    <x v="2"/>
    <x v="0"/>
    <s v="512015"/>
    <x v="2"/>
    <n v="-9167"/>
  </r>
  <r>
    <x v="2"/>
    <x v="0"/>
    <s v="512016"/>
    <x v="2"/>
    <n v="422.91"/>
  </r>
  <r>
    <x v="2"/>
    <x v="0"/>
    <s v="512017"/>
    <x v="2"/>
    <n v="141509.04999999999"/>
  </r>
  <r>
    <x v="2"/>
    <x v="0"/>
    <s v="512100"/>
    <x v="2"/>
    <n v="1062789.03"/>
  </r>
  <r>
    <x v="2"/>
    <x v="0"/>
    <s v="512101"/>
    <x v="2"/>
    <n v="72155.62"/>
  </r>
  <r>
    <x v="2"/>
    <x v="0"/>
    <s v="512102"/>
    <x v="2"/>
    <n v="-1568.57"/>
  </r>
  <r>
    <x v="2"/>
    <x v="0"/>
    <s v="512107"/>
    <x v="6"/>
    <n v="336447.13"/>
  </r>
  <r>
    <x v="2"/>
    <x v="0"/>
    <s v="512108"/>
    <x v="6"/>
    <n v="-1797.5"/>
  </r>
  <r>
    <x v="2"/>
    <x v="0"/>
    <s v="512151"/>
    <x v="6"/>
    <n v="28918"/>
  </r>
  <r>
    <x v="2"/>
    <x v="0"/>
    <s v="512152"/>
    <x v="6"/>
    <n v="41875.660000000003"/>
  </r>
  <r>
    <x v="2"/>
    <x v="0"/>
    <s v="512156"/>
    <x v="6"/>
    <n v="68411.759999999995"/>
  </r>
  <r>
    <x v="2"/>
    <x v="0"/>
    <s v="513100"/>
    <x v="2"/>
    <n v="575781.64"/>
  </r>
  <r>
    <x v="2"/>
    <x v="0"/>
    <s v="514100"/>
    <x v="2"/>
    <n v="60891.7"/>
  </r>
  <r>
    <x v="2"/>
    <x v="0"/>
    <s v="541100"/>
    <x v="2"/>
    <n v="47918.09"/>
  </r>
  <r>
    <x v="2"/>
    <x v="0"/>
    <s v="542100"/>
    <x v="2"/>
    <n v="39665.97"/>
  </r>
  <r>
    <x v="2"/>
    <x v="0"/>
    <s v="544100"/>
    <x v="2"/>
    <n v="21055.01"/>
  </r>
  <r>
    <x v="2"/>
    <x v="0"/>
    <s v="545100"/>
    <x v="2"/>
    <n v="1689.26"/>
  </r>
  <r>
    <x v="2"/>
    <x v="0"/>
    <s v="546100"/>
    <x v="2"/>
    <n v="104999.08"/>
  </r>
  <r>
    <x v="2"/>
    <x v="0"/>
    <s v="551100"/>
    <x v="2"/>
    <n v="104071.67999999999"/>
  </r>
  <r>
    <x v="2"/>
    <x v="0"/>
    <s v="552100"/>
    <x v="2"/>
    <n v="165103.35"/>
  </r>
  <r>
    <x v="2"/>
    <x v="0"/>
    <s v="553010"/>
    <x v="2"/>
    <n v="134725.29"/>
  </r>
  <r>
    <x v="2"/>
    <x v="0"/>
    <s v="554100"/>
    <x v="2"/>
    <n v="88535.79"/>
  </r>
  <r>
    <x v="2"/>
    <x v="0"/>
    <s v="562010"/>
    <x v="2"/>
    <n v="198661.02"/>
  </r>
  <r>
    <x v="2"/>
    <x v="0"/>
    <s v="563100"/>
    <x v="2"/>
    <n v="719.07"/>
  </r>
  <r>
    <x v="2"/>
    <x v="0"/>
    <s v="566100"/>
    <x v="2"/>
    <n v="261271.97"/>
  </r>
  <r>
    <x v="2"/>
    <x v="0"/>
    <s v="566900"/>
    <x v="2"/>
    <n v="827.37"/>
  </r>
  <r>
    <x v="2"/>
    <x v="0"/>
    <s v="570010"/>
    <x v="2"/>
    <n v="118003.09"/>
  </r>
  <r>
    <x v="2"/>
    <x v="0"/>
    <s v="571100"/>
    <x v="2"/>
    <n v="2788.22"/>
  </r>
  <r>
    <x v="2"/>
    <x v="0"/>
    <s v="573900"/>
    <x v="2"/>
    <n v="261.42"/>
  </r>
  <r>
    <x v="2"/>
    <x v="0"/>
    <s v="580100"/>
    <x v="2"/>
    <n v="15800.03"/>
  </r>
  <r>
    <x v="2"/>
    <x v="0"/>
    <s v="582100"/>
    <x v="2"/>
    <n v="582340.05000000005"/>
  </r>
  <r>
    <x v="2"/>
    <x v="0"/>
    <s v="583001"/>
    <x v="2"/>
    <n v="616652.99"/>
  </r>
  <r>
    <x v="2"/>
    <x v="0"/>
    <s v="583008"/>
    <x v="2"/>
    <n v="4478.74"/>
  </r>
  <r>
    <x v="2"/>
    <x v="0"/>
    <s v="583009"/>
    <x v="2"/>
    <n v="952.61"/>
  </r>
  <r>
    <x v="2"/>
    <x v="0"/>
    <s v="583100"/>
    <x v="2"/>
    <n v="1349.83"/>
  </r>
  <r>
    <x v="2"/>
    <x v="0"/>
    <s v="584010"/>
    <x v="2"/>
    <n v="152354.32999999999"/>
  </r>
  <r>
    <x v="2"/>
    <x v="0"/>
    <s v="586100"/>
    <x v="2"/>
    <n v="2104159.91"/>
  </r>
  <r>
    <x v="2"/>
    <x v="0"/>
    <s v="588100"/>
    <x v="2"/>
    <n v="617996.69999999995"/>
  </r>
  <r>
    <x v="2"/>
    <x v="0"/>
    <s v="588900"/>
    <x v="2"/>
    <n v="0"/>
  </r>
  <r>
    <x v="2"/>
    <x v="0"/>
    <s v="590100"/>
    <x v="2"/>
    <n v="1075.3"/>
  </r>
  <r>
    <x v="2"/>
    <x v="0"/>
    <s v="592100"/>
    <x v="2"/>
    <n v="275043.44"/>
  </r>
  <r>
    <x v="2"/>
    <x v="0"/>
    <s v="593001"/>
    <x v="2"/>
    <n v="12592.62"/>
  </r>
  <r>
    <x v="2"/>
    <x v="0"/>
    <s v="593002"/>
    <x v="2"/>
    <n v="1332463.26"/>
  </r>
  <r>
    <x v="2"/>
    <x v="0"/>
    <s v="593003"/>
    <x v="2"/>
    <n v="1023.91"/>
  </r>
  <r>
    <x v="2"/>
    <x v="0"/>
    <s v="593004"/>
    <x v="2"/>
    <n v="237953.86"/>
  </r>
  <r>
    <x v="2"/>
    <x v="0"/>
    <s v="593904"/>
    <x v="2"/>
    <n v="734.85"/>
  </r>
  <r>
    <x v="2"/>
    <x v="0"/>
    <s v="594001"/>
    <x v="2"/>
    <n v="52978.43"/>
  </r>
  <r>
    <x v="2"/>
    <x v="0"/>
    <s v="594002"/>
    <x v="2"/>
    <n v="31624.38"/>
  </r>
  <r>
    <x v="2"/>
    <x v="0"/>
    <s v="598100"/>
    <x v="2"/>
    <n v="2123.6799999999998"/>
  </r>
  <r>
    <x v="2"/>
    <x v="0"/>
    <s v="901001"/>
    <x v="2"/>
    <n v="312562.05"/>
  </r>
  <r>
    <x v="2"/>
    <x v="0"/>
    <s v="902001"/>
    <x v="2"/>
    <n v="245746.5"/>
  </r>
  <r>
    <x v="2"/>
    <x v="0"/>
    <s v="903003"/>
    <x v="2"/>
    <n v="2038481.18"/>
  </r>
  <r>
    <x v="2"/>
    <x v="0"/>
    <s v="903030"/>
    <x v="2"/>
    <n v="128567.48"/>
  </r>
  <r>
    <x v="2"/>
    <x v="0"/>
    <s v="903906"/>
    <x v="2"/>
    <n v="14.98"/>
  </r>
  <r>
    <x v="2"/>
    <x v="0"/>
    <s v="903930"/>
    <x v="2"/>
    <n v="144.24"/>
  </r>
  <r>
    <x v="2"/>
    <x v="0"/>
    <s v="905001"/>
    <x v="2"/>
    <n v="376.25"/>
  </r>
  <r>
    <x v="2"/>
    <x v="0"/>
    <s v="907900"/>
    <x v="2"/>
    <n v="20.6"/>
  </r>
  <r>
    <x v="2"/>
    <x v="0"/>
    <s v="920100"/>
    <x v="2"/>
    <n v="112435.14"/>
  </r>
  <r>
    <x v="2"/>
    <x v="0"/>
    <s v="920900"/>
    <x v="2"/>
    <n v="5093"/>
  </r>
  <r>
    <x v="2"/>
    <x v="0"/>
    <s v="922003"/>
    <x v="2"/>
    <n v="-282713.71000000002"/>
  </r>
  <r>
    <x v="2"/>
    <x v="0"/>
    <s v="925004"/>
    <x v="2"/>
    <n v="549.02"/>
  </r>
  <r>
    <x v="2"/>
    <x v="0"/>
    <s v="926001"/>
    <x v="2"/>
    <n v="126"/>
  </r>
  <r>
    <x v="2"/>
    <x v="0"/>
    <s v="930207"/>
    <x v="2"/>
    <n v="114.88"/>
  </r>
  <r>
    <x v="2"/>
    <x v="0"/>
    <s v="935191"/>
    <x v="2"/>
    <n v="61.87"/>
  </r>
  <r>
    <x v="2"/>
    <x v="0"/>
    <s v="935403"/>
    <x v="2"/>
    <n v="1009"/>
  </r>
  <r>
    <x v="2"/>
    <x v="0"/>
    <s v="935488"/>
    <x v="2"/>
    <n v="185909.47"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  <r>
    <x v="3"/>
    <x v="1"/>
    <m/>
    <x v="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2">
  <r>
    <x v="0"/>
    <x v="0"/>
    <s v="426591"/>
    <x v="0"/>
    <n v="1.3"/>
  </r>
  <r>
    <x v="0"/>
    <x v="0"/>
    <s v="920900"/>
    <x v="1"/>
    <n v="1.57"/>
  </r>
  <r>
    <x v="1"/>
    <x v="0"/>
    <s v="107001"/>
    <x v="2"/>
    <n v="0"/>
  </r>
  <r>
    <x v="1"/>
    <x v="0"/>
    <s v="143024"/>
    <x v="3"/>
    <n v="4806.8"/>
  </r>
  <r>
    <x v="1"/>
    <x v="0"/>
    <s v="163100"/>
    <x v="4"/>
    <n v="-902.98"/>
  </r>
  <r>
    <x v="1"/>
    <x v="0"/>
    <s v="163101"/>
    <x v="4"/>
    <n v="-43.42"/>
  </r>
  <r>
    <x v="1"/>
    <x v="0"/>
    <s v="184136"/>
    <x v="4"/>
    <n v="0"/>
  </r>
  <r>
    <x v="1"/>
    <x v="0"/>
    <s v="184307"/>
    <x v="4"/>
    <n v="0"/>
  </r>
  <r>
    <x v="1"/>
    <x v="0"/>
    <s v="184602"/>
    <x v="4"/>
    <n v="0"/>
  </r>
  <r>
    <x v="1"/>
    <x v="0"/>
    <s v="184605"/>
    <x v="4"/>
    <n v="0"/>
  </r>
  <r>
    <x v="1"/>
    <x v="0"/>
    <s v="426591"/>
    <x v="0"/>
    <n v="0"/>
  </r>
  <r>
    <x v="1"/>
    <x v="0"/>
    <s v="500900"/>
    <x v="1"/>
    <n v="0"/>
  </r>
  <r>
    <x v="1"/>
    <x v="0"/>
    <s v="506900"/>
    <x v="1"/>
    <n v="0"/>
  </r>
  <r>
    <x v="1"/>
    <x v="0"/>
    <s v="510900"/>
    <x v="1"/>
    <n v="0"/>
  </r>
  <r>
    <x v="1"/>
    <x v="0"/>
    <s v="511100"/>
    <x v="1"/>
    <n v="0"/>
  </r>
  <r>
    <x v="1"/>
    <x v="0"/>
    <s v="549900"/>
    <x v="1"/>
    <n v="0"/>
  </r>
  <r>
    <x v="1"/>
    <x v="0"/>
    <s v="560900"/>
    <x v="1"/>
    <n v="0"/>
  </r>
  <r>
    <x v="1"/>
    <x v="0"/>
    <s v="561190"/>
    <x v="1"/>
    <n v="0"/>
  </r>
  <r>
    <x v="1"/>
    <x v="0"/>
    <s v="561391"/>
    <x v="1"/>
    <n v="0"/>
  </r>
  <r>
    <x v="1"/>
    <x v="0"/>
    <s v="566900"/>
    <x v="1"/>
    <n v="0"/>
  </r>
  <r>
    <x v="1"/>
    <x v="0"/>
    <s v="573900"/>
    <x v="1"/>
    <n v="0"/>
  </r>
  <r>
    <x v="1"/>
    <x v="0"/>
    <s v="586900"/>
    <x v="1"/>
    <n v="0"/>
  </r>
  <r>
    <x v="1"/>
    <x v="0"/>
    <s v="588900"/>
    <x v="1"/>
    <n v="0"/>
  </r>
  <r>
    <x v="1"/>
    <x v="0"/>
    <s v="901900"/>
    <x v="1"/>
    <n v="0"/>
  </r>
  <r>
    <x v="1"/>
    <x v="0"/>
    <s v="903906"/>
    <x v="1"/>
    <n v="0"/>
  </r>
  <r>
    <x v="1"/>
    <x v="0"/>
    <s v="903930"/>
    <x v="1"/>
    <n v="0"/>
  </r>
  <r>
    <x v="1"/>
    <x v="0"/>
    <s v="920900"/>
    <x v="1"/>
    <n v="0"/>
  </r>
  <r>
    <x v="1"/>
    <x v="0"/>
    <s v="935191"/>
    <x v="1"/>
    <n v="0"/>
  </r>
  <r>
    <x v="1"/>
    <x v="0"/>
    <s v="935488"/>
    <x v="1"/>
    <n v="0"/>
  </r>
  <r>
    <x v="2"/>
    <x v="0"/>
    <s v="107001"/>
    <x v="2"/>
    <n v="8805305.9900000002"/>
  </r>
  <r>
    <x v="2"/>
    <x v="0"/>
    <s v="107006"/>
    <x v="2"/>
    <n v="84"/>
  </r>
  <r>
    <x v="2"/>
    <x v="0"/>
    <s v="108799"/>
    <x v="2"/>
    <n v="186323.01"/>
  </r>
  <r>
    <x v="2"/>
    <x v="0"/>
    <s v="108899"/>
    <x v="2"/>
    <n v="879.99"/>
  </r>
  <r>
    <x v="2"/>
    <x v="0"/>
    <s v="108901"/>
    <x v="2"/>
    <n v="529419.13"/>
  </r>
  <r>
    <x v="2"/>
    <x v="0"/>
    <s v="143003"/>
    <x v="3"/>
    <n v="706256.8"/>
  </r>
  <r>
    <x v="2"/>
    <x v="0"/>
    <s v="143004"/>
    <x v="3"/>
    <n v="750543.49"/>
  </r>
  <r>
    <x v="2"/>
    <x v="0"/>
    <s v="151061"/>
    <x v="5"/>
    <n v="5570.12"/>
  </r>
  <r>
    <x v="2"/>
    <x v="0"/>
    <s v="163002"/>
    <x v="4"/>
    <n v="5738.29"/>
  </r>
  <r>
    <x v="2"/>
    <x v="0"/>
    <s v="163012"/>
    <x v="4"/>
    <n v="153950.62"/>
  </r>
  <r>
    <x v="2"/>
    <x v="0"/>
    <s v="163100"/>
    <x v="4"/>
    <n v="158.09"/>
  </r>
  <r>
    <x v="2"/>
    <x v="0"/>
    <s v="173002"/>
    <x v="5"/>
    <n v="9166.5"/>
  </r>
  <r>
    <x v="2"/>
    <x v="0"/>
    <s v="184150"/>
    <x v="5"/>
    <n v="-1.66"/>
  </r>
  <r>
    <x v="2"/>
    <x v="0"/>
    <s v="184307"/>
    <x v="4"/>
    <n v="9.4499999999999993"/>
  </r>
  <r>
    <x v="2"/>
    <x v="0"/>
    <s v="184308"/>
    <x v="4"/>
    <n v="25.66"/>
  </r>
  <r>
    <x v="2"/>
    <x v="0"/>
    <s v="184600"/>
    <x v="4"/>
    <n v="11600.77"/>
  </r>
  <r>
    <x v="2"/>
    <x v="0"/>
    <s v="184602"/>
    <x v="4"/>
    <n v="1729729.26"/>
  </r>
  <r>
    <x v="2"/>
    <x v="0"/>
    <s v="184603"/>
    <x v="4"/>
    <n v="1972051.61"/>
  </r>
  <r>
    <x v="2"/>
    <x v="0"/>
    <s v="184605"/>
    <x v="4"/>
    <n v="23.68"/>
  </r>
  <r>
    <x v="2"/>
    <x v="0"/>
    <s v="184615"/>
    <x v="4"/>
    <n v="191.82"/>
  </r>
  <r>
    <x v="2"/>
    <x v="0"/>
    <s v="186049"/>
    <x v="5"/>
    <n v="1898.75"/>
  </r>
  <r>
    <x v="2"/>
    <x v="0"/>
    <s v="417102"/>
    <x v="0"/>
    <n v="0"/>
  </r>
  <r>
    <x v="2"/>
    <x v="0"/>
    <s v="417105"/>
    <x v="0"/>
    <n v="0"/>
  </r>
  <r>
    <x v="2"/>
    <x v="0"/>
    <s v="417106"/>
    <x v="0"/>
    <n v="0"/>
  </r>
  <r>
    <x v="2"/>
    <x v="0"/>
    <s v="417108"/>
    <x v="0"/>
    <n v="0"/>
  </r>
  <r>
    <x v="2"/>
    <x v="0"/>
    <s v="417110"/>
    <x v="0"/>
    <n v="0"/>
  </r>
  <r>
    <x v="2"/>
    <x v="0"/>
    <s v="417111"/>
    <x v="0"/>
    <n v="0"/>
  </r>
  <r>
    <x v="2"/>
    <x v="0"/>
    <s v="417112"/>
    <x v="0"/>
    <n v="0"/>
  </r>
  <r>
    <x v="2"/>
    <x v="0"/>
    <s v="417113"/>
    <x v="0"/>
    <n v="0"/>
  </r>
  <r>
    <x v="2"/>
    <x v="0"/>
    <s v="417114"/>
    <x v="0"/>
    <n v="0"/>
  </r>
  <r>
    <x v="2"/>
    <x v="0"/>
    <s v="417120"/>
    <x v="0"/>
    <n v="0"/>
  </r>
  <r>
    <x v="2"/>
    <x v="0"/>
    <s v="417130"/>
    <x v="0"/>
    <n v="0"/>
  </r>
  <r>
    <x v="2"/>
    <x v="0"/>
    <s v="417135"/>
    <x v="0"/>
    <n v="0"/>
  </r>
  <r>
    <x v="2"/>
    <x v="0"/>
    <s v="426501"/>
    <x v="0"/>
    <n v="13273.54"/>
  </r>
  <r>
    <x v="2"/>
    <x v="0"/>
    <s v="426591"/>
    <x v="0"/>
    <n v="91.18"/>
  </r>
  <r>
    <x v="2"/>
    <x v="0"/>
    <s v="500100"/>
    <x v="1"/>
    <n v="1073932.0900000001"/>
  </r>
  <r>
    <x v="2"/>
    <x v="0"/>
    <s v="500900"/>
    <x v="1"/>
    <n v="-175246.55"/>
  </r>
  <r>
    <x v="2"/>
    <x v="0"/>
    <s v="501090"/>
    <x v="1"/>
    <n v="801442.62"/>
  </r>
  <r>
    <x v="2"/>
    <x v="0"/>
    <s v="501990"/>
    <x v="1"/>
    <n v="-190181.48"/>
  </r>
  <r>
    <x v="2"/>
    <x v="0"/>
    <s v="502002"/>
    <x v="1"/>
    <n v="366159.04"/>
  </r>
  <r>
    <x v="2"/>
    <x v="0"/>
    <s v="502003"/>
    <x v="1"/>
    <n v="257435.98"/>
  </r>
  <r>
    <x v="2"/>
    <x v="0"/>
    <s v="502004"/>
    <x v="1"/>
    <n v="267659.33"/>
  </r>
  <r>
    <x v="2"/>
    <x v="0"/>
    <s v="502100"/>
    <x v="1"/>
    <n v="2999246.11"/>
  </r>
  <r>
    <x v="2"/>
    <x v="0"/>
    <s v="505100"/>
    <x v="1"/>
    <n v="1300001.5"/>
  </r>
  <r>
    <x v="2"/>
    <x v="0"/>
    <s v="506001"/>
    <x v="1"/>
    <n v="40068.35"/>
  </r>
  <r>
    <x v="2"/>
    <x v="0"/>
    <s v="506051"/>
    <x v="6"/>
    <n v="7361.55"/>
  </r>
  <r>
    <x v="2"/>
    <x v="0"/>
    <s v="506100"/>
    <x v="1"/>
    <n v="927221.25"/>
  </r>
  <r>
    <x v="2"/>
    <x v="0"/>
    <s v="506105"/>
    <x v="1"/>
    <n v="12678.15"/>
  </r>
  <r>
    <x v="2"/>
    <x v="0"/>
    <s v="506156"/>
    <x v="6"/>
    <n v="2061.23"/>
  </r>
  <r>
    <x v="2"/>
    <x v="0"/>
    <s v="506900"/>
    <x v="1"/>
    <n v="-154171.74"/>
  </r>
  <r>
    <x v="2"/>
    <x v="0"/>
    <s v="510100"/>
    <x v="1"/>
    <n v="1523926.07"/>
  </r>
  <r>
    <x v="2"/>
    <x v="0"/>
    <s v="510900"/>
    <x v="1"/>
    <n v="611834.81000000006"/>
  </r>
  <r>
    <x v="2"/>
    <x v="0"/>
    <s v="511100"/>
    <x v="1"/>
    <n v="140300.01"/>
  </r>
  <r>
    <x v="2"/>
    <x v="0"/>
    <s v="512005"/>
    <x v="1"/>
    <n v="442421.69"/>
  </r>
  <r>
    <x v="2"/>
    <x v="0"/>
    <s v="512011"/>
    <x v="1"/>
    <n v="15960.82"/>
  </r>
  <r>
    <x v="2"/>
    <x v="0"/>
    <s v="512015"/>
    <x v="1"/>
    <n v="42450.45"/>
  </r>
  <r>
    <x v="2"/>
    <x v="0"/>
    <s v="512017"/>
    <x v="1"/>
    <n v="20355.419999999998"/>
  </r>
  <r>
    <x v="2"/>
    <x v="0"/>
    <s v="512055"/>
    <x v="6"/>
    <n v="185077.55"/>
  </r>
  <r>
    <x v="2"/>
    <x v="0"/>
    <s v="512100"/>
    <x v="1"/>
    <n v="1870177.46"/>
  </r>
  <r>
    <x v="2"/>
    <x v="0"/>
    <s v="512101"/>
    <x v="1"/>
    <n v="45320.35"/>
  </r>
  <r>
    <x v="2"/>
    <x v="0"/>
    <s v="512102"/>
    <x v="1"/>
    <n v="2407.14"/>
  </r>
  <r>
    <x v="2"/>
    <x v="0"/>
    <s v="512107"/>
    <x v="6"/>
    <n v="108073.84"/>
  </r>
  <r>
    <x v="2"/>
    <x v="0"/>
    <s v="512108"/>
    <x v="6"/>
    <n v="7139.23"/>
  </r>
  <r>
    <x v="2"/>
    <x v="0"/>
    <s v="512152"/>
    <x v="6"/>
    <n v="37784.959999999999"/>
  </r>
  <r>
    <x v="2"/>
    <x v="0"/>
    <s v="512156"/>
    <x v="6"/>
    <n v="106567.86"/>
  </r>
  <r>
    <x v="2"/>
    <x v="0"/>
    <s v="513100"/>
    <x v="1"/>
    <n v="759494.96"/>
  </r>
  <r>
    <x v="2"/>
    <x v="0"/>
    <s v="514100"/>
    <x v="1"/>
    <n v="67098.039999999994"/>
  </r>
  <r>
    <x v="2"/>
    <x v="0"/>
    <s v="535100"/>
    <x v="1"/>
    <n v="61258.19"/>
  </r>
  <r>
    <x v="2"/>
    <x v="0"/>
    <s v="538100"/>
    <x v="1"/>
    <n v="144990.53"/>
  </r>
  <r>
    <x v="2"/>
    <x v="0"/>
    <s v="539100"/>
    <x v="1"/>
    <n v="13396.68"/>
  </r>
  <r>
    <x v="2"/>
    <x v="0"/>
    <s v="542100"/>
    <x v="1"/>
    <n v="18338.16"/>
  </r>
  <r>
    <x v="2"/>
    <x v="0"/>
    <s v="543100"/>
    <x v="1"/>
    <n v="8545"/>
  </r>
  <r>
    <x v="2"/>
    <x v="0"/>
    <s v="544100"/>
    <x v="1"/>
    <n v="65839.679999999993"/>
  </r>
  <r>
    <x v="2"/>
    <x v="0"/>
    <s v="546100"/>
    <x v="1"/>
    <n v="34707.51"/>
  </r>
  <r>
    <x v="2"/>
    <x v="0"/>
    <s v="546900"/>
    <x v="1"/>
    <n v="-194968.35"/>
  </r>
  <r>
    <x v="2"/>
    <x v="0"/>
    <s v="548010"/>
    <x v="1"/>
    <n v="98963.94"/>
  </r>
  <r>
    <x v="2"/>
    <x v="0"/>
    <s v="549100"/>
    <x v="1"/>
    <n v="376431.29"/>
  </r>
  <r>
    <x v="2"/>
    <x v="0"/>
    <s v="549900"/>
    <x v="1"/>
    <n v="-137950.51999999999"/>
  </r>
  <r>
    <x v="2"/>
    <x v="0"/>
    <s v="551100"/>
    <x v="1"/>
    <n v="-77.14"/>
  </r>
  <r>
    <x v="2"/>
    <x v="0"/>
    <s v="551900"/>
    <x v="1"/>
    <n v="-127256.69"/>
  </r>
  <r>
    <x v="2"/>
    <x v="0"/>
    <s v="552100"/>
    <x v="1"/>
    <n v="14444.69"/>
  </r>
  <r>
    <x v="2"/>
    <x v="0"/>
    <s v="553010"/>
    <x v="1"/>
    <n v="203844.28"/>
  </r>
  <r>
    <x v="2"/>
    <x v="0"/>
    <s v="553200"/>
    <x v="1"/>
    <n v="10063.459999999999"/>
  </r>
  <r>
    <x v="2"/>
    <x v="0"/>
    <s v="554100"/>
    <x v="1"/>
    <n v="225262.51"/>
  </r>
  <r>
    <x v="2"/>
    <x v="0"/>
    <s v="560900"/>
    <x v="1"/>
    <n v="74.58"/>
  </r>
  <r>
    <x v="2"/>
    <x v="0"/>
    <s v="561190"/>
    <x v="1"/>
    <n v="1153.8900000000001"/>
  </r>
  <r>
    <x v="2"/>
    <x v="0"/>
    <s v="561391"/>
    <x v="1"/>
    <n v="-562.24"/>
  </r>
  <r>
    <x v="2"/>
    <x v="0"/>
    <s v="562010"/>
    <x v="1"/>
    <n v="96537.32"/>
  </r>
  <r>
    <x v="2"/>
    <x v="0"/>
    <s v="566100"/>
    <x v="1"/>
    <n v="31102.720000000001"/>
  </r>
  <r>
    <x v="2"/>
    <x v="0"/>
    <s v="566900"/>
    <x v="1"/>
    <n v="8.98"/>
  </r>
  <r>
    <x v="2"/>
    <x v="0"/>
    <s v="570010"/>
    <x v="1"/>
    <n v="231594.23"/>
  </r>
  <r>
    <x v="2"/>
    <x v="0"/>
    <s v="571100"/>
    <x v="1"/>
    <n v="8082.92"/>
  </r>
  <r>
    <x v="2"/>
    <x v="0"/>
    <s v="573900"/>
    <x v="1"/>
    <n v="44.1"/>
  </r>
  <r>
    <x v="2"/>
    <x v="0"/>
    <s v="580100"/>
    <x v="1"/>
    <n v="87706.31"/>
  </r>
  <r>
    <x v="2"/>
    <x v="0"/>
    <s v="582100"/>
    <x v="1"/>
    <n v="479307.66"/>
  </r>
  <r>
    <x v="2"/>
    <x v="0"/>
    <s v="583001"/>
    <x v="1"/>
    <n v="587759.02"/>
  </r>
  <r>
    <x v="2"/>
    <x v="0"/>
    <s v="583005"/>
    <x v="1"/>
    <n v="6473.44"/>
  </r>
  <r>
    <x v="2"/>
    <x v="0"/>
    <s v="583008"/>
    <x v="1"/>
    <n v="5685.19"/>
  </r>
  <r>
    <x v="2"/>
    <x v="0"/>
    <s v="583009"/>
    <x v="1"/>
    <n v="9918.7800000000007"/>
  </r>
  <r>
    <x v="2"/>
    <x v="0"/>
    <s v="584001"/>
    <x v="1"/>
    <n v="141809.1"/>
  </r>
  <r>
    <x v="2"/>
    <x v="0"/>
    <s v="584003"/>
    <x v="1"/>
    <n v="996.92"/>
  </r>
  <r>
    <x v="2"/>
    <x v="0"/>
    <s v="584008"/>
    <x v="1"/>
    <n v="795.6"/>
  </r>
  <r>
    <x v="2"/>
    <x v="0"/>
    <s v="584010"/>
    <x v="1"/>
    <n v="39682.910000000003"/>
  </r>
  <r>
    <x v="2"/>
    <x v="0"/>
    <s v="586100"/>
    <x v="1"/>
    <n v="1175199.78"/>
  </r>
  <r>
    <x v="2"/>
    <x v="0"/>
    <s v="586900"/>
    <x v="1"/>
    <n v="28.56"/>
  </r>
  <r>
    <x v="2"/>
    <x v="0"/>
    <s v="588100"/>
    <x v="1"/>
    <n v="286363.39"/>
  </r>
  <r>
    <x v="2"/>
    <x v="0"/>
    <s v="588900"/>
    <x v="1"/>
    <n v="95.31"/>
  </r>
  <r>
    <x v="2"/>
    <x v="0"/>
    <s v="590100"/>
    <x v="1"/>
    <n v="8176.35"/>
  </r>
  <r>
    <x v="2"/>
    <x v="0"/>
    <s v="591003"/>
    <x v="1"/>
    <n v="538.64"/>
  </r>
  <r>
    <x v="2"/>
    <x v="0"/>
    <s v="592100"/>
    <x v="1"/>
    <n v="185948.3"/>
  </r>
  <r>
    <x v="2"/>
    <x v="0"/>
    <s v="593001"/>
    <x v="1"/>
    <n v="201583.47"/>
  </r>
  <r>
    <x v="2"/>
    <x v="0"/>
    <s v="593002"/>
    <x v="1"/>
    <n v="278459.21000000002"/>
  </r>
  <r>
    <x v="2"/>
    <x v="0"/>
    <s v="593003"/>
    <x v="1"/>
    <n v="16587.689999999999"/>
  </r>
  <r>
    <x v="2"/>
    <x v="0"/>
    <s v="593004"/>
    <x v="1"/>
    <n v="99319"/>
  </r>
  <r>
    <x v="2"/>
    <x v="0"/>
    <s v="594002"/>
    <x v="1"/>
    <n v="245244.36"/>
  </r>
  <r>
    <x v="2"/>
    <x v="0"/>
    <s v="595100"/>
    <x v="1"/>
    <n v="39737.58"/>
  </r>
  <r>
    <x v="2"/>
    <x v="0"/>
    <s v="596100"/>
    <x v="1"/>
    <n v="1233.98"/>
  </r>
  <r>
    <x v="2"/>
    <x v="0"/>
    <s v="598100"/>
    <x v="1"/>
    <n v="223.64"/>
  </r>
  <r>
    <x v="2"/>
    <x v="0"/>
    <s v="807502"/>
    <x v="1"/>
    <n v="486336.96"/>
  </r>
  <r>
    <x v="2"/>
    <x v="0"/>
    <s v="814003"/>
    <x v="1"/>
    <n v="370896.17"/>
  </r>
  <r>
    <x v="2"/>
    <x v="0"/>
    <s v="816100"/>
    <x v="1"/>
    <n v="37894.25"/>
  </r>
  <r>
    <x v="2"/>
    <x v="0"/>
    <s v="817100"/>
    <x v="1"/>
    <n v="150816.17000000001"/>
  </r>
  <r>
    <x v="2"/>
    <x v="0"/>
    <s v="818100"/>
    <x v="1"/>
    <n v="233292.05"/>
  </r>
  <r>
    <x v="2"/>
    <x v="0"/>
    <s v="821100"/>
    <x v="1"/>
    <n v="374611.29"/>
  </r>
  <r>
    <x v="2"/>
    <x v="0"/>
    <s v="830100"/>
    <x v="1"/>
    <n v="281210.55"/>
  </r>
  <r>
    <x v="2"/>
    <x v="0"/>
    <s v="832100"/>
    <x v="1"/>
    <n v="71093.88"/>
  </r>
  <r>
    <x v="2"/>
    <x v="0"/>
    <s v="833100"/>
    <x v="1"/>
    <n v="164735.81"/>
  </r>
  <r>
    <x v="2"/>
    <x v="0"/>
    <s v="834100"/>
    <x v="1"/>
    <n v="129189.89"/>
  </r>
  <r>
    <x v="2"/>
    <x v="0"/>
    <s v="835100"/>
    <x v="1"/>
    <n v="61124.22"/>
  </r>
  <r>
    <x v="2"/>
    <x v="0"/>
    <s v="836100"/>
    <x v="1"/>
    <n v="112484.25"/>
  </r>
  <r>
    <x v="2"/>
    <x v="0"/>
    <s v="837100"/>
    <x v="1"/>
    <n v="174137.15"/>
  </r>
  <r>
    <x v="2"/>
    <x v="0"/>
    <s v="850100"/>
    <x v="1"/>
    <n v="3968.44"/>
  </r>
  <r>
    <x v="2"/>
    <x v="0"/>
    <s v="851100"/>
    <x v="1"/>
    <n v="325709.03999999998"/>
  </r>
  <r>
    <x v="2"/>
    <x v="0"/>
    <s v="856100"/>
    <x v="1"/>
    <n v="143051.29999999999"/>
  </r>
  <r>
    <x v="2"/>
    <x v="0"/>
    <s v="859100"/>
    <x v="1"/>
    <n v="34151.480000000003"/>
  </r>
  <r>
    <x v="2"/>
    <x v="0"/>
    <s v="863100"/>
    <x v="1"/>
    <n v="517390.15"/>
  </r>
  <r>
    <x v="2"/>
    <x v="0"/>
    <s v="871100"/>
    <x v="1"/>
    <n v="492947.85"/>
  </r>
  <r>
    <x v="2"/>
    <x v="0"/>
    <s v="874001"/>
    <x v="1"/>
    <n v="846233.93"/>
  </r>
  <r>
    <x v="2"/>
    <x v="0"/>
    <s v="874002"/>
    <x v="1"/>
    <n v="21629.68"/>
  </r>
  <r>
    <x v="2"/>
    <x v="0"/>
    <s v="874005"/>
    <x v="1"/>
    <n v="2088.3200000000002"/>
  </r>
  <r>
    <x v="2"/>
    <x v="0"/>
    <s v="874007"/>
    <x v="1"/>
    <n v="73696.320000000007"/>
  </r>
  <r>
    <x v="2"/>
    <x v="0"/>
    <s v="874008"/>
    <x v="1"/>
    <n v="14985.12"/>
  </r>
  <r>
    <x v="2"/>
    <x v="0"/>
    <s v="875100"/>
    <x v="1"/>
    <n v="445493.12"/>
  </r>
  <r>
    <x v="2"/>
    <x v="0"/>
    <s v="876100"/>
    <x v="1"/>
    <n v="79990.87"/>
  </r>
  <r>
    <x v="2"/>
    <x v="0"/>
    <s v="877100"/>
    <x v="1"/>
    <n v="46160.84"/>
  </r>
  <r>
    <x v="2"/>
    <x v="0"/>
    <s v="878100"/>
    <x v="1"/>
    <n v="397230.29"/>
  </r>
  <r>
    <x v="2"/>
    <x v="0"/>
    <s v="878900"/>
    <x v="1"/>
    <n v="18.48"/>
  </r>
  <r>
    <x v="2"/>
    <x v="0"/>
    <s v="879100"/>
    <x v="1"/>
    <n v="90048.61"/>
  </r>
  <r>
    <x v="2"/>
    <x v="0"/>
    <s v="880100"/>
    <x v="1"/>
    <n v="1353302.4"/>
  </r>
  <r>
    <x v="2"/>
    <x v="0"/>
    <s v="880900"/>
    <x v="1"/>
    <n v="9.7799999999999994"/>
  </r>
  <r>
    <x v="2"/>
    <x v="0"/>
    <s v="887100"/>
    <x v="1"/>
    <n v="2209323.77"/>
  </r>
  <r>
    <x v="2"/>
    <x v="0"/>
    <s v="889100"/>
    <x v="1"/>
    <n v="66911.03"/>
  </r>
  <r>
    <x v="2"/>
    <x v="0"/>
    <s v="890100"/>
    <x v="1"/>
    <n v="179165.92"/>
  </r>
  <r>
    <x v="2"/>
    <x v="0"/>
    <s v="891100"/>
    <x v="1"/>
    <n v="155511.32"/>
  </r>
  <r>
    <x v="2"/>
    <x v="0"/>
    <s v="892100"/>
    <x v="1"/>
    <n v="78409.31"/>
  </r>
  <r>
    <x v="2"/>
    <x v="0"/>
    <s v="892110"/>
    <x v="6"/>
    <n v="104364.5"/>
  </r>
  <r>
    <x v="2"/>
    <x v="0"/>
    <s v="894100"/>
    <x v="1"/>
    <n v="66252.13"/>
  </r>
  <r>
    <x v="2"/>
    <x v="0"/>
    <s v="901900"/>
    <x v="1"/>
    <n v="9.4499999999999993"/>
  </r>
  <r>
    <x v="2"/>
    <x v="0"/>
    <s v="902001"/>
    <x v="1"/>
    <n v="264521.95"/>
  </r>
  <r>
    <x v="2"/>
    <x v="0"/>
    <s v="902002"/>
    <x v="1"/>
    <n v="2146.6999999999998"/>
  </r>
  <r>
    <x v="2"/>
    <x v="0"/>
    <s v="903003"/>
    <x v="1"/>
    <n v="20135.64"/>
  </r>
  <r>
    <x v="2"/>
    <x v="0"/>
    <s v="903007"/>
    <x v="1"/>
    <n v="200311.26"/>
  </r>
  <r>
    <x v="2"/>
    <x v="0"/>
    <s v="903030"/>
    <x v="1"/>
    <n v="25915.32"/>
  </r>
  <r>
    <x v="2"/>
    <x v="0"/>
    <s v="903035"/>
    <x v="1"/>
    <n v="42"/>
  </r>
  <r>
    <x v="2"/>
    <x v="0"/>
    <s v="903906"/>
    <x v="1"/>
    <n v="49.35"/>
  </r>
  <r>
    <x v="2"/>
    <x v="0"/>
    <s v="903930"/>
    <x v="1"/>
    <n v="18.899999999999999"/>
  </r>
  <r>
    <x v="2"/>
    <x v="0"/>
    <s v="920100"/>
    <x v="1"/>
    <n v="71228.62"/>
  </r>
  <r>
    <x v="2"/>
    <x v="0"/>
    <s v="920900"/>
    <x v="1"/>
    <n v="111639.77"/>
  </r>
  <r>
    <x v="2"/>
    <x v="0"/>
    <s v="922003"/>
    <x v="1"/>
    <n v="-309791.77"/>
  </r>
  <r>
    <x v="2"/>
    <x v="0"/>
    <s v="935101"/>
    <x v="1"/>
    <n v="2820.81"/>
  </r>
  <r>
    <x v="2"/>
    <x v="0"/>
    <s v="935191"/>
    <x v="1"/>
    <n v="61.84"/>
  </r>
  <r>
    <x v="2"/>
    <x v="0"/>
    <s v="935488"/>
    <x v="1"/>
    <n v="143782.73000000001"/>
  </r>
  <r>
    <x v="3"/>
    <x v="0"/>
    <s v="107001"/>
    <x v="2"/>
    <n v="256520.53"/>
  </r>
  <r>
    <x v="3"/>
    <x v="0"/>
    <s v="108799"/>
    <x v="2"/>
    <n v="452.32"/>
  </r>
  <r>
    <x v="3"/>
    <x v="0"/>
    <s v="108899"/>
    <x v="2"/>
    <n v="812.3"/>
  </r>
  <r>
    <x v="3"/>
    <x v="0"/>
    <s v="108901"/>
    <x v="2"/>
    <n v="21099.9"/>
  </r>
  <r>
    <x v="3"/>
    <x v="0"/>
    <s v="163100"/>
    <x v="4"/>
    <n v="178.27"/>
  </r>
  <r>
    <x v="3"/>
    <x v="0"/>
    <s v="184150"/>
    <x v="5"/>
    <n v="-0.02"/>
  </r>
  <r>
    <x v="3"/>
    <x v="0"/>
    <s v="184307"/>
    <x v="4"/>
    <n v="11.55"/>
  </r>
  <r>
    <x v="3"/>
    <x v="0"/>
    <s v="184602"/>
    <x v="4"/>
    <n v="0"/>
  </r>
  <r>
    <x v="3"/>
    <x v="0"/>
    <s v="184605"/>
    <x v="4"/>
    <n v="43.98"/>
  </r>
  <r>
    <x v="3"/>
    <x v="0"/>
    <s v="184612"/>
    <x v="4"/>
    <n v="37.590000000000003"/>
  </r>
  <r>
    <x v="3"/>
    <x v="0"/>
    <s v="426591"/>
    <x v="0"/>
    <n v="108.15"/>
  </r>
  <r>
    <x v="3"/>
    <x v="0"/>
    <s v="500100"/>
    <x v="1"/>
    <n v="599315.32999999996"/>
  </r>
  <r>
    <x v="3"/>
    <x v="0"/>
    <s v="500900"/>
    <x v="1"/>
    <n v="217748.88"/>
  </r>
  <r>
    <x v="3"/>
    <x v="0"/>
    <s v="501090"/>
    <x v="1"/>
    <n v="55245.46"/>
  </r>
  <r>
    <x v="3"/>
    <x v="0"/>
    <s v="501990"/>
    <x v="1"/>
    <n v="149538.23999999999"/>
  </r>
  <r>
    <x v="3"/>
    <x v="0"/>
    <s v="502002"/>
    <x v="1"/>
    <n v="346005.05"/>
  </r>
  <r>
    <x v="3"/>
    <x v="0"/>
    <s v="502004"/>
    <x v="1"/>
    <n v="59766.12"/>
  </r>
  <r>
    <x v="3"/>
    <x v="0"/>
    <s v="502100"/>
    <x v="1"/>
    <n v="244454.25"/>
  </r>
  <r>
    <x v="3"/>
    <x v="0"/>
    <s v="505100"/>
    <x v="1"/>
    <n v="361473.57"/>
  </r>
  <r>
    <x v="3"/>
    <x v="0"/>
    <s v="506001"/>
    <x v="1"/>
    <n v="118455.71"/>
  </r>
  <r>
    <x v="3"/>
    <x v="0"/>
    <s v="506100"/>
    <x v="1"/>
    <n v="246028.08"/>
  </r>
  <r>
    <x v="3"/>
    <x v="0"/>
    <s v="506105"/>
    <x v="1"/>
    <n v="9998.32"/>
  </r>
  <r>
    <x v="3"/>
    <x v="0"/>
    <s v="506900"/>
    <x v="1"/>
    <n v="221630.07999999999"/>
  </r>
  <r>
    <x v="3"/>
    <x v="0"/>
    <s v="510100"/>
    <x v="1"/>
    <n v="574472.59"/>
  </r>
  <r>
    <x v="3"/>
    <x v="0"/>
    <s v="510900"/>
    <x v="1"/>
    <n v="141999.93"/>
  </r>
  <r>
    <x v="3"/>
    <x v="0"/>
    <s v="511100"/>
    <x v="1"/>
    <n v="25753.01"/>
  </r>
  <r>
    <x v="3"/>
    <x v="0"/>
    <s v="512005"/>
    <x v="1"/>
    <n v="123512.81"/>
  </r>
  <r>
    <x v="3"/>
    <x v="0"/>
    <s v="512011"/>
    <x v="1"/>
    <n v="32268.46"/>
  </r>
  <r>
    <x v="3"/>
    <x v="0"/>
    <s v="512015"/>
    <x v="1"/>
    <n v="36668.01"/>
  </r>
  <r>
    <x v="3"/>
    <x v="0"/>
    <s v="512017"/>
    <x v="1"/>
    <n v="29347.91"/>
  </r>
  <r>
    <x v="3"/>
    <x v="0"/>
    <s v="512100"/>
    <x v="1"/>
    <n v="454055.29"/>
  </r>
  <r>
    <x v="3"/>
    <x v="0"/>
    <s v="512101"/>
    <x v="1"/>
    <n v="16416.919999999998"/>
  </r>
  <r>
    <x v="3"/>
    <x v="0"/>
    <s v="512102"/>
    <x v="1"/>
    <n v="6274.21"/>
  </r>
  <r>
    <x v="3"/>
    <x v="0"/>
    <s v="512107"/>
    <x v="6"/>
    <n v="100361.44"/>
  </r>
  <r>
    <x v="3"/>
    <x v="0"/>
    <s v="512108"/>
    <x v="6"/>
    <n v="7190"/>
  </r>
  <r>
    <x v="3"/>
    <x v="0"/>
    <s v="513100"/>
    <x v="1"/>
    <n v="217846.7"/>
  </r>
  <r>
    <x v="3"/>
    <x v="0"/>
    <s v="514100"/>
    <x v="1"/>
    <n v="34448.339999999997"/>
  </r>
  <r>
    <x v="3"/>
    <x v="0"/>
    <s v="546100"/>
    <x v="1"/>
    <n v="138390.54"/>
  </r>
  <r>
    <x v="3"/>
    <x v="0"/>
    <s v="546900"/>
    <x v="1"/>
    <n v="195013.09"/>
  </r>
  <r>
    <x v="3"/>
    <x v="0"/>
    <s v="548010"/>
    <x v="1"/>
    <n v="153691.31"/>
  </r>
  <r>
    <x v="3"/>
    <x v="0"/>
    <s v="549100"/>
    <x v="1"/>
    <n v="787875.27"/>
  </r>
  <r>
    <x v="3"/>
    <x v="0"/>
    <s v="549900"/>
    <x v="1"/>
    <n v="153746.71"/>
  </r>
  <r>
    <x v="3"/>
    <x v="0"/>
    <s v="551100"/>
    <x v="1"/>
    <n v="173266.64"/>
  </r>
  <r>
    <x v="3"/>
    <x v="0"/>
    <s v="551900"/>
    <x v="1"/>
    <n v="127259.68"/>
  </r>
  <r>
    <x v="3"/>
    <x v="0"/>
    <s v="552100"/>
    <x v="1"/>
    <n v="30744.959999999999"/>
  </r>
  <r>
    <x v="3"/>
    <x v="0"/>
    <s v="553010"/>
    <x v="1"/>
    <n v="214008.01"/>
  </r>
  <r>
    <x v="3"/>
    <x v="0"/>
    <s v="553200"/>
    <x v="1"/>
    <n v="22044.73"/>
  </r>
  <r>
    <x v="3"/>
    <x v="0"/>
    <s v="554100"/>
    <x v="1"/>
    <n v="460971.71"/>
  </r>
  <r>
    <x v="3"/>
    <x v="0"/>
    <s v="560900"/>
    <x v="1"/>
    <n v="138.52000000000001"/>
  </r>
  <r>
    <x v="3"/>
    <x v="0"/>
    <s v="561190"/>
    <x v="1"/>
    <n v="2142.91"/>
  </r>
  <r>
    <x v="3"/>
    <x v="0"/>
    <s v="561391"/>
    <x v="1"/>
    <n v="-1044.1600000000001"/>
  </r>
  <r>
    <x v="3"/>
    <x v="0"/>
    <s v="566900"/>
    <x v="1"/>
    <n v="16.68"/>
  </r>
  <r>
    <x v="3"/>
    <x v="0"/>
    <s v="570010"/>
    <x v="1"/>
    <n v="164.48"/>
  </r>
  <r>
    <x v="3"/>
    <x v="0"/>
    <s v="573900"/>
    <x v="1"/>
    <n v="81.900000000000006"/>
  </r>
  <r>
    <x v="3"/>
    <x v="0"/>
    <s v="580100"/>
    <x v="1"/>
    <n v="442.85"/>
  </r>
  <r>
    <x v="3"/>
    <x v="0"/>
    <s v="586900"/>
    <x v="1"/>
    <n v="36.96"/>
  </r>
  <r>
    <x v="3"/>
    <x v="0"/>
    <s v="588100"/>
    <x v="1"/>
    <n v="24415"/>
  </r>
  <r>
    <x v="3"/>
    <x v="0"/>
    <s v="588900"/>
    <x v="1"/>
    <n v="126.45"/>
  </r>
  <r>
    <x v="3"/>
    <x v="0"/>
    <s v="595100"/>
    <x v="1"/>
    <n v="1545.32"/>
  </r>
  <r>
    <x v="3"/>
    <x v="0"/>
    <s v="901900"/>
    <x v="1"/>
    <n v="11.55"/>
  </r>
  <r>
    <x v="3"/>
    <x v="0"/>
    <s v="903906"/>
    <x v="1"/>
    <n v="60.31"/>
  </r>
  <r>
    <x v="3"/>
    <x v="0"/>
    <s v="903930"/>
    <x v="1"/>
    <n v="23.1"/>
  </r>
  <r>
    <x v="3"/>
    <x v="0"/>
    <s v="920900"/>
    <x v="1"/>
    <n v="21292.27"/>
  </r>
  <r>
    <x v="3"/>
    <x v="0"/>
    <s v="935191"/>
    <x v="1"/>
    <n v="66.989999999999995"/>
  </r>
  <r>
    <x v="3"/>
    <x v="0"/>
    <s v="935488"/>
    <x v="1"/>
    <n v="127893.42"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  <r>
    <x v="4"/>
    <x v="1"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FA9943-A7BB-43B7-AE0A-BA525CC3BE6C}" name="PivotTable1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:B35" firstHeaderRow="1" firstDataRow="1" firstDataCol="1" rowPageCount="1" colPageCount="1"/>
  <pivotFields count="5">
    <pivotField axis="axisRow" showAll="0">
      <items count="10">
        <item x="0"/>
        <item x="1"/>
        <item x="2"/>
        <item x="3"/>
        <item sd="0" x="5"/>
        <item m="1" x="7"/>
        <item m="1" x="8"/>
        <item m="1" x="6"/>
        <item x="4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axis="axisRow" showAll="0">
      <items count="12">
        <item x="0"/>
        <item x="4"/>
        <item x="5"/>
        <item x="6"/>
        <item x="1"/>
        <item x="8"/>
        <item x="3"/>
        <item x="2"/>
        <item x="7"/>
        <item m="1" x="9"/>
        <item m="1" x="10"/>
        <item t="default"/>
      </items>
    </pivotField>
    <pivotField dataField="1" showAll="0"/>
  </pivotFields>
  <rowFields count="2">
    <field x="0"/>
    <field x="3"/>
  </rowFields>
  <rowItems count="31">
    <i>
      <x/>
    </i>
    <i r="1">
      <x/>
    </i>
    <i r="1">
      <x v="4"/>
    </i>
    <i r="1">
      <x v="6"/>
    </i>
    <i r="1">
      <x v="7"/>
    </i>
    <i>
      <x v="1"/>
    </i>
    <i r="1">
      <x/>
    </i>
    <i r="1">
      <x v="1"/>
    </i>
    <i r="1">
      <x v="2"/>
    </i>
    <i r="1">
      <x v="4"/>
    </i>
    <i r="1">
      <x v="6"/>
    </i>
    <i r="1">
      <x v="7"/>
    </i>
    <i>
      <x v="2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/>
    </i>
    <i r="1">
      <x v="4"/>
    </i>
    <i r="1">
      <x v="5"/>
    </i>
    <i r="1">
      <x v="6"/>
    </i>
    <i r="1">
      <x v="7"/>
    </i>
    <i r="1">
      <x v="8"/>
    </i>
    <i>
      <x v="4"/>
    </i>
    <i>
      <x v="8"/>
    </i>
    <i r="1">
      <x v="7"/>
    </i>
    <i t="grand">
      <x/>
    </i>
  </rowItems>
  <colItems count="1">
    <i/>
  </colItems>
  <pageFields count="1">
    <pageField fld="1" hier="-1"/>
  </pageFields>
  <dataFields count="1">
    <dataField name="Sum of amt" fld="4" baseField="0" baseItem="0" numFmtId="166"/>
  </dataFields>
  <formats count="16">
    <format dxfId="22">
      <pivotArea outline="0" collapsedLevelsAreSubtotals="1" fieldPosition="0"/>
    </format>
    <format dxfId="21">
      <pivotArea dataOnly="0" labelOnly="1" outline="0" fieldPosition="0">
        <references count="1">
          <reference field="1" count="0"/>
        </references>
      </pivotArea>
    </format>
    <format dxfId="20">
      <pivotArea dataOnly="0" labelOnly="1" outline="0" axis="axisValues" fieldPosition="0"/>
    </format>
    <format dxfId="19">
      <pivotArea collapsedLevelsAreSubtotals="1" fieldPosition="0">
        <references count="2">
          <reference field="0" count="1" selected="0">
            <x v="1"/>
          </reference>
          <reference field="3" count="1">
            <x v="2"/>
          </reference>
        </references>
      </pivotArea>
    </format>
    <format dxfId="18">
      <pivotArea collapsedLevelsAreSubtotals="1" fieldPosition="0">
        <references count="2">
          <reference field="0" count="1" selected="0">
            <x v="1"/>
          </reference>
          <reference field="3" count="3">
            <x v="4"/>
            <x v="6"/>
            <x v="7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0" count="1" selected="0">
            <x v="0"/>
          </reference>
          <reference field="3" count="4">
            <x v="0"/>
            <x v="4"/>
            <x v="6"/>
            <x v="7"/>
          </reference>
        </references>
      </pivotArea>
    </format>
    <format dxfId="11">
      <pivotArea dataOnly="0" labelOnly="1" fieldPosition="0">
        <references count="2">
          <reference field="0" count="1" selected="0">
            <x v="1"/>
          </reference>
          <reference field="3" count="6">
            <x v="0"/>
            <x v="1"/>
            <x v="2"/>
            <x v="4"/>
            <x v="6"/>
            <x v="7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3" count="7">
            <x v="0"/>
            <x v="3"/>
            <x v="4"/>
            <x v="5"/>
            <x v="6"/>
            <x v="7"/>
            <x v="8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3" count="6">
            <x v="0"/>
            <x v="4"/>
            <x v="5"/>
            <x v="6"/>
            <x v="7"/>
            <x v="8"/>
          </reference>
        </references>
      </pivotArea>
    </format>
    <format dxfId="8">
      <pivotArea dataOnly="0" labelOnly="1" fieldPosition="0">
        <references count="2">
          <reference field="0" count="1" selected="0">
            <x v="8"/>
          </reference>
          <reference field="3" count="1">
            <x v="7"/>
          </reference>
        </references>
      </pivotArea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991DB4-0BFE-4484-9D41-164271D5634E}" name="PivotTable1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:B25" firstHeaderRow="1" firstDataRow="1" firstDataCol="1" rowPageCount="1" colPageCount="1"/>
  <pivotFields count="5">
    <pivotField axis="axisRow" showAll="0" sortType="ascending">
      <items count="9">
        <item m="1" x="5"/>
        <item x="0"/>
        <item x="1"/>
        <item x="2"/>
        <item m="1" x="6"/>
        <item m="1" x="7"/>
        <item m="1" x="4"/>
        <item x="3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axis="axisRow" showAll="0" defaultSubtotal="0">
      <items count="10">
        <item x="2"/>
        <item x="5"/>
        <item x="3"/>
        <item x="1"/>
        <item x="0"/>
        <item x="4"/>
        <item x="6"/>
        <item m="1" x="7"/>
        <item m="1" x="9"/>
        <item m="1" x="8"/>
      </items>
    </pivotField>
    <pivotField dataField="1" showAll="0" defaultSubtotal="0"/>
  </pivotFields>
  <rowFields count="2">
    <field x="0"/>
    <field x="3"/>
  </rowFields>
  <rowItems count="21">
    <i>
      <x v="1"/>
    </i>
    <i r="1">
      <x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</i>
    <i r="1">
      <x v="5"/>
    </i>
    <i t="grand">
      <x/>
    </i>
  </rowItems>
  <colItems count="1">
    <i/>
  </colItems>
  <pageFields count="1">
    <pageField fld="1" hier="-1"/>
  </pageFields>
  <dataFields count="1">
    <dataField name="Sum of amt" fld="4" baseField="0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32D34B-9D88-4A2D-BD45-07619F0727E6}" name="PivotTable1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:B31" firstHeaderRow="1" firstDataRow="1" firstDataCol="1" rowPageCount="1" colPageCount="1"/>
  <pivotFields count="5">
    <pivotField axis="axisRow" showAll="0" sortType="ascending">
      <items count="7">
        <item m="1" x="5"/>
        <item x="0"/>
        <item x="1"/>
        <item x="2"/>
        <item x="3"/>
        <item x="4"/>
        <item t="default"/>
      </items>
    </pivotField>
    <pivotField name="                                                                                                                                          " axis="axisPage" showAll="0">
      <items count="5">
        <item x="0"/>
        <item x="1"/>
        <item m="1" x="2"/>
        <item m="1" x="3"/>
        <item t="default"/>
      </items>
    </pivotField>
    <pivotField showAll="0"/>
    <pivotField axis="axisRow" showAll="0" defaultSubtotal="0">
      <items count="11">
        <item x="1"/>
        <item x="0"/>
        <item x="2"/>
        <item x="4"/>
        <item x="3"/>
        <item x="5"/>
        <item x="6"/>
        <item m="1" x="7"/>
        <item m="1" x="10"/>
        <item m="1" x="9"/>
        <item m="1" x="8"/>
      </items>
    </pivotField>
    <pivotField dataField="1" showAll="0" defaultSubtotal="0"/>
  </pivotFields>
  <rowFields count="2">
    <field x="0"/>
    <field x="3"/>
  </rowFields>
  <rowItems count="27">
    <i>
      <x v="1"/>
    </i>
    <i r="1">
      <x/>
    </i>
    <i r="1">
      <x v="1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2"/>
    </i>
    <i r="1">
      <x v="3"/>
    </i>
    <i r="1">
      <x v="5"/>
    </i>
    <i r="1">
      <x v="6"/>
    </i>
    <i>
      <x v="5"/>
    </i>
    <i r="1">
      <x v="5"/>
    </i>
    <i t="grand">
      <x/>
    </i>
  </rowItems>
  <colItems count="1">
    <i/>
  </colItems>
  <pageFields count="1">
    <pageField fld="1" hier="-1"/>
  </pageFields>
  <dataFields count="1">
    <dataField name="Sum of amt" fld="4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2103-3073-4B29-8902-C961BB82851C}">
  <sheetPr>
    <pageSetUpPr fitToPage="1"/>
  </sheetPr>
  <dimension ref="A1:Z28"/>
  <sheetViews>
    <sheetView tabSelected="1" zoomScale="85" zoomScaleNormal="85" workbookViewId="0">
      <pane xSplit="1" ySplit="2" topLeftCell="B3" activePane="bottomRight" state="frozen"/>
      <selection activeCell="B39" sqref="B39"/>
      <selection pane="topRight" activeCell="B39" sqref="B39"/>
      <selection pane="bottomLeft" activeCell="B39" sqref="B39"/>
      <selection pane="bottomRight" activeCell="A3" sqref="A3:XFD4"/>
    </sheetView>
  </sheetViews>
  <sheetFormatPr defaultColWidth="9" defaultRowHeight="15"/>
  <cols>
    <col min="1" max="1" width="48.25" style="461" bestFit="1" customWidth="1"/>
    <col min="2" max="2" width="11.375" style="2" customWidth="1"/>
    <col min="3" max="4" width="12.375" style="2" customWidth="1"/>
    <col min="5" max="6" width="8.375" style="2" customWidth="1"/>
    <col min="7" max="7" width="10.375" style="2" bestFit="1" customWidth="1"/>
    <col min="8" max="8" width="9.5" style="2" bestFit="1" customWidth="1"/>
    <col min="9" max="24" width="8.375" style="2" customWidth="1"/>
    <col min="25" max="25" width="3.5" style="2" customWidth="1"/>
    <col min="26" max="26" width="13.625" style="462" bestFit="1" customWidth="1"/>
    <col min="27" max="28" width="9.5" style="462" bestFit="1" customWidth="1"/>
    <col min="29" max="16384" width="9" style="462"/>
  </cols>
  <sheetData>
    <row r="1" spans="1:26" s="459" customFormat="1" ht="15" customHeight="1">
      <c r="A1" s="458" t="s">
        <v>370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s="459" customFormat="1" ht="30">
      <c r="A2" s="460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/>
      <c r="Z2" s="23" t="s">
        <v>50</v>
      </c>
    </row>
    <row r="4" spans="1:26" ht="15.75">
      <c r="A4" s="46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4" t="s">
        <v>51</v>
      </c>
    </row>
    <row r="5" spans="1:26">
      <c r="A5" s="463" t="s">
        <v>371</v>
      </c>
      <c r="B5" s="2">
        <v>23635.234637124002</v>
      </c>
      <c r="C5" s="2">
        <v>24573.42413405731</v>
      </c>
      <c r="D5" s="2">
        <v>25511.613630990621</v>
      </c>
      <c r="E5" s="2">
        <v>26449.803127923999</v>
      </c>
      <c r="F5" s="2">
        <v>27387.99262485731</v>
      </c>
      <c r="G5" s="2">
        <v>31049.712355940621</v>
      </c>
      <c r="H5" s="2">
        <v>31957.03208702393</v>
      </c>
      <c r="I5" s="2">
        <v>32864.351818107309</v>
      </c>
      <c r="J5" s="2">
        <v>33771.671549190622</v>
      </c>
      <c r="K5" s="2">
        <v>34678.991280273927</v>
      </c>
      <c r="L5" s="464">
        <v>35586.31101135724</v>
      </c>
      <c r="M5" s="464">
        <v>36493.630742440619</v>
      </c>
      <c r="N5" s="464">
        <v>37400.950473523932</v>
      </c>
      <c r="O5" s="464">
        <v>38308.270204607245</v>
      </c>
      <c r="P5" s="464">
        <v>39215.589935690623</v>
      </c>
      <c r="Q5" s="464">
        <v>40122.909666773929</v>
      </c>
      <c r="R5" s="464">
        <v>41030.229397857242</v>
      </c>
      <c r="S5" s="464">
        <v>44036.666293957242</v>
      </c>
      <c r="T5" s="464">
        <v>44977.303190057246</v>
      </c>
      <c r="U5" s="464">
        <v>45917.940086157243</v>
      </c>
      <c r="V5" s="464">
        <v>46858.57698225724</v>
      </c>
      <c r="W5" s="464">
        <v>47799.213878357245</v>
      </c>
      <c r="X5" s="464">
        <v>48739.850774457242</v>
      </c>
      <c r="Y5" s="462"/>
      <c r="Z5" s="465">
        <f>SUM(L5:X5)/13</f>
        <v>42037.495587499565</v>
      </c>
    </row>
    <row r="6" spans="1:26">
      <c r="A6" s="463" t="s">
        <v>372</v>
      </c>
      <c r="B6" s="2">
        <v>10688.370702876</v>
      </c>
      <c r="C6" s="2">
        <v>11112.640539275988</v>
      </c>
      <c r="D6" s="2">
        <v>11536.91037567598</v>
      </c>
      <c r="E6" s="2">
        <v>11961.180212076</v>
      </c>
      <c r="F6" s="2">
        <v>12385.450048475992</v>
      </c>
      <c r="G6" s="2">
        <v>14041.35990072598</v>
      </c>
      <c r="H6" s="2">
        <v>14451.669752975969</v>
      </c>
      <c r="I6" s="2">
        <v>14861.979605225992</v>
      </c>
      <c r="J6" s="2">
        <v>15272.289457475978</v>
      </c>
      <c r="K6" s="2">
        <v>15682.599309725971</v>
      </c>
      <c r="L6" s="464">
        <v>16092.909161975957</v>
      </c>
      <c r="M6" s="464">
        <v>16503.219014225979</v>
      </c>
      <c r="N6" s="464">
        <v>16913.528866475972</v>
      </c>
      <c r="O6" s="464">
        <v>17323.838718725958</v>
      </c>
      <c r="P6" s="464">
        <v>17734.14857097598</v>
      </c>
      <c r="Q6" s="464">
        <v>18144.458423225973</v>
      </c>
      <c r="R6" s="464">
        <v>18554.768275475959</v>
      </c>
      <c r="S6" s="464">
        <v>19914.34487937596</v>
      </c>
      <c r="T6" s="464">
        <v>20339.721483275956</v>
      </c>
      <c r="U6" s="464">
        <v>20765.09808717596</v>
      </c>
      <c r="V6" s="464">
        <v>21190.474691075964</v>
      </c>
      <c r="W6" s="464">
        <v>21615.851294975961</v>
      </c>
      <c r="X6" s="464">
        <v>22041.227898875964</v>
      </c>
      <c r="Y6" s="462"/>
      <c r="Z6" s="464">
        <f>SUM(L6:X6)/13</f>
        <v>19010.276105064429</v>
      </c>
    </row>
    <row r="7" spans="1:26" ht="15.75" thickBot="1">
      <c r="A7" s="463"/>
      <c r="B7" s="466">
        <f>SUM(B5:B6)</f>
        <v>34323.605340000002</v>
      </c>
      <c r="C7" s="32">
        <f>SUM(C5:C6)</f>
        <v>35686.064673333298</v>
      </c>
      <c r="D7" s="32">
        <f t="shared" ref="D7:X7" si="0">SUM(D5:D6)</f>
        <v>37048.524006666601</v>
      </c>
      <c r="E7" s="32">
        <f t="shared" si="0"/>
        <v>38410.983339999999</v>
      </c>
      <c r="F7" s="32">
        <f t="shared" si="0"/>
        <v>39773.442673333302</v>
      </c>
      <c r="G7" s="32">
        <f t="shared" si="0"/>
        <v>45091.072256666601</v>
      </c>
      <c r="H7" s="32">
        <f t="shared" si="0"/>
        <v>46408.7018399999</v>
      </c>
      <c r="I7" s="32">
        <f t="shared" si="0"/>
        <v>47726.3314233333</v>
      </c>
      <c r="J7" s="32">
        <f t="shared" si="0"/>
        <v>49043.961006666599</v>
      </c>
      <c r="K7" s="32">
        <f t="shared" si="0"/>
        <v>50361.590589999898</v>
      </c>
      <c r="L7" s="32">
        <f t="shared" si="0"/>
        <v>51679.220173333197</v>
      </c>
      <c r="M7" s="32">
        <f t="shared" si="0"/>
        <v>52996.849756666597</v>
      </c>
      <c r="N7" s="32">
        <f t="shared" si="0"/>
        <v>54314.479339999903</v>
      </c>
      <c r="O7" s="32">
        <f t="shared" si="0"/>
        <v>55632.108923333202</v>
      </c>
      <c r="P7" s="32">
        <f t="shared" si="0"/>
        <v>56949.738506666603</v>
      </c>
      <c r="Q7" s="32">
        <f t="shared" si="0"/>
        <v>58267.368089999902</v>
      </c>
      <c r="R7" s="32">
        <f t="shared" si="0"/>
        <v>59584.997673333201</v>
      </c>
      <c r="S7" s="32">
        <f t="shared" si="0"/>
        <v>63951.011173333201</v>
      </c>
      <c r="T7" s="32">
        <f t="shared" si="0"/>
        <v>65317.024673333202</v>
      </c>
      <c r="U7" s="32">
        <f t="shared" si="0"/>
        <v>66683.038173333203</v>
      </c>
      <c r="V7" s="32">
        <f t="shared" si="0"/>
        <v>68049.051673333204</v>
      </c>
      <c r="W7" s="32">
        <f t="shared" si="0"/>
        <v>69415.065173333205</v>
      </c>
      <c r="X7" s="32">
        <f t="shared" si="0"/>
        <v>70781.078673333206</v>
      </c>
      <c r="Z7" s="32">
        <v>61047.771692563998</v>
      </c>
    </row>
    <row r="8" spans="1:26">
      <c r="A8" s="25" t="s">
        <v>52</v>
      </c>
      <c r="B8" s="3"/>
      <c r="C8" s="3">
        <f>C7-B7</f>
        <v>1362.4593333332959</v>
      </c>
      <c r="D8" s="3">
        <f t="shared" ref="D8:F8" si="1">D7-C7</f>
        <v>1362.4593333333032</v>
      </c>
      <c r="E8" s="3">
        <f t="shared" si="1"/>
        <v>1362.4593333333978</v>
      </c>
      <c r="F8" s="3">
        <f t="shared" si="1"/>
        <v>1362.4593333333032</v>
      </c>
      <c r="G8" s="3">
        <f>G7-F7</f>
        <v>5317.6295833332988</v>
      </c>
      <c r="H8" s="3">
        <f>H7-G7</f>
        <v>1317.6295833332988</v>
      </c>
      <c r="I8" s="3">
        <f t="shared" ref="I8:R8" si="2">I7-H7</f>
        <v>1317.6295833334007</v>
      </c>
      <c r="J8" s="3">
        <f t="shared" si="2"/>
        <v>1317.6295833332988</v>
      </c>
      <c r="K8" s="3">
        <f t="shared" si="2"/>
        <v>1317.6295833332988</v>
      </c>
      <c r="L8" s="3">
        <f t="shared" si="2"/>
        <v>1317.6295833332988</v>
      </c>
      <c r="M8" s="3">
        <f t="shared" si="2"/>
        <v>1317.6295833334007</v>
      </c>
      <c r="N8" s="3">
        <f t="shared" si="2"/>
        <v>1317.6295833333061</v>
      </c>
      <c r="O8" s="3">
        <f t="shared" si="2"/>
        <v>1317.6295833332988</v>
      </c>
      <c r="P8" s="3">
        <f t="shared" si="2"/>
        <v>1317.6295833334007</v>
      </c>
      <c r="Q8" s="3">
        <f t="shared" si="2"/>
        <v>1317.6295833332988</v>
      </c>
      <c r="R8" s="3">
        <f t="shared" si="2"/>
        <v>1317.6295833332988</v>
      </c>
      <c r="S8" s="3">
        <f>S7-R7</f>
        <v>4366.0135000000009</v>
      </c>
      <c r="T8" s="3">
        <f>T7-S7</f>
        <v>1366.0135000000009</v>
      </c>
      <c r="U8" s="3">
        <f t="shared" ref="U8:X8" si="3">U7-T7</f>
        <v>1366.0135000000009</v>
      </c>
      <c r="V8" s="3">
        <f t="shared" si="3"/>
        <v>1366.0135000000009</v>
      </c>
      <c r="W8" s="3">
        <f t="shared" si="3"/>
        <v>1366.0135000000009</v>
      </c>
      <c r="X8" s="3">
        <f t="shared" si="3"/>
        <v>1366.0135000000009</v>
      </c>
      <c r="Y8" s="3"/>
    </row>
    <row r="11" spans="1:26">
      <c r="A11" s="467" t="s">
        <v>53</v>
      </c>
    </row>
    <row r="12" spans="1:26">
      <c r="A12" s="468" t="s">
        <v>24</v>
      </c>
      <c r="C12" s="469">
        <f>B28</f>
        <v>-1362.4593333333335</v>
      </c>
      <c r="D12" s="469">
        <f>C12</f>
        <v>-1362.4593333333335</v>
      </c>
      <c r="E12" s="469">
        <f>D12</f>
        <v>-1362.4593333333335</v>
      </c>
      <c r="F12" s="469">
        <f>E12</f>
        <v>-1362.4593333333335</v>
      </c>
      <c r="G12" s="8">
        <f>-C28</f>
        <v>1317.6295833333334</v>
      </c>
      <c r="H12" s="8">
        <f>G12</f>
        <v>1317.6295833333334</v>
      </c>
      <c r="I12" s="8">
        <f t="shared" ref="I12:Q12" si="4">H12</f>
        <v>1317.6295833333334</v>
      </c>
      <c r="J12" s="8">
        <f t="shared" si="4"/>
        <v>1317.6295833333334</v>
      </c>
      <c r="K12" s="8">
        <f t="shared" si="4"/>
        <v>1317.6295833333334</v>
      </c>
      <c r="L12" s="8">
        <f t="shared" si="4"/>
        <v>1317.6295833333334</v>
      </c>
      <c r="M12" s="8">
        <f t="shared" si="4"/>
        <v>1317.6295833333334</v>
      </c>
      <c r="N12" s="8">
        <f t="shared" si="4"/>
        <v>1317.6295833333334</v>
      </c>
      <c r="O12" s="8">
        <f t="shared" si="4"/>
        <v>1317.6295833333334</v>
      </c>
      <c r="P12" s="8">
        <f t="shared" si="4"/>
        <v>1317.6295833333334</v>
      </c>
      <c r="Q12" s="8">
        <f t="shared" si="4"/>
        <v>1317.6295833333334</v>
      </c>
      <c r="R12" s="8">
        <f>Q12</f>
        <v>1317.6295833333334</v>
      </c>
      <c r="S12" s="10">
        <f>-D28</f>
        <v>1366.0135000000002</v>
      </c>
      <c r="T12" s="10">
        <f>S12</f>
        <v>1366.0135000000002</v>
      </c>
      <c r="U12" s="10">
        <f>T12</f>
        <v>1366.0135000000002</v>
      </c>
      <c r="V12" s="10">
        <f>U12</f>
        <v>1366.0135000000002</v>
      </c>
      <c r="W12" s="10">
        <f>V12</f>
        <v>1366.0135000000002</v>
      </c>
      <c r="X12" s="10">
        <f>W12</f>
        <v>1366.0135000000002</v>
      </c>
      <c r="Y12" s="3"/>
    </row>
    <row r="13" spans="1:26">
      <c r="A13" s="462" t="s">
        <v>70</v>
      </c>
      <c r="G13" s="2">
        <v>4000</v>
      </c>
      <c r="S13" s="2">
        <v>3000</v>
      </c>
    </row>
    <row r="14" spans="1:26" ht="15.75" thickBot="1">
      <c r="C14" s="21">
        <f t="shared" ref="C14:X14" si="5">SUM(C12:C13)</f>
        <v>-1362.4593333333335</v>
      </c>
      <c r="D14" s="21">
        <f t="shared" si="5"/>
        <v>-1362.4593333333335</v>
      </c>
      <c r="E14" s="21">
        <f t="shared" si="5"/>
        <v>-1362.4593333333335</v>
      </c>
      <c r="F14" s="21">
        <f t="shared" si="5"/>
        <v>-1362.4593333333335</v>
      </c>
      <c r="G14" s="21">
        <f t="shared" si="5"/>
        <v>5317.6295833333334</v>
      </c>
      <c r="H14" s="21">
        <f t="shared" si="5"/>
        <v>1317.6295833333334</v>
      </c>
      <c r="I14" s="21">
        <f t="shared" si="5"/>
        <v>1317.6295833333334</v>
      </c>
      <c r="J14" s="21">
        <f t="shared" si="5"/>
        <v>1317.6295833333334</v>
      </c>
      <c r="K14" s="21">
        <f t="shared" si="5"/>
        <v>1317.6295833333334</v>
      </c>
      <c r="L14" s="21">
        <f t="shared" si="5"/>
        <v>1317.6295833333334</v>
      </c>
      <c r="M14" s="21">
        <f t="shared" si="5"/>
        <v>1317.6295833333334</v>
      </c>
      <c r="N14" s="21">
        <f t="shared" si="5"/>
        <v>1317.6295833333334</v>
      </c>
      <c r="O14" s="21">
        <f t="shared" si="5"/>
        <v>1317.6295833333334</v>
      </c>
      <c r="P14" s="21">
        <f t="shared" si="5"/>
        <v>1317.6295833333334</v>
      </c>
      <c r="Q14" s="21">
        <f t="shared" si="5"/>
        <v>1317.6295833333334</v>
      </c>
      <c r="R14" s="21">
        <f t="shared" si="5"/>
        <v>1317.6295833333334</v>
      </c>
      <c r="S14" s="21">
        <f t="shared" si="5"/>
        <v>4366.0135</v>
      </c>
      <c r="T14" s="21">
        <f t="shared" si="5"/>
        <v>1366.0135000000002</v>
      </c>
      <c r="U14" s="21">
        <f t="shared" si="5"/>
        <v>1366.0135000000002</v>
      </c>
      <c r="V14" s="21">
        <f t="shared" si="5"/>
        <v>1366.0135000000002</v>
      </c>
      <c r="W14" s="21">
        <f t="shared" si="5"/>
        <v>1366.0135000000002</v>
      </c>
      <c r="X14" s="21">
        <f t="shared" si="5"/>
        <v>1366.0135000000002</v>
      </c>
    </row>
    <row r="15" spans="1:26" ht="15.75" thickTop="1"/>
    <row r="16" spans="1:26">
      <c r="A16" s="467" t="s">
        <v>48</v>
      </c>
      <c r="B16" s="462"/>
      <c r="C16" s="461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</row>
    <row r="17" spans="1:25">
      <c r="A17" s="462" t="s">
        <v>43</v>
      </c>
      <c r="B17" s="470">
        <v>31615.06</v>
      </c>
      <c r="C17" s="471" t="s">
        <v>42</v>
      </c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</row>
    <row r="18" spans="1:25">
      <c r="A18" s="462" t="s">
        <v>45</v>
      </c>
      <c r="B18" s="34">
        <f>-' p.4'!C7/1000</f>
        <v>-1291.454</v>
      </c>
      <c r="C18" s="471" t="s">
        <v>44</v>
      </c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</row>
    <row r="19" spans="1:25">
      <c r="A19" s="462" t="s">
        <v>47</v>
      </c>
      <c r="B19" s="470">
        <v>4000</v>
      </c>
      <c r="C19" s="471" t="s">
        <v>46</v>
      </c>
    </row>
    <row r="20" spans="1:25" ht="15.75" thickBot="1">
      <c r="A20" s="462"/>
      <c r="B20" s="472">
        <f>SUM(B17:B19)</f>
        <v>34323.606</v>
      </c>
      <c r="C20" s="461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</row>
    <row r="21" spans="1:25" ht="15.75" thickTop="1">
      <c r="A21" s="462"/>
      <c r="B21" s="462"/>
      <c r="C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</row>
    <row r="22" spans="1:25">
      <c r="A22" s="516" t="s">
        <v>49</v>
      </c>
    </row>
    <row r="23" spans="1:25">
      <c r="A23" s="516"/>
      <c r="B23" s="6">
        <v>2020</v>
      </c>
      <c r="C23" s="6">
        <v>2021</v>
      </c>
      <c r="D23" s="6">
        <v>2022</v>
      </c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</row>
    <row r="24" spans="1:25">
      <c r="A24" s="462" t="s">
        <v>25</v>
      </c>
      <c r="B24" s="2">
        <v>3444.99</v>
      </c>
      <c r="C24" s="2">
        <v>3580.2959999999998</v>
      </c>
      <c r="D24" s="2">
        <v>3380.8560000000002</v>
      </c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</row>
    <row r="25" spans="1:25">
      <c r="A25" s="462" t="s">
        <v>26</v>
      </c>
      <c r="B25" s="2">
        <v>18500.237000000001</v>
      </c>
      <c r="C25" s="2">
        <v>17146.740000000002</v>
      </c>
      <c r="D25" s="2">
        <v>16504.404999999999</v>
      </c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</row>
    <row r="26" spans="1:25">
      <c r="A26" s="462" t="s">
        <v>27</v>
      </c>
      <c r="B26" s="5">
        <v>-38294.739000000001</v>
      </c>
      <c r="C26" s="5">
        <v>-36538.591</v>
      </c>
      <c r="D26" s="5">
        <v>-36277.423000000003</v>
      </c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</row>
    <row r="27" spans="1:25">
      <c r="A27" s="462" t="s">
        <v>28</v>
      </c>
      <c r="B27" s="2">
        <f>SUM(B24:B26)</f>
        <v>-16349.512000000002</v>
      </c>
      <c r="C27" s="2">
        <f>SUM(C24:C26)</f>
        <v>-15811.555</v>
      </c>
      <c r="D27" s="2">
        <f>SUM(D24:D26)</f>
        <v>-16392.162000000004</v>
      </c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</row>
    <row r="28" spans="1:25">
      <c r="A28" s="462" t="s">
        <v>29</v>
      </c>
      <c r="B28" s="473">
        <f>B27/12</f>
        <v>-1362.4593333333335</v>
      </c>
      <c r="C28" s="7">
        <f>C27/12</f>
        <v>-1317.6295833333334</v>
      </c>
      <c r="D28" s="9">
        <f>D27/12</f>
        <v>-1366.0135000000002</v>
      </c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</row>
  </sheetData>
  <mergeCells count="1">
    <mergeCell ref="A22:A23"/>
  </mergeCells>
  <pageMargins left="0.75" right="0.75" top="1" bottom="1" header="0.5" footer="0.5"/>
  <pageSetup scale="44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B397-A1B1-4CDF-A1DA-FDD3830FD7D1}">
  <sheetPr>
    <tabColor theme="5" tint="0.59999389629810485"/>
    <pageSetUpPr fitToPage="1"/>
  </sheetPr>
  <dimension ref="A1:K46"/>
  <sheetViews>
    <sheetView tabSelected="1" view="pageBreakPreview" topLeftCell="A3" zoomScale="60" zoomScaleNormal="100" workbookViewId="0">
      <selection activeCell="A3" sqref="A3:XFD4"/>
    </sheetView>
  </sheetViews>
  <sheetFormatPr defaultRowHeight="15"/>
  <cols>
    <col min="1" max="1" width="24.875" style="70" bestFit="1" customWidth="1"/>
    <col min="2" max="2" width="1.5" style="70" customWidth="1"/>
    <col min="3" max="3" width="17.25" style="70" customWidth="1"/>
    <col min="4" max="4" width="1.5" style="70" customWidth="1"/>
    <col min="5" max="5" width="17.25" style="70" customWidth="1"/>
    <col min="6" max="6" width="20.375" style="70" customWidth="1"/>
    <col min="7" max="7" width="18.75" style="70" customWidth="1"/>
    <col min="8" max="8" width="15.5" style="70" customWidth="1"/>
    <col min="9" max="9" width="18.75" style="70" customWidth="1"/>
    <col min="10" max="10" width="4.75" style="70" customWidth="1"/>
    <col min="11" max="11" width="9" style="70"/>
    <col min="12" max="16384" width="9" style="36"/>
  </cols>
  <sheetData>
    <row r="1" spans="1:10" ht="15.75">
      <c r="A1" s="60" t="s">
        <v>122</v>
      </c>
    </row>
    <row r="2" spans="1:10">
      <c r="A2" s="538" t="s">
        <v>175</v>
      </c>
      <c r="B2" s="538"/>
      <c r="C2" s="538"/>
      <c r="D2" s="538"/>
      <c r="E2" s="538"/>
      <c r="H2" s="93"/>
    </row>
    <row r="3" spans="1:10">
      <c r="A3" s="149" t="s">
        <v>113</v>
      </c>
      <c r="B3" s="65"/>
      <c r="C3" s="65" t="s">
        <v>171</v>
      </c>
      <c r="D3" s="65"/>
      <c r="E3" s="65" t="s">
        <v>170</v>
      </c>
      <c r="F3" s="79"/>
      <c r="G3" s="79"/>
      <c r="H3" s="70" t="s">
        <v>168</v>
      </c>
    </row>
    <row r="4" spans="1:10">
      <c r="A4" s="70" t="s">
        <v>25</v>
      </c>
      <c r="B4" s="68"/>
      <c r="C4" s="68">
        <v>3444990</v>
      </c>
      <c r="D4" s="68"/>
      <c r="E4" s="68">
        <v>3444990</v>
      </c>
      <c r="F4" s="114"/>
      <c r="G4" s="114"/>
      <c r="H4" s="182">
        <v>2.6666669999999999</v>
      </c>
    </row>
    <row r="5" spans="1:10">
      <c r="A5" s="70" t="s">
        <v>26</v>
      </c>
      <c r="B5" s="68"/>
      <c r="C5" s="68">
        <v>18500237</v>
      </c>
      <c r="D5" s="68"/>
      <c r="E5" s="68">
        <v>18500237</v>
      </c>
      <c r="I5" s="163"/>
    </row>
    <row r="6" spans="1:10">
      <c r="A6" s="70" t="s">
        <v>116</v>
      </c>
      <c r="B6" s="68"/>
      <c r="C6" s="68">
        <v>-38294739</v>
      </c>
      <c r="D6" s="68"/>
      <c r="E6" s="68">
        <v>-38294739</v>
      </c>
    </row>
    <row r="7" spans="1:10">
      <c r="A7" s="70" t="s">
        <v>115</v>
      </c>
      <c r="B7" s="68"/>
      <c r="C7" s="68"/>
      <c r="D7" s="68"/>
      <c r="E7" s="68"/>
      <c r="G7" s="155"/>
      <c r="H7" s="155"/>
      <c r="I7" s="156"/>
    </row>
    <row r="8" spans="1:10" ht="15.75" thickBot="1">
      <c r="A8" s="157" t="s">
        <v>114</v>
      </c>
      <c r="B8" s="68"/>
      <c r="C8" s="68">
        <v>5412375</v>
      </c>
      <c r="D8" s="68"/>
      <c r="E8" s="68">
        <v>5412375</v>
      </c>
      <c r="F8" s="79" t="s">
        <v>167</v>
      </c>
      <c r="G8" s="79" t="s">
        <v>104</v>
      </c>
      <c r="H8" s="155" t="s">
        <v>166</v>
      </c>
      <c r="I8" s="93"/>
    </row>
    <row r="9" spans="1:10" ht="15.75" customHeight="1" thickBot="1">
      <c r="A9" s="157" t="s">
        <v>93</v>
      </c>
      <c r="B9" s="68"/>
      <c r="C9" s="159">
        <v>12483342</v>
      </c>
      <c r="D9" s="68"/>
      <c r="E9" s="159">
        <v>18030531</v>
      </c>
      <c r="F9" s="74">
        <f>E9-C9</f>
        <v>5547189</v>
      </c>
      <c r="G9" s="183">
        <v>3698126.5</v>
      </c>
      <c r="H9" s="159">
        <f>ROUND(F9/4*H4-G9,0)</f>
        <v>0</v>
      </c>
      <c r="I9" s="160" t="s">
        <v>165</v>
      </c>
    </row>
    <row r="10" spans="1:10">
      <c r="A10" s="157" t="s">
        <v>164</v>
      </c>
      <c r="B10" s="68"/>
      <c r="C10" s="68">
        <f>F18</f>
        <v>46535</v>
      </c>
      <c r="D10" s="68"/>
      <c r="E10" s="68"/>
      <c r="F10" s="184"/>
      <c r="G10" s="156"/>
      <c r="J10" s="130"/>
    </row>
    <row r="11" spans="1:10" ht="15.75" thickBot="1">
      <c r="A11" s="70" t="s">
        <v>113</v>
      </c>
      <c r="B11" s="162"/>
      <c r="C11" s="162">
        <f>SUM(C4:C10)</f>
        <v>1592740</v>
      </c>
      <c r="D11" s="162"/>
      <c r="E11" s="162">
        <f>SUM(E4:E9)</f>
        <v>7093394</v>
      </c>
      <c r="F11" s="185">
        <f>ROUND(GETPIVOTDATA("amt",'p.2g '!$A$4,"co","0110")/GETPIVOTDATA("amt",'p.2g '!$A$4),5)</f>
        <v>0.14187</v>
      </c>
      <c r="G11" s="160" t="s">
        <v>193</v>
      </c>
    </row>
    <row r="12" spans="1:10" ht="15.75" thickTop="1">
      <c r="C12" s="163"/>
      <c r="D12" s="163"/>
      <c r="E12" s="163"/>
      <c r="F12" s="186">
        <f>ROUND(F9*F11,0)</f>
        <v>786980</v>
      </c>
      <c r="G12" s="160" t="s">
        <v>176</v>
      </c>
      <c r="I12" s="131"/>
    </row>
    <row r="13" spans="1:10">
      <c r="C13" s="163"/>
      <c r="D13" s="163"/>
      <c r="E13" s="163"/>
      <c r="F13" s="187">
        <v>-1078742</v>
      </c>
      <c r="G13" s="160" t="s">
        <v>104</v>
      </c>
      <c r="I13" s="131"/>
    </row>
    <row r="14" spans="1:10" ht="15.75" thickBot="1">
      <c r="C14" s="163"/>
      <c r="D14" s="163"/>
      <c r="E14" s="163"/>
      <c r="F14" s="126">
        <f>SUM(F12:F13)</f>
        <v>-291762</v>
      </c>
      <c r="G14" s="160" t="s">
        <v>192</v>
      </c>
      <c r="I14" s="131"/>
    </row>
    <row r="15" spans="1:10" ht="15.75" thickTop="1">
      <c r="B15" s="59"/>
      <c r="C15" s="59"/>
      <c r="D15" s="59"/>
      <c r="E15" s="59"/>
      <c r="F15" s="188"/>
      <c r="G15" s="160"/>
    </row>
    <row r="16" spans="1:10">
      <c r="C16" s="189" t="s">
        <v>90</v>
      </c>
      <c r="D16" s="190"/>
      <c r="E16" s="110">
        <f>' p.2'!C26</f>
        <v>4.7419999999999997E-2</v>
      </c>
      <c r="F16" s="191">
        <f>ROUND(F12*E16,0)</f>
        <v>37319</v>
      </c>
      <c r="G16" s="160" t="s">
        <v>181</v>
      </c>
      <c r="I16" s="93"/>
      <c r="J16" s="93"/>
    </row>
    <row r="17" spans="1:10">
      <c r="C17" s="189" t="s">
        <v>191</v>
      </c>
      <c r="D17" s="190"/>
      <c r="E17" s="110">
        <f>' p.2'!C27</f>
        <v>1.171E-2</v>
      </c>
      <c r="F17" s="191">
        <f>ROUND(F12*E17,0)</f>
        <v>9216</v>
      </c>
      <c r="G17" s="160" t="s">
        <v>190</v>
      </c>
      <c r="I17" s="93"/>
      <c r="J17" s="93"/>
    </row>
    <row r="18" spans="1:10" ht="15" customHeight="1">
      <c r="C18" s="59"/>
      <c r="D18" s="59"/>
      <c r="E18" s="59"/>
      <c r="F18" s="192">
        <f>SUM(F16:F17)</f>
        <v>46535</v>
      </c>
      <c r="G18" s="193" t="s">
        <v>189</v>
      </c>
      <c r="I18" s="155"/>
      <c r="J18" s="155"/>
    </row>
    <row r="19" spans="1:10">
      <c r="C19" s="59"/>
      <c r="D19" s="59"/>
      <c r="E19" s="59"/>
      <c r="F19" s="194">
        <v>-28064</v>
      </c>
      <c r="G19" s="193" t="s">
        <v>188</v>
      </c>
      <c r="I19" s="155"/>
      <c r="J19" s="155"/>
    </row>
    <row r="20" spans="1:10">
      <c r="C20" s="59"/>
      <c r="D20" s="59"/>
      <c r="E20" s="59"/>
      <c r="F20" s="194">
        <v>-6928</v>
      </c>
      <c r="G20" s="193" t="s">
        <v>187</v>
      </c>
      <c r="I20" s="155"/>
      <c r="J20" s="155"/>
    </row>
    <row r="21" spans="1:10" ht="15.75" thickBot="1">
      <c r="C21" s="59"/>
      <c r="D21" s="59"/>
      <c r="E21" s="59"/>
      <c r="F21" s="195">
        <f>SUM(F18:F20)</f>
        <v>11543</v>
      </c>
      <c r="G21" s="160"/>
      <c r="I21" s="155"/>
      <c r="J21" s="155"/>
    </row>
    <row r="22" spans="1:10" ht="16.5" thickTop="1" thickBot="1">
      <c r="C22" s="59"/>
      <c r="D22" s="59"/>
      <c r="E22" s="59"/>
      <c r="I22" s="93"/>
      <c r="J22" s="93"/>
    </row>
    <row r="23" spans="1:10">
      <c r="A23" s="531" t="s">
        <v>186</v>
      </c>
      <c r="B23" s="532"/>
      <c r="C23" s="532"/>
      <c r="D23" s="532"/>
      <c r="E23" s="532"/>
      <c r="F23" s="532"/>
      <c r="G23" s="532"/>
      <c r="H23" s="532"/>
      <c r="I23" s="533"/>
      <c r="J23" s="196"/>
    </row>
    <row r="24" spans="1:10" ht="15.75" thickBot="1">
      <c r="A24" s="534"/>
      <c r="B24" s="535"/>
      <c r="C24" s="535"/>
      <c r="D24" s="535"/>
      <c r="E24" s="535"/>
      <c r="F24" s="535"/>
      <c r="G24" s="535"/>
      <c r="H24" s="535"/>
      <c r="I24" s="536"/>
      <c r="J24" s="196"/>
    </row>
    <row r="26" spans="1:10">
      <c r="A26" s="537"/>
      <c r="B26" s="537"/>
      <c r="C26" s="537"/>
      <c r="F26" s="197" t="s">
        <v>185</v>
      </c>
      <c r="H26" s="131"/>
      <c r="J26" s="131"/>
    </row>
    <row r="27" spans="1:10">
      <c r="C27" s="93"/>
      <c r="E27" s="198" t="s">
        <v>90</v>
      </c>
      <c r="F27" s="93">
        <f>ROUND(F16/4,0)</f>
        <v>9330</v>
      </c>
      <c r="G27" s="160" t="s">
        <v>181</v>
      </c>
    </row>
    <row r="28" spans="1:10" ht="16.5">
      <c r="A28" s="199"/>
      <c r="B28" s="200"/>
      <c r="C28" s="132"/>
      <c r="D28" s="200"/>
      <c r="E28" s="198" t="s">
        <v>89</v>
      </c>
      <c r="F28" s="101">
        <f>ROUND(F17/4,0)</f>
        <v>2304</v>
      </c>
      <c r="G28" s="160" t="s">
        <v>180</v>
      </c>
    </row>
    <row r="29" spans="1:10">
      <c r="A29" s="155"/>
      <c r="B29" s="155"/>
      <c r="C29" s="93"/>
      <c r="D29" s="93"/>
      <c r="F29" s="93">
        <f>SUM(F27:F28)</f>
        <v>11634</v>
      </c>
      <c r="G29" s="160" t="s">
        <v>184</v>
      </c>
    </row>
    <row r="30" spans="1:10">
      <c r="C30" s="201"/>
    </row>
    <row r="31" spans="1:10">
      <c r="F31" s="93">
        <f>ROUND(F12/4,0)</f>
        <v>196745</v>
      </c>
      <c r="G31" s="163" t="s">
        <v>183</v>
      </c>
    </row>
    <row r="32" spans="1:10" ht="15.75" customHeight="1">
      <c r="F32" s="101">
        <f>-F29</f>
        <v>-11634</v>
      </c>
      <c r="G32" s="163" t="s">
        <v>177</v>
      </c>
      <c r="H32" s="79"/>
      <c r="J32" s="79"/>
    </row>
    <row r="33" spans="5:10">
      <c r="H33" s="79"/>
      <c r="J33" s="79"/>
    </row>
    <row r="34" spans="5:10" ht="15.75" thickBot="1">
      <c r="F34" s="124">
        <f>SUM(F31:F32)</f>
        <v>185111</v>
      </c>
      <c r="G34" s="163" t="s">
        <v>176</v>
      </c>
      <c r="H34" s="156"/>
      <c r="J34" s="156"/>
    </row>
    <row r="35" spans="5:10" ht="15.75" thickTop="1">
      <c r="H35" s="156"/>
      <c r="J35" s="156"/>
    </row>
    <row r="36" spans="5:10">
      <c r="H36" s="156"/>
      <c r="J36" s="156"/>
    </row>
    <row r="37" spans="5:10">
      <c r="F37" s="197" t="s">
        <v>182</v>
      </c>
      <c r="H37" s="156"/>
      <c r="J37" s="156"/>
    </row>
    <row r="38" spans="5:10" ht="15" customHeight="1">
      <c r="E38" s="198" t="s">
        <v>90</v>
      </c>
      <c r="F38" s="93">
        <f>-F19</f>
        <v>28064</v>
      </c>
      <c r="G38" s="160" t="s">
        <v>181</v>
      </c>
      <c r="H38" s="156"/>
      <c r="J38" s="156"/>
    </row>
    <row r="39" spans="5:10">
      <c r="E39" s="198" t="s">
        <v>89</v>
      </c>
      <c r="F39" s="100">
        <f>-F20</f>
        <v>6928</v>
      </c>
      <c r="G39" s="160" t="s">
        <v>180</v>
      </c>
      <c r="H39" s="156"/>
      <c r="J39" s="156"/>
    </row>
    <row r="40" spans="5:10">
      <c r="F40" s="93">
        <f>SUM(F38:F39)</f>
        <v>34992</v>
      </c>
      <c r="G40" s="160" t="s">
        <v>179</v>
      </c>
      <c r="H40" s="176"/>
      <c r="J40" s="176"/>
    </row>
    <row r="41" spans="5:10">
      <c r="H41" s="176"/>
      <c r="J41" s="176"/>
    </row>
    <row r="42" spans="5:10">
      <c r="F42" s="93">
        <f>F12</f>
        <v>786980</v>
      </c>
      <c r="G42" s="163" t="s">
        <v>178</v>
      </c>
    </row>
    <row r="43" spans="5:10">
      <c r="F43" s="101">
        <f>-F40</f>
        <v>-34992</v>
      </c>
      <c r="G43" s="163" t="s">
        <v>177</v>
      </c>
    </row>
    <row r="45" spans="5:10" ht="15.75" thickBot="1">
      <c r="F45" s="124">
        <f>SUM(F42:F43)</f>
        <v>751988</v>
      </c>
      <c r="G45" s="163" t="s">
        <v>176</v>
      </c>
    </row>
    <row r="46" spans="5:10" ht="15.75" thickTop="1"/>
  </sheetData>
  <mergeCells count="3">
    <mergeCell ref="A23:I24"/>
    <mergeCell ref="A26:C26"/>
    <mergeCell ref="A2:E2"/>
  </mergeCells>
  <pageMargins left="0.75" right="0.75" top="1" bottom="1" header="0.5" footer="0.5"/>
  <pageSetup scale="66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70C3-3D8C-429C-A0E6-2AD149C46E73}">
  <sheetPr>
    <tabColor theme="5" tint="0.59999389629810485"/>
    <pageSetUpPr fitToPage="1"/>
  </sheetPr>
  <dimension ref="A1:F148"/>
  <sheetViews>
    <sheetView tabSelected="1" view="pageBreakPreview" zoomScale="60" zoomScaleNormal="100" workbookViewId="0">
      <selection activeCell="A3" sqref="A3:XFD4"/>
    </sheetView>
  </sheetViews>
  <sheetFormatPr defaultRowHeight="15"/>
  <cols>
    <col min="1" max="1" width="42.625" style="51" bestFit="1" customWidth="1"/>
    <col min="2" max="2" width="12" style="51" customWidth="1"/>
    <col min="3" max="3" width="10.125" style="51" bestFit="1" customWidth="1"/>
    <col min="4" max="4" width="10.375" style="51" bestFit="1" customWidth="1"/>
    <col min="5" max="5" width="43.375" style="51" bestFit="1" customWidth="1"/>
    <col min="6" max="6" width="10.375" style="51" bestFit="1" customWidth="1"/>
    <col min="7" max="7" width="9.25" style="51" bestFit="1" customWidth="1"/>
    <col min="8" max="16384" width="9" style="51"/>
  </cols>
  <sheetData>
    <row r="1" spans="1:6">
      <c r="A1" s="133" t="s">
        <v>198</v>
      </c>
    </row>
    <row r="2" spans="1:6" ht="13.5" customHeight="1">
      <c r="A2" s="202" t="s">
        <v>199</v>
      </c>
      <c r="B2" s="35" t="s">
        <v>144</v>
      </c>
    </row>
    <row r="4" spans="1:6">
      <c r="A4" s="35" t="s">
        <v>143</v>
      </c>
      <c r="B4" s="35" t="s">
        <v>142</v>
      </c>
    </row>
    <row r="5" spans="1:6">
      <c r="A5" s="48" t="s">
        <v>139</v>
      </c>
      <c r="B5" s="42">
        <v>2.87</v>
      </c>
      <c r="C5" s="40">
        <f>GETPIVOTDATA("amt",$A$4,"co","0004")/GETPIVOTDATA("amt",$A$4)</f>
        <v>5.5444279498356913E-8</v>
      </c>
      <c r="D5" s="40"/>
    </row>
    <row r="6" spans="1:6">
      <c r="A6" s="49" t="s">
        <v>125</v>
      </c>
      <c r="B6" s="42">
        <v>1.57</v>
      </c>
      <c r="C6" s="54"/>
      <c r="D6" s="40"/>
    </row>
    <row r="7" spans="1:6">
      <c r="A7" s="49" t="s">
        <v>123</v>
      </c>
      <c r="B7" s="42">
        <v>1.3</v>
      </c>
      <c r="C7" s="40"/>
      <c r="D7" s="40"/>
    </row>
    <row r="8" spans="1:6">
      <c r="A8" s="48" t="s">
        <v>132</v>
      </c>
      <c r="B8" s="42">
        <v>3860.4</v>
      </c>
      <c r="C8" s="40">
        <f>GETPIVOTDATA("amt",$A$4,"co","0020")/GETPIVOTDATA("amt",$A$4)</f>
        <v>7.4577385566361324E-5</v>
      </c>
      <c r="D8" s="40"/>
    </row>
    <row r="9" spans="1:6">
      <c r="A9" s="49" t="s">
        <v>125</v>
      </c>
      <c r="B9" s="42">
        <v>0</v>
      </c>
      <c r="C9" s="54"/>
      <c r="D9" s="40"/>
    </row>
    <row r="10" spans="1:6">
      <c r="A10" s="49" t="s">
        <v>123</v>
      </c>
      <c r="B10" s="42">
        <v>0</v>
      </c>
      <c r="C10" s="54"/>
      <c r="D10" s="40"/>
    </row>
    <row r="11" spans="1:6">
      <c r="A11" s="49" t="s">
        <v>129</v>
      </c>
      <c r="B11" s="42">
        <v>0</v>
      </c>
      <c r="C11" s="54"/>
      <c r="D11" s="40"/>
      <c r="E11" s="49"/>
      <c r="F11" s="42"/>
    </row>
    <row r="12" spans="1:6">
      <c r="A12" s="49" t="s">
        <v>128</v>
      </c>
      <c r="B12" s="42">
        <v>-946.4</v>
      </c>
      <c r="C12" s="54"/>
      <c r="D12" s="40"/>
      <c r="F12" s="37"/>
    </row>
    <row r="13" spans="1:6">
      <c r="A13" s="49" t="s">
        <v>138</v>
      </c>
      <c r="B13" s="42">
        <v>4806.8</v>
      </c>
      <c r="C13" s="40"/>
    </row>
    <row r="14" spans="1:6">
      <c r="A14" s="48" t="s">
        <v>130</v>
      </c>
      <c r="B14" s="42">
        <v>44415851.299999997</v>
      </c>
      <c r="C14" s="40">
        <f>GETPIVOTDATA("amt",$A$4,"co","0100")/GETPIVOTDATA("amt",$A$4)</f>
        <v>0.85805047861834804</v>
      </c>
    </row>
    <row r="15" spans="1:6">
      <c r="A15" s="49" t="s">
        <v>125</v>
      </c>
      <c r="B15" s="42">
        <v>28975130.489999998</v>
      </c>
      <c r="C15" s="54"/>
      <c r="D15" s="40"/>
    </row>
    <row r="16" spans="1:6">
      <c r="A16" s="49" t="s">
        <v>123</v>
      </c>
      <c r="B16" s="42">
        <v>13364.720000000001</v>
      </c>
      <c r="C16" s="54"/>
      <c r="D16" s="40"/>
    </row>
    <row r="17" spans="1:4">
      <c r="A17" s="49" t="s">
        <v>129</v>
      </c>
      <c r="B17" s="42">
        <v>9522012.120000001</v>
      </c>
      <c r="C17" s="54"/>
      <c r="D17" s="40"/>
    </row>
    <row r="18" spans="1:4">
      <c r="A18" s="49" t="s">
        <v>128</v>
      </c>
      <c r="B18" s="42">
        <v>3873479.25</v>
      </c>
      <c r="C18" s="54"/>
      <c r="D18" s="40"/>
    </row>
    <row r="19" spans="1:4">
      <c r="A19" s="49" t="s">
        <v>138</v>
      </c>
      <c r="B19" s="42">
        <v>1456800.29</v>
      </c>
      <c r="C19" s="54"/>
      <c r="D19" s="40"/>
    </row>
    <row r="20" spans="1:4">
      <c r="A20" s="49" t="s">
        <v>136</v>
      </c>
      <c r="B20" s="42">
        <v>16633.71</v>
      </c>
    </row>
    <row r="21" spans="1:4">
      <c r="A21" s="49" t="s">
        <v>127</v>
      </c>
      <c r="B21" s="42">
        <v>558430.71999999997</v>
      </c>
    </row>
    <row r="22" spans="1:4">
      <c r="A22" s="48" t="s">
        <v>126</v>
      </c>
      <c r="B22" s="42">
        <v>7343966.4799999977</v>
      </c>
      <c r="C22" s="40">
        <f>GETPIVOTDATA("amt",$A$4,"co","0110")/GETPIVOTDATA("amt",$A$4)</f>
        <v>0.14187488855180636</v>
      </c>
      <c r="D22" s="55" t="s">
        <v>56</v>
      </c>
    </row>
    <row r="23" spans="1:4">
      <c r="A23" s="49" t="s">
        <v>125</v>
      </c>
      <c r="B23" s="42">
        <v>6957150.4699999969</v>
      </c>
    </row>
    <row r="24" spans="1:4">
      <c r="A24" s="49" t="s">
        <v>123</v>
      </c>
      <c r="B24" s="42">
        <v>108.15</v>
      </c>
    </row>
    <row r="25" spans="1:4">
      <c r="A25" s="49" t="s">
        <v>129</v>
      </c>
      <c r="B25" s="42">
        <v>278885.05</v>
      </c>
    </row>
    <row r="26" spans="1:4">
      <c r="A26" s="49" t="s">
        <v>128</v>
      </c>
      <c r="B26" s="42">
        <v>271.39</v>
      </c>
    </row>
    <row r="27" spans="1:4">
      <c r="A27" s="49" t="s">
        <v>136</v>
      </c>
      <c r="B27" s="42">
        <v>-0.02</v>
      </c>
    </row>
    <row r="28" spans="1:4">
      <c r="A28" s="49" t="s">
        <v>127</v>
      </c>
      <c r="B28" s="42">
        <v>107551.44</v>
      </c>
      <c r="C28" s="40"/>
    </row>
    <row r="29" spans="1:4">
      <c r="A29" s="48" t="s">
        <v>136</v>
      </c>
      <c r="B29" s="42"/>
    </row>
    <row r="30" spans="1:4">
      <c r="A30" s="49" t="s">
        <v>136</v>
      </c>
      <c r="B30" s="42"/>
    </row>
    <row r="31" spans="1:4">
      <c r="A31" s="48" t="s">
        <v>135</v>
      </c>
      <c r="B31" s="42">
        <v>51763681.049999982</v>
      </c>
    </row>
    <row r="32" spans="1:4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</sheetData>
  <pageMargins left="0.75" right="0.75" top="1" bottom="1" header="0.5" footer="0.5"/>
  <pageSetup scale="96" fitToHeight="0" orientation="landscape" r:id="rId2"/>
  <headerFooter>
    <oddFooter>&amp;R&amp;"Times New Roman,Bold"&amp;12Case No. 2020-00350
Attachment to Response to Kroger-2 Question No. 14
Page &amp;P of &amp;N
Arbough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B91C-0AA1-4EB2-828C-859758630738}">
  <sheetPr>
    <tabColor theme="5" tint="0.59999389629810485"/>
    <pageSetUpPr fitToPage="1"/>
  </sheetPr>
  <dimension ref="A1:J1"/>
  <sheetViews>
    <sheetView tabSelected="1" view="pageBreakPreview" topLeftCell="A10" zoomScale="60" zoomScaleNormal="100" workbookViewId="0">
      <selection activeCell="A3" sqref="A3:XFD4"/>
    </sheetView>
  </sheetViews>
  <sheetFormatPr defaultRowHeight="12.75"/>
  <cols>
    <col min="1" max="16384" width="9" style="35"/>
  </cols>
  <sheetData>
    <row r="1" spans="1:10">
      <c r="A1" s="35" t="s">
        <v>148</v>
      </c>
      <c r="F1" s="35" t="s">
        <v>195</v>
      </c>
      <c r="J1" s="35" t="s">
        <v>194</v>
      </c>
    </row>
  </sheetData>
  <pageMargins left="0.75" right="0.75" top="1" bottom="1" header="0.5" footer="0.5"/>
  <pageSetup scale="47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93EF-7AE2-47E7-A9E4-B0AE0ECFE05A}">
  <sheetPr>
    <tabColor theme="5" tint="0.59999389629810485"/>
    <pageSetUpPr fitToPage="1"/>
  </sheetPr>
  <dimension ref="A1"/>
  <sheetViews>
    <sheetView tabSelected="1" view="pageBreakPreview" topLeftCell="A10" zoomScale="60" zoomScaleNormal="100" workbookViewId="0">
      <selection activeCell="A3" sqref="A3:XFD4"/>
    </sheetView>
  </sheetViews>
  <sheetFormatPr defaultRowHeight="12.75"/>
  <cols>
    <col min="1" max="16384" width="9" style="35"/>
  </cols>
  <sheetData/>
  <pageMargins left="0.75" right="0.75" top="1" bottom="1" header="0.5" footer="0.5"/>
  <pageSetup scale="49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D23F-F7DF-47CA-B853-3A0477599B00}">
  <sheetPr>
    <pageSetUpPr fitToPage="1"/>
  </sheetPr>
  <dimension ref="A1:G37"/>
  <sheetViews>
    <sheetView tabSelected="1" view="pageBreakPreview" zoomScale="60" zoomScaleNormal="90" workbookViewId="0">
      <selection activeCell="A3" sqref="A3:XFD4"/>
    </sheetView>
  </sheetViews>
  <sheetFormatPr defaultRowHeight="15"/>
  <cols>
    <col min="1" max="1" width="31.5" style="210" customWidth="1"/>
    <col min="2" max="2" width="4.125" style="210" bestFit="1" customWidth="1"/>
    <col min="3" max="3" width="13.75" style="210" customWidth="1"/>
    <col min="4" max="4" width="3.625" style="210" customWidth="1"/>
    <col min="5" max="5" width="12.875" style="210" customWidth="1"/>
    <col min="6" max="6" width="14" style="210" bestFit="1" customWidth="1"/>
    <col min="7" max="7" width="10.25" style="210" bestFit="1" customWidth="1"/>
    <col min="8" max="8" width="8.875" style="203" bestFit="1" customWidth="1"/>
    <col min="9" max="9" width="11.625" style="203" bestFit="1" customWidth="1"/>
    <col min="10" max="16384" width="9" style="203"/>
  </cols>
  <sheetData>
    <row r="1" spans="1:7" ht="14.25" customHeight="1">
      <c r="A1" s="207" t="s">
        <v>216</v>
      </c>
      <c r="B1" s="208"/>
      <c r="C1" s="209"/>
      <c r="D1" s="208"/>
      <c r="E1" s="209"/>
      <c r="F1" s="209"/>
    </row>
    <row r="2" spans="1:7">
      <c r="A2" s="209"/>
      <c r="B2" s="211"/>
      <c r="C2" s="212" t="s">
        <v>85</v>
      </c>
      <c r="D2" s="211"/>
      <c r="E2" s="212" t="s">
        <v>84</v>
      </c>
      <c r="F2" s="209"/>
    </row>
    <row r="3" spans="1:7">
      <c r="A3" s="213" t="s">
        <v>209</v>
      </c>
      <c r="B3" s="214"/>
      <c r="C3" s="206">
        <v>31615060</v>
      </c>
      <c r="D3" s="214"/>
      <c r="E3" s="215">
        <v>30690208</v>
      </c>
      <c r="F3" s="209"/>
    </row>
    <row r="4" spans="1:7">
      <c r="A4" s="217"/>
      <c r="C4" s="218" t="s">
        <v>42</v>
      </c>
      <c r="D4" s="214"/>
      <c r="E4" s="218"/>
      <c r="F4" s="209"/>
    </row>
    <row r="5" spans="1:7">
      <c r="A5" s="213" t="s">
        <v>215</v>
      </c>
      <c r="B5" s="219"/>
      <c r="C5" s="205">
        <v>30323606</v>
      </c>
      <c r="D5" s="214"/>
      <c r="E5" s="220">
        <v>27539928</v>
      </c>
      <c r="F5" s="209"/>
    </row>
    <row r="6" spans="1:7" ht="21.75" customHeight="1">
      <c r="A6" s="213"/>
      <c r="B6" s="219"/>
      <c r="C6" s="242" t="s">
        <v>212</v>
      </c>
      <c r="D6" s="215"/>
      <c r="E6" s="242"/>
      <c r="F6" s="209"/>
    </row>
    <row r="7" spans="1:7" ht="12.75" customHeight="1" thickBot="1">
      <c r="A7" s="217" t="s">
        <v>204</v>
      </c>
      <c r="B7" s="221" t="s">
        <v>111</v>
      </c>
      <c r="C7" s="222">
        <f>C3-C5</f>
        <v>1291454</v>
      </c>
      <c r="D7" s="221" t="s">
        <v>211</v>
      </c>
      <c r="E7" s="222">
        <f>E3-E5</f>
        <v>3150280</v>
      </c>
      <c r="F7" s="209"/>
    </row>
    <row r="8" spans="1:7" ht="15.75" thickTop="1">
      <c r="A8" s="209"/>
      <c r="B8" s="209"/>
      <c r="C8" s="209"/>
      <c r="D8" s="209"/>
      <c r="E8" s="209"/>
      <c r="F8" s="209"/>
    </row>
    <row r="9" spans="1:7">
      <c r="A9" s="209"/>
      <c r="B9" s="209"/>
      <c r="C9" s="212" t="s">
        <v>85</v>
      </c>
      <c r="D9" s="209"/>
      <c r="E9" s="212" t="s">
        <v>84</v>
      </c>
      <c r="F9" s="209"/>
    </row>
    <row r="10" spans="1:7">
      <c r="A10" s="213" t="s">
        <v>214</v>
      </c>
      <c r="B10" s="214"/>
      <c r="C10" s="220">
        <v>172525021</v>
      </c>
      <c r="D10" s="214"/>
      <c r="E10" s="220">
        <v>105042060</v>
      </c>
      <c r="F10" s="209"/>
    </row>
    <row r="11" spans="1:7">
      <c r="A11" s="209"/>
      <c r="C11" s="219" t="s">
        <v>42</v>
      </c>
      <c r="D11" s="209"/>
      <c r="E11" s="219"/>
      <c r="F11" s="209"/>
      <c r="G11" s="223"/>
    </row>
    <row r="12" spans="1:7">
      <c r="A12" s="213" t="s">
        <v>213</v>
      </c>
      <c r="B12" s="219"/>
      <c r="C12" s="220">
        <v>173816475</v>
      </c>
      <c r="D12" s="214"/>
      <c r="E12" s="220">
        <v>108192340</v>
      </c>
      <c r="F12" s="209"/>
    </row>
    <row r="13" spans="1:7">
      <c r="A13" s="217"/>
      <c r="B13" s="209"/>
      <c r="C13" s="219" t="s">
        <v>212</v>
      </c>
      <c r="D13" s="217"/>
      <c r="E13" s="219"/>
      <c r="F13" s="209"/>
      <c r="G13" s="224"/>
    </row>
    <row r="14" spans="1:7" ht="15.75" thickBot="1">
      <c r="A14" s="217" t="s">
        <v>204</v>
      </c>
      <c r="B14" s="209"/>
      <c r="C14" s="222">
        <f>C10-C12</f>
        <v>-1291454</v>
      </c>
      <c r="D14" s="217"/>
      <c r="E14" s="222">
        <f>E10-E12</f>
        <v>-3150280</v>
      </c>
      <c r="F14" s="209"/>
    </row>
    <row r="15" spans="1:7" ht="15.75" thickTop="1">
      <c r="A15" s="217"/>
      <c r="B15" s="209"/>
      <c r="C15" s="215"/>
      <c r="D15" s="217"/>
      <c r="E15" s="215"/>
      <c r="F15" s="209"/>
    </row>
    <row r="16" spans="1:7">
      <c r="A16" s="226" t="s">
        <v>155</v>
      </c>
      <c r="B16" s="209"/>
      <c r="C16" s="227">
        <f>C7+C14</f>
        <v>0</v>
      </c>
      <c r="D16" s="227"/>
      <c r="E16" s="227">
        <f>E7+E14</f>
        <v>0</v>
      </c>
      <c r="F16" s="209"/>
    </row>
    <row r="17" spans="1:6">
      <c r="A17" s="209"/>
      <c r="B17" s="209"/>
      <c r="C17" s="228">
        <f>C7/C3</f>
        <v>4.0849329401873663E-2</v>
      </c>
      <c r="D17" s="209"/>
      <c r="E17" s="228">
        <f>E7/E3</f>
        <v>0.10264772399066177</v>
      </c>
      <c r="F17" s="209"/>
    </row>
    <row r="18" spans="1:6">
      <c r="A18" s="209"/>
      <c r="B18" s="209"/>
      <c r="C18" s="209"/>
      <c r="D18" s="209"/>
      <c r="E18" s="209"/>
      <c r="F18" s="209"/>
    </row>
    <row r="19" spans="1:6" ht="18">
      <c r="A19" s="207" t="s">
        <v>210</v>
      </c>
      <c r="B19" s="208"/>
      <c r="C19" s="209"/>
      <c r="D19" s="208"/>
      <c r="E19" s="209"/>
      <c r="F19" s="209"/>
    </row>
    <row r="20" spans="1:6">
      <c r="A20" s="209"/>
      <c r="B20" s="233"/>
      <c r="C20" s="212" t="s">
        <v>85</v>
      </c>
      <c r="D20" s="233"/>
      <c r="E20" s="212" t="s">
        <v>84</v>
      </c>
      <c r="F20" s="209"/>
    </row>
    <row r="21" spans="1:6">
      <c r="A21" s="213" t="s">
        <v>209</v>
      </c>
      <c r="B21" s="234"/>
      <c r="C21" s="216">
        <v>-63219416</v>
      </c>
      <c r="D21" s="214"/>
      <c r="E21" s="216">
        <v>-15580069</v>
      </c>
      <c r="F21" s="209"/>
    </row>
    <row r="22" spans="1:6">
      <c r="A22" s="217"/>
      <c r="B22" s="234"/>
      <c r="C22" s="219" t="s">
        <v>58</v>
      </c>
      <c r="D22" s="214"/>
      <c r="E22" s="219"/>
      <c r="F22" s="209"/>
    </row>
    <row r="23" spans="1:6">
      <c r="A23" s="213" t="s">
        <v>208</v>
      </c>
      <c r="B23" s="214"/>
      <c r="C23" s="216">
        <v>-64376006</v>
      </c>
      <c r="D23" s="214"/>
      <c r="E23" s="216">
        <v>-15884430</v>
      </c>
      <c r="F23" s="209"/>
    </row>
    <row r="24" spans="1:6">
      <c r="A24" s="209"/>
      <c r="B24" s="233"/>
      <c r="C24" s="219" t="s">
        <v>205</v>
      </c>
      <c r="D24" s="233"/>
      <c r="E24" s="219"/>
      <c r="F24" s="209"/>
    </row>
    <row r="25" spans="1:6" ht="15.75" thickBot="1">
      <c r="A25" s="217" t="s">
        <v>204</v>
      </c>
      <c r="B25" s="235" t="s">
        <v>110</v>
      </c>
      <c r="C25" s="222">
        <f>C21-C23</f>
        <v>1156590</v>
      </c>
      <c r="D25" s="221" t="s">
        <v>202</v>
      </c>
      <c r="E25" s="222">
        <f>E21-E23</f>
        <v>304361</v>
      </c>
      <c r="F25" s="209"/>
    </row>
    <row r="26" spans="1:6" ht="15.75" thickTop="1">
      <c r="A26" s="209"/>
      <c r="B26" s="209"/>
      <c r="C26" s="209"/>
      <c r="D26" s="209"/>
      <c r="E26" s="209"/>
      <c r="F26" s="209"/>
    </row>
    <row r="27" spans="1:6">
      <c r="A27" s="209"/>
      <c r="B27" s="209"/>
      <c r="C27" s="212" t="s">
        <v>85</v>
      </c>
      <c r="D27" s="233"/>
      <c r="E27" s="212" t="s">
        <v>84</v>
      </c>
      <c r="F27" s="209"/>
    </row>
    <row r="28" spans="1:6">
      <c r="A28" s="213" t="s">
        <v>207</v>
      </c>
      <c r="B28" s="209"/>
      <c r="C28" s="236">
        <v>3290666</v>
      </c>
      <c r="D28" s="236"/>
      <c r="E28" s="236">
        <v>-34131728</v>
      </c>
      <c r="F28" s="209"/>
    </row>
    <row r="29" spans="1:6">
      <c r="A29" s="217"/>
      <c r="B29" s="209"/>
      <c r="C29" s="219" t="s">
        <v>58</v>
      </c>
      <c r="D29" s="236"/>
      <c r="E29" s="219"/>
      <c r="F29" s="209"/>
    </row>
    <row r="30" spans="1:6">
      <c r="A30" s="213" t="s">
        <v>206</v>
      </c>
      <c r="B30" s="209"/>
      <c r="C30" s="237">
        <v>4447256</v>
      </c>
      <c r="D30" s="236"/>
      <c r="E30" s="237">
        <v>-33827367</v>
      </c>
      <c r="F30" s="209"/>
    </row>
    <row r="31" spans="1:6">
      <c r="A31" s="209"/>
      <c r="B31" s="209"/>
      <c r="C31" s="219" t="s">
        <v>205</v>
      </c>
      <c r="D31" s="227"/>
      <c r="E31" s="219"/>
      <c r="F31" s="209"/>
    </row>
    <row r="32" spans="1:6" ht="15.75" thickBot="1">
      <c r="A32" s="217" t="s">
        <v>204</v>
      </c>
      <c r="B32" s="209"/>
      <c r="C32" s="239">
        <f>C28-C30</f>
        <v>-1156590</v>
      </c>
      <c r="D32" s="238"/>
      <c r="E32" s="239">
        <f>E28-E30</f>
        <v>-304361</v>
      </c>
      <c r="F32" s="209"/>
    </row>
    <row r="33" spans="1:7" ht="15.75" thickTop="1">
      <c r="A33" s="226" t="s">
        <v>155</v>
      </c>
      <c r="B33" s="209"/>
      <c r="C33" s="240">
        <f>C25+C32</f>
        <v>0</v>
      </c>
      <c r="D33" s="240"/>
      <c r="E33" s="240">
        <f>E25+E32</f>
        <v>0</v>
      </c>
      <c r="F33" s="209"/>
    </row>
    <row r="34" spans="1:7">
      <c r="A34" s="209"/>
      <c r="B34" s="209"/>
      <c r="C34" s="228">
        <f>C25/C21</f>
        <v>-1.8294854226429423E-2</v>
      </c>
      <c r="D34" s="209"/>
      <c r="E34" s="228">
        <f>E25/E21</f>
        <v>-1.9535279336696135E-2</v>
      </c>
      <c r="F34" s="209"/>
    </row>
    <row r="35" spans="1:7">
      <c r="A35" s="209"/>
      <c r="B35" s="209"/>
      <c r="C35" s="229"/>
      <c r="D35" s="209"/>
      <c r="E35" s="229"/>
      <c r="F35" s="228"/>
    </row>
    <row r="36" spans="1:7" s="204" customFormat="1" ht="12.75">
      <c r="A36" s="225"/>
      <c r="B36" s="234"/>
      <c r="C36" s="231"/>
      <c r="D36" s="230"/>
      <c r="E36" s="230"/>
      <c r="F36" s="241"/>
      <c r="G36" s="232"/>
    </row>
    <row r="37" spans="1:7" s="204" customFormat="1" ht="12.75">
      <c r="A37" s="225"/>
      <c r="B37" s="234"/>
      <c r="C37" s="231"/>
      <c r="D37" s="234"/>
      <c r="E37" s="230"/>
      <c r="F37" s="230"/>
      <c r="G37" s="232"/>
    </row>
  </sheetData>
  <pageMargins left="0.75" right="0.75" top="1" bottom="1" header="0.5" footer="0.5"/>
  <pageSetup fitToHeight="0" orientation="portrait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C1A8-FEFB-40C8-BE32-FEE0FD10496B}">
  <sheetPr>
    <pageSetUpPr fitToPage="1"/>
  </sheetPr>
  <dimension ref="A1:R88"/>
  <sheetViews>
    <sheetView tabSelected="1" view="pageBreakPreview" topLeftCell="A3" zoomScale="60" zoomScaleNormal="100" workbookViewId="0">
      <selection activeCell="A3" sqref="A3:XFD4"/>
    </sheetView>
  </sheetViews>
  <sheetFormatPr defaultRowHeight="12.75"/>
  <cols>
    <col min="1" max="1" width="37.625" style="59" bestFit="1" customWidth="1"/>
    <col min="2" max="2" width="2.375" style="59" customWidth="1"/>
    <col min="3" max="3" width="15.875" style="248" customWidth="1"/>
    <col min="4" max="4" width="3.75" style="59" bestFit="1" customWidth="1"/>
    <col min="5" max="5" width="15.875" style="59" customWidth="1"/>
    <col min="6" max="6" width="4.25" style="59" bestFit="1" customWidth="1"/>
    <col min="7" max="7" width="16.125" style="59" customWidth="1"/>
    <col min="8" max="8" width="9" style="59"/>
    <col min="9" max="13" width="9" style="35"/>
    <col min="14" max="14" width="9" style="35" bestFit="1" customWidth="1"/>
    <col min="15" max="15" width="10.75" style="35" bestFit="1" customWidth="1"/>
    <col min="16" max="16" width="2.75" style="35" customWidth="1"/>
    <col min="17" max="16384" width="9" style="35"/>
  </cols>
  <sheetData>
    <row r="1" spans="1:18">
      <c r="A1" s="59" t="s">
        <v>260</v>
      </c>
      <c r="N1" s="243"/>
      <c r="O1" s="243"/>
      <c r="P1" s="243"/>
      <c r="Q1" s="243"/>
      <c r="R1" s="243"/>
    </row>
    <row r="2" spans="1:18">
      <c r="C2" s="249" t="s">
        <v>121</v>
      </c>
      <c r="E2" s="250" t="s">
        <v>85</v>
      </c>
      <c r="G2" s="250" t="s">
        <v>84</v>
      </c>
      <c r="N2" s="243"/>
      <c r="O2" s="243"/>
      <c r="P2" s="243"/>
      <c r="Q2" s="243"/>
      <c r="R2" s="243"/>
    </row>
    <row r="3" spans="1:18">
      <c r="C3" s="251" t="s">
        <v>259</v>
      </c>
      <c r="D3" s="41"/>
      <c r="E3" s="252" t="s">
        <v>258</v>
      </c>
      <c r="F3" s="41"/>
      <c r="G3" s="252" t="s">
        <v>258</v>
      </c>
      <c r="H3" s="41"/>
      <c r="N3" s="243"/>
      <c r="O3" s="243"/>
      <c r="P3" s="243"/>
      <c r="Q3" s="243"/>
      <c r="R3" s="243"/>
    </row>
    <row r="4" spans="1:18">
      <c r="A4" s="253" t="s">
        <v>257</v>
      </c>
      <c r="B4" s="253"/>
      <c r="C4" s="248">
        <v>-2397039</v>
      </c>
      <c r="E4" s="248">
        <v>1067162</v>
      </c>
      <c r="G4" s="248">
        <v>1180412</v>
      </c>
      <c r="N4" s="243"/>
      <c r="O4" s="243"/>
      <c r="P4" s="243"/>
      <c r="Q4" s="243"/>
      <c r="R4" s="243"/>
    </row>
    <row r="5" spans="1:18">
      <c r="A5" s="253" t="s">
        <v>256</v>
      </c>
      <c r="B5" s="253"/>
      <c r="C5" s="248">
        <v>702599</v>
      </c>
      <c r="E5" s="248"/>
      <c r="G5" s="248"/>
      <c r="N5" s="243"/>
      <c r="O5" s="243"/>
      <c r="P5" s="243"/>
      <c r="Q5" s="243"/>
      <c r="R5" s="243"/>
    </row>
    <row r="6" spans="1:18">
      <c r="A6" s="253" t="s">
        <v>255</v>
      </c>
      <c r="B6" s="253"/>
      <c r="E6" s="248">
        <v>4752518</v>
      </c>
      <c r="G6" s="248">
        <v>662358</v>
      </c>
      <c r="N6" s="243"/>
      <c r="O6" s="243"/>
      <c r="P6" s="243"/>
      <c r="Q6" s="243"/>
      <c r="R6" s="243"/>
    </row>
    <row r="7" spans="1:18">
      <c r="A7" s="253" t="s">
        <v>254</v>
      </c>
      <c r="B7" s="253"/>
      <c r="E7" s="248"/>
      <c r="G7" s="248">
        <v>2994962</v>
      </c>
      <c r="N7" s="243"/>
      <c r="O7" s="243"/>
      <c r="P7" s="243"/>
      <c r="Q7" s="243"/>
      <c r="R7" s="243"/>
    </row>
    <row r="8" spans="1:18">
      <c r="A8" s="253" t="s">
        <v>253</v>
      </c>
      <c r="B8" s="253"/>
      <c r="E8" s="248">
        <v>-71899</v>
      </c>
      <c r="G8" s="248"/>
      <c r="N8" s="243"/>
      <c r="O8" s="243"/>
      <c r="P8" s="243"/>
      <c r="Q8" s="243"/>
      <c r="R8" s="243"/>
    </row>
    <row r="9" spans="1:18">
      <c r="A9" s="253" t="s">
        <v>252</v>
      </c>
      <c r="B9" s="253"/>
      <c r="E9" s="248"/>
      <c r="G9" s="248">
        <v>-293266</v>
      </c>
      <c r="N9" s="243"/>
      <c r="O9" s="243"/>
      <c r="P9" s="243"/>
      <c r="Q9" s="243"/>
      <c r="R9" s="243"/>
    </row>
    <row r="10" spans="1:18">
      <c r="A10" s="253" t="s">
        <v>251</v>
      </c>
      <c r="B10" s="253"/>
      <c r="C10" s="254">
        <v>106541</v>
      </c>
      <c r="E10" s="254"/>
      <c r="G10" s="254"/>
      <c r="N10" s="243"/>
      <c r="O10" s="243"/>
      <c r="P10" s="243"/>
      <c r="Q10" s="243"/>
      <c r="R10" s="243"/>
    </row>
    <row r="11" spans="1:18">
      <c r="E11" s="248"/>
      <c r="G11" s="248"/>
      <c r="N11" s="243"/>
      <c r="O11" s="243"/>
      <c r="P11" s="243"/>
      <c r="Q11" s="243"/>
      <c r="R11" s="243"/>
    </row>
    <row r="12" spans="1:18">
      <c r="A12" s="253" t="s">
        <v>250</v>
      </c>
      <c r="C12" s="255">
        <f>SUM(C4:C11)</f>
        <v>-1587899</v>
      </c>
      <c r="E12" s="255">
        <f>SUM(E4:E11)</f>
        <v>5747781</v>
      </c>
      <c r="G12" s="255">
        <f>SUM(G4:G11)</f>
        <v>4544466</v>
      </c>
      <c r="N12" s="243"/>
      <c r="O12" s="243"/>
      <c r="P12" s="243"/>
      <c r="Q12" s="243"/>
      <c r="R12" s="243"/>
    </row>
    <row r="13" spans="1:18">
      <c r="E13" s="248"/>
      <c r="G13" s="248"/>
      <c r="N13" s="243"/>
      <c r="O13" s="243"/>
      <c r="P13" s="243"/>
      <c r="Q13" s="243"/>
      <c r="R13" s="243"/>
    </row>
    <row r="14" spans="1:18">
      <c r="A14" s="253" t="s">
        <v>249</v>
      </c>
      <c r="B14" s="253"/>
      <c r="C14" s="248">
        <v>-2145135</v>
      </c>
      <c r="E14" s="248">
        <v>998775</v>
      </c>
      <c r="F14" s="41"/>
      <c r="G14" s="248">
        <v>1010510</v>
      </c>
      <c r="H14" s="41"/>
      <c r="N14" s="243"/>
      <c r="O14" s="243"/>
      <c r="P14" s="243"/>
      <c r="Q14" s="243"/>
      <c r="R14" s="243"/>
    </row>
    <row r="15" spans="1:18">
      <c r="A15" s="253" t="s">
        <v>248</v>
      </c>
      <c r="B15" s="253"/>
      <c r="C15" s="248">
        <v>-1828116</v>
      </c>
      <c r="E15" s="248"/>
      <c r="G15" s="248"/>
      <c r="N15" s="243"/>
      <c r="O15" s="243"/>
      <c r="P15" s="243"/>
      <c r="Q15" s="243"/>
      <c r="R15" s="243"/>
    </row>
    <row r="16" spans="1:18">
      <c r="A16" s="253" t="s">
        <v>247</v>
      </c>
      <c r="B16" s="253"/>
      <c r="E16" s="248">
        <f>4888366-675889</f>
        <v>4212477</v>
      </c>
      <c r="G16" s="248">
        <v>675889</v>
      </c>
      <c r="N16" s="243"/>
      <c r="O16" s="243"/>
      <c r="P16" s="243"/>
      <c r="Q16" s="243"/>
      <c r="R16" s="243"/>
    </row>
    <row r="17" spans="1:18">
      <c r="A17" s="253" t="s">
        <v>246</v>
      </c>
      <c r="B17" s="253"/>
      <c r="E17" s="248"/>
      <c r="G17" s="248">
        <f>2900438</f>
        <v>2900438</v>
      </c>
      <c r="N17" s="243"/>
      <c r="O17" s="243"/>
      <c r="P17" s="243"/>
      <c r="Q17" s="243"/>
      <c r="R17" s="243"/>
    </row>
    <row r="18" spans="1:18">
      <c r="A18" s="253" t="s">
        <v>245</v>
      </c>
      <c r="B18" s="253"/>
      <c r="E18" s="248">
        <v>-73791</v>
      </c>
      <c r="G18" s="248"/>
      <c r="N18" s="243"/>
      <c r="O18" s="243"/>
      <c r="P18" s="243"/>
      <c r="Q18" s="243"/>
      <c r="R18" s="243"/>
    </row>
    <row r="19" spans="1:18">
      <c r="A19" s="253" t="s">
        <v>244</v>
      </c>
      <c r="B19" s="253"/>
      <c r="E19" s="248"/>
      <c r="G19" s="248">
        <v>-285490</v>
      </c>
      <c r="N19" s="243"/>
      <c r="O19" s="243"/>
      <c r="P19" s="243"/>
      <c r="Q19" s="243"/>
      <c r="R19" s="243"/>
    </row>
    <row r="20" spans="1:18">
      <c r="A20" s="253" t="s">
        <v>243</v>
      </c>
      <c r="B20" s="253"/>
      <c r="C20" s="254">
        <v>251227</v>
      </c>
      <c r="E20" s="254"/>
      <c r="G20" s="254"/>
    </row>
    <row r="21" spans="1:18">
      <c r="E21" s="248"/>
      <c r="G21" s="248"/>
    </row>
    <row r="22" spans="1:18">
      <c r="A22" s="253" t="s">
        <v>242</v>
      </c>
      <c r="C22" s="255">
        <f>SUM(C12:C21)</f>
        <v>-5309923</v>
      </c>
      <c r="D22" s="255"/>
      <c r="E22" s="255">
        <f>SUM(E12:E21)</f>
        <v>10885242</v>
      </c>
      <c r="F22" s="255"/>
      <c r="G22" s="255">
        <f>SUM(G12:G21)</f>
        <v>8845813</v>
      </c>
    </row>
    <row r="23" spans="1:18">
      <c r="E23" s="248"/>
      <c r="G23" s="248"/>
    </row>
    <row r="24" spans="1:18">
      <c r="A24" s="253" t="s">
        <v>241</v>
      </c>
      <c r="B24" s="253"/>
      <c r="C24" s="256">
        <v>-3851738</v>
      </c>
      <c r="E24" s="256">
        <v>1797606</v>
      </c>
      <c r="G24" s="256">
        <v>1830660</v>
      </c>
    </row>
    <row r="25" spans="1:18">
      <c r="A25" s="253" t="s">
        <v>240</v>
      </c>
      <c r="B25" s="253"/>
      <c r="C25" s="256">
        <v>1593958</v>
      </c>
      <c r="E25" s="256"/>
      <c r="G25" s="256"/>
    </row>
    <row r="26" spans="1:18">
      <c r="A26" s="253" t="s">
        <v>239</v>
      </c>
      <c r="B26" s="253"/>
      <c r="C26" s="256"/>
      <c r="E26" s="256">
        <v>6006352</v>
      </c>
      <c r="G26" s="256">
        <v>874279</v>
      </c>
    </row>
    <row r="27" spans="1:18">
      <c r="A27" s="253" t="s">
        <v>238</v>
      </c>
      <c r="B27" s="253"/>
      <c r="C27" s="256"/>
      <c r="E27" s="256"/>
      <c r="G27" s="256">
        <v>3132976</v>
      </c>
    </row>
    <row r="28" spans="1:18">
      <c r="A28" s="253" t="s">
        <v>237</v>
      </c>
      <c r="B28" s="253"/>
      <c r="C28" s="256"/>
      <c r="E28" s="256">
        <v>-94033</v>
      </c>
      <c r="G28" s="256"/>
    </row>
    <row r="29" spans="1:18">
      <c r="A29" s="253" t="s">
        <v>236</v>
      </c>
      <c r="B29" s="253"/>
      <c r="C29" s="256"/>
      <c r="E29" s="256"/>
      <c r="G29" s="256">
        <v>-304243</v>
      </c>
    </row>
    <row r="30" spans="1:18">
      <c r="A30" s="253" t="s">
        <v>235</v>
      </c>
      <c r="B30" s="253"/>
      <c r="C30" s="257">
        <v>130994</v>
      </c>
      <c r="E30" s="257"/>
      <c r="G30" s="257"/>
    </row>
    <row r="31" spans="1:18">
      <c r="A31" s="253"/>
      <c r="B31" s="253"/>
      <c r="E31" s="248"/>
      <c r="G31" s="248"/>
    </row>
    <row r="32" spans="1:18" ht="12.75" customHeight="1">
      <c r="A32" s="253" t="s">
        <v>234</v>
      </c>
      <c r="C32" s="255">
        <f>SUM(C22:C30)</f>
        <v>-7436709</v>
      </c>
      <c r="E32" s="255">
        <f>SUM(E22:E30)</f>
        <v>18595167</v>
      </c>
      <c r="G32" s="255">
        <f>SUM(G22:G30)</f>
        <v>14379485</v>
      </c>
    </row>
    <row r="33" spans="1:14">
      <c r="C33" s="255"/>
      <c r="E33" s="255"/>
      <c r="G33" s="255"/>
    </row>
    <row r="34" spans="1:14">
      <c r="A34" s="253" t="s">
        <v>233</v>
      </c>
      <c r="B34" s="253"/>
      <c r="C34" s="256">
        <v>-4655952</v>
      </c>
      <c r="E34" s="256">
        <v>2184301</v>
      </c>
      <c r="G34" s="256">
        <v>2220774</v>
      </c>
    </row>
    <row r="35" spans="1:14">
      <c r="A35" s="253" t="s">
        <v>232</v>
      </c>
      <c r="B35" s="253"/>
      <c r="C35" s="256">
        <v>3097769</v>
      </c>
      <c r="E35" s="256"/>
      <c r="G35" s="256"/>
    </row>
    <row r="36" spans="1:14">
      <c r="A36" s="253" t="s">
        <v>231</v>
      </c>
      <c r="B36" s="253"/>
      <c r="C36" s="256"/>
      <c r="E36" s="256">
        <f>5120167-675626</f>
        <v>4444541</v>
      </c>
      <c r="G36" s="256">
        <v>675626</v>
      </c>
    </row>
    <row r="37" spans="1:14">
      <c r="A37" s="253" t="s">
        <v>230</v>
      </c>
      <c r="B37" s="253"/>
      <c r="C37" s="256"/>
      <c r="E37" s="256"/>
      <c r="G37" s="256">
        <v>2992406</v>
      </c>
    </row>
    <row r="38" spans="1:14">
      <c r="A38" s="253" t="s">
        <v>229</v>
      </c>
      <c r="B38" s="253"/>
      <c r="C38" s="256"/>
      <c r="E38" s="256">
        <v>-72021</v>
      </c>
      <c r="G38" s="256"/>
      <c r="N38" s="47"/>
    </row>
    <row r="39" spans="1:14">
      <c r="A39" s="253" t="s">
        <v>228</v>
      </c>
      <c r="B39" s="253"/>
      <c r="C39" s="256"/>
      <c r="E39" s="256"/>
      <c r="G39" s="256">
        <v>-288259</v>
      </c>
    </row>
    <row r="40" spans="1:14">
      <c r="A40" s="253" t="s">
        <v>227</v>
      </c>
      <c r="B40" s="253"/>
      <c r="C40" s="257">
        <v>83959</v>
      </c>
      <c r="E40" s="257"/>
      <c r="G40" s="257"/>
    </row>
    <row r="41" spans="1:14">
      <c r="A41" s="253"/>
      <c r="B41" s="253"/>
      <c r="E41" s="248"/>
      <c r="G41" s="248"/>
    </row>
    <row r="42" spans="1:14" ht="12.75" customHeight="1">
      <c r="A42" s="253" t="s">
        <v>226</v>
      </c>
      <c r="C42" s="255">
        <f>SUM(C32:C40)</f>
        <v>-8910933</v>
      </c>
      <c r="E42" s="255">
        <f>SUM(E32:E40)</f>
        <v>25151988</v>
      </c>
      <c r="G42" s="255">
        <f>SUM(G32:G40)</f>
        <v>19980032</v>
      </c>
    </row>
    <row r="43" spans="1:14">
      <c r="E43" s="248"/>
      <c r="G43" s="248"/>
    </row>
    <row r="44" spans="1:14">
      <c r="A44" s="253" t="s">
        <v>225</v>
      </c>
      <c r="B44" s="253"/>
      <c r="C44" s="256">
        <v>-1196162</v>
      </c>
      <c r="E44" s="256">
        <v>563850</v>
      </c>
      <c r="G44" s="256">
        <v>592088</v>
      </c>
    </row>
    <row r="45" spans="1:14">
      <c r="A45" s="253" t="s">
        <v>224</v>
      </c>
      <c r="B45" s="253"/>
      <c r="C45" s="256">
        <v>-388535</v>
      </c>
      <c r="E45" s="256"/>
      <c r="G45" s="256"/>
    </row>
    <row r="46" spans="1:14">
      <c r="A46" s="253" t="s">
        <v>223</v>
      </c>
      <c r="B46" s="253"/>
      <c r="C46" s="256"/>
      <c r="E46" s="256">
        <f>4199957-623028</f>
        <v>3576929</v>
      </c>
      <c r="G46" s="256">
        <v>623028</v>
      </c>
    </row>
    <row r="47" spans="1:14">
      <c r="A47" s="253" t="s">
        <v>222</v>
      </c>
      <c r="B47" s="253"/>
      <c r="C47" s="256"/>
      <c r="E47" s="256"/>
      <c r="G47" s="256">
        <v>902875</v>
      </c>
    </row>
    <row r="48" spans="1:14">
      <c r="A48" s="253" t="s">
        <v>221</v>
      </c>
      <c r="B48" s="253"/>
      <c r="C48" s="256"/>
      <c r="E48" s="256">
        <v>-39683</v>
      </c>
      <c r="G48" s="256"/>
    </row>
    <row r="49" spans="1:17">
      <c r="A49" s="253" t="s">
        <v>220</v>
      </c>
      <c r="B49" s="253"/>
      <c r="C49" s="256"/>
      <c r="E49" s="256"/>
      <c r="G49" s="256">
        <v>-54064</v>
      </c>
    </row>
    <row r="50" spans="1:17">
      <c r="A50" s="253" t="s">
        <v>219</v>
      </c>
      <c r="B50" s="253"/>
      <c r="C50" s="257">
        <v>53289.32</v>
      </c>
      <c r="E50" s="257"/>
      <c r="G50" s="257"/>
    </row>
    <row r="51" spans="1:17">
      <c r="A51" s="253"/>
      <c r="B51" s="253"/>
      <c r="E51" s="248"/>
      <c r="G51" s="248"/>
    </row>
    <row r="52" spans="1:17" ht="12.75" customHeight="1">
      <c r="A52" s="253" t="s">
        <v>218</v>
      </c>
      <c r="C52" s="255">
        <f>SUM(C42:C50)</f>
        <v>-10442340.68</v>
      </c>
      <c r="E52" s="255">
        <f>SUM(E42:E50)</f>
        <v>29253084</v>
      </c>
      <c r="G52" s="255">
        <f>SUM(G42:G50)</f>
        <v>22043959</v>
      </c>
    </row>
    <row r="53" spans="1:17">
      <c r="E53" s="248">
        <v>1</v>
      </c>
      <c r="F53" s="59" t="s">
        <v>81</v>
      </c>
      <c r="G53" s="248">
        <v>-3</v>
      </c>
      <c r="H53" s="59" t="s">
        <v>81</v>
      </c>
    </row>
    <row r="54" spans="1:17">
      <c r="E54" s="258">
        <f>SUM(E52:E53)</f>
        <v>29253085</v>
      </c>
      <c r="G54" s="258">
        <f>SUM(G52:G53)</f>
        <v>22043956</v>
      </c>
    </row>
    <row r="55" spans="1:17">
      <c r="A55" s="253"/>
      <c r="E55" s="126"/>
      <c r="G55" s="126"/>
      <c r="Q55" s="243"/>
    </row>
    <row r="56" spans="1:17" ht="12.75" customHeight="1">
      <c r="A56" s="247" t="s">
        <v>217</v>
      </c>
      <c r="B56" s="539" t="s">
        <v>261</v>
      </c>
      <c r="C56" s="539"/>
      <c r="D56" s="539"/>
      <c r="E56" s="539"/>
      <c r="F56" s="539"/>
      <c r="G56" s="539"/>
    </row>
    <row r="57" spans="1:17">
      <c r="B57" s="539"/>
      <c r="C57" s="539"/>
      <c r="D57" s="539"/>
      <c r="E57" s="539"/>
      <c r="F57" s="539"/>
      <c r="G57" s="539"/>
    </row>
    <row r="58" spans="1:17">
      <c r="B58" s="259"/>
      <c r="C58" s="259"/>
      <c r="D58" s="259"/>
      <c r="E58" s="259"/>
      <c r="F58" s="259"/>
      <c r="G58" s="259"/>
    </row>
    <row r="59" spans="1:17">
      <c r="B59" s="259"/>
      <c r="C59" s="259"/>
      <c r="D59" s="259"/>
      <c r="E59" s="259"/>
      <c r="F59" s="259"/>
      <c r="G59" s="259"/>
    </row>
    <row r="60" spans="1:17">
      <c r="B60" s="259"/>
      <c r="C60" s="259"/>
      <c r="D60" s="259"/>
      <c r="E60" s="259"/>
      <c r="F60" s="259"/>
      <c r="G60" s="259"/>
    </row>
    <row r="61" spans="1:17">
      <c r="B61" s="259"/>
      <c r="C61" s="259"/>
      <c r="D61" s="259"/>
      <c r="E61" s="259"/>
      <c r="F61" s="259"/>
      <c r="G61" s="259"/>
    </row>
    <row r="62" spans="1:17">
      <c r="B62" s="259"/>
      <c r="C62" s="259"/>
      <c r="D62" s="259"/>
      <c r="E62" s="259"/>
      <c r="F62" s="259"/>
      <c r="G62" s="259"/>
    </row>
    <row r="63" spans="1:17">
      <c r="B63" s="259"/>
      <c r="C63" s="259"/>
      <c r="D63" s="259"/>
      <c r="E63" s="259"/>
      <c r="F63" s="259"/>
      <c r="G63" s="259"/>
    </row>
    <row r="65" spans="1:7">
      <c r="B65" s="41"/>
      <c r="C65" s="41"/>
      <c r="D65" s="245"/>
      <c r="E65" s="41"/>
      <c r="F65" s="41"/>
    </row>
    <row r="66" spans="1:7">
      <c r="B66" s="246"/>
      <c r="C66" s="41"/>
      <c r="D66" s="245"/>
      <c r="E66" s="41"/>
      <c r="F66" s="41"/>
    </row>
    <row r="72" spans="1:7">
      <c r="C72" s="250"/>
      <c r="E72" s="250"/>
      <c r="G72" s="250"/>
    </row>
    <row r="73" spans="1:7">
      <c r="C73" s="250"/>
      <c r="E73" s="250"/>
      <c r="G73" s="250"/>
    </row>
    <row r="74" spans="1:7">
      <c r="A74" s="253"/>
      <c r="B74" s="253"/>
      <c r="C74" s="255"/>
      <c r="E74" s="255"/>
      <c r="G74" s="255"/>
    </row>
    <row r="75" spans="1:7">
      <c r="A75" s="253"/>
      <c r="B75" s="253"/>
      <c r="C75" s="255"/>
      <c r="E75" s="255"/>
      <c r="G75" s="255"/>
    </row>
    <row r="76" spans="1:7">
      <c r="A76" s="244"/>
      <c r="B76" s="253"/>
      <c r="C76" s="255"/>
      <c r="E76" s="255"/>
      <c r="G76" s="255"/>
    </row>
    <row r="77" spans="1:7">
      <c r="A77" s="253"/>
      <c r="B77" s="253"/>
      <c r="C77" s="255"/>
      <c r="E77" s="255"/>
      <c r="G77" s="255"/>
    </row>
    <row r="78" spans="1:7">
      <c r="C78" s="255"/>
      <c r="E78" s="255"/>
      <c r="G78" s="255"/>
    </row>
    <row r="79" spans="1:7">
      <c r="A79" s="253"/>
      <c r="C79" s="255"/>
      <c r="E79" s="255"/>
      <c r="G79" s="255"/>
    </row>
    <row r="80" spans="1:7">
      <c r="C80" s="255"/>
      <c r="E80" s="255"/>
      <c r="G80" s="255"/>
    </row>
    <row r="81" spans="1:7">
      <c r="A81" s="253"/>
      <c r="B81" s="253"/>
      <c r="C81" s="255"/>
      <c r="E81" s="255"/>
      <c r="G81" s="255"/>
    </row>
    <row r="82" spans="1:7">
      <c r="A82" s="253"/>
      <c r="B82" s="253"/>
      <c r="C82" s="255"/>
      <c r="E82" s="255"/>
      <c r="G82" s="255"/>
    </row>
    <row r="83" spans="1:7">
      <c r="A83" s="244"/>
      <c r="B83" s="253"/>
      <c r="C83" s="255"/>
      <c r="E83" s="255"/>
      <c r="G83" s="255"/>
    </row>
    <row r="84" spans="1:7">
      <c r="A84" s="253"/>
      <c r="B84" s="253"/>
      <c r="C84" s="255"/>
      <c r="E84" s="255"/>
      <c r="G84" s="255"/>
    </row>
    <row r="85" spans="1:7">
      <c r="A85" s="253"/>
      <c r="B85" s="253"/>
      <c r="C85" s="255"/>
      <c r="E85" s="255"/>
      <c r="G85" s="255"/>
    </row>
    <row r="86" spans="1:7">
      <c r="A86" s="253"/>
      <c r="C86" s="255"/>
      <c r="E86" s="255"/>
      <c r="G86" s="255"/>
    </row>
    <row r="87" spans="1:7">
      <c r="C87" s="255"/>
    </row>
    <row r="88" spans="1:7">
      <c r="C88" s="255"/>
    </row>
  </sheetData>
  <mergeCells count="1">
    <mergeCell ref="B56:G57"/>
  </mergeCells>
  <pageMargins left="0.75" right="0.75" top="1" bottom="1" header="0.5" footer="0.5"/>
  <pageSetup scale="59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8663-84BF-4CB2-9CEC-F70775A206A4}">
  <sheetPr>
    <pageSetUpPr fitToPage="1"/>
  </sheetPr>
  <dimension ref="A1:P26"/>
  <sheetViews>
    <sheetView tabSelected="1" view="pageBreakPreview" topLeftCell="A3" zoomScale="60" zoomScaleNormal="100" workbookViewId="0">
      <selection activeCell="A3" sqref="A3:XFD4"/>
    </sheetView>
  </sheetViews>
  <sheetFormatPr defaultRowHeight="15"/>
  <cols>
    <col min="1" max="1" width="9" style="280"/>
    <col min="2" max="2" width="14.75" style="280" customWidth="1"/>
    <col min="3" max="3" width="13.375" style="280" bestFit="1" customWidth="1"/>
    <col min="4" max="4" width="11" style="280" bestFit="1" customWidth="1"/>
    <col min="5" max="5" width="14.5" style="280" customWidth="1"/>
    <col min="6" max="6" width="12" style="280" customWidth="1"/>
    <col min="7" max="7" width="9" style="280"/>
    <col min="8" max="8" width="10.125" style="280" bestFit="1" customWidth="1"/>
    <col min="9" max="9" width="13.75" style="280" bestFit="1" customWidth="1"/>
    <col min="10" max="12" width="9" style="280"/>
    <col min="13" max="15" width="9" style="260"/>
    <col min="16" max="16" width="9" style="260" bestFit="1" customWidth="1"/>
    <col min="17" max="16384" width="9" style="260"/>
  </cols>
  <sheetData>
    <row r="1" spans="2:9">
      <c r="B1" s="274" t="s">
        <v>273</v>
      </c>
    </row>
    <row r="2" spans="2:9" s="276" customFormat="1">
      <c r="B2" s="276" t="s">
        <v>275</v>
      </c>
      <c r="E2" s="276" t="s">
        <v>270</v>
      </c>
      <c r="F2" s="275">
        <v>1.78E-2</v>
      </c>
    </row>
    <row r="3" spans="2:9" ht="90">
      <c r="B3" s="281" t="s">
        <v>269</v>
      </c>
      <c r="C3" s="282" t="s">
        <v>268</v>
      </c>
      <c r="D3" s="282" t="s">
        <v>267</v>
      </c>
      <c r="E3" s="282" t="s">
        <v>266</v>
      </c>
      <c r="F3" s="282" t="s">
        <v>265</v>
      </c>
    </row>
    <row r="4" spans="2:9">
      <c r="B4" s="283" t="s">
        <v>85</v>
      </c>
      <c r="C4" s="273">
        <v>4001200</v>
      </c>
      <c r="D4" s="273">
        <v>103849</v>
      </c>
      <c r="E4" s="273">
        <v>3897351</v>
      </c>
      <c r="F4" s="279">
        <v>44</v>
      </c>
      <c r="H4" s="284"/>
    </row>
    <row r="5" spans="2:9">
      <c r="B5" s="285" t="s">
        <v>264</v>
      </c>
      <c r="C5" s="270">
        <v>4807386</v>
      </c>
      <c r="D5" s="270">
        <v>120616</v>
      </c>
      <c r="E5" s="270">
        <v>4686770</v>
      </c>
      <c r="F5" s="278">
        <v>56</v>
      </c>
    </row>
    <row r="6" spans="2:9">
      <c r="B6" s="285" t="s">
        <v>263</v>
      </c>
      <c r="C6" s="270">
        <v>1562539</v>
      </c>
      <c r="D6" s="270">
        <v>51607</v>
      </c>
      <c r="E6" s="270">
        <v>1510932</v>
      </c>
      <c r="F6" s="278">
        <v>17</v>
      </c>
    </row>
    <row r="7" spans="2:9">
      <c r="B7" s="286" t="s">
        <v>201</v>
      </c>
      <c r="C7" s="267">
        <v>164755</v>
      </c>
      <c r="D7" s="267">
        <v>4154</v>
      </c>
      <c r="E7" s="267">
        <v>160601</v>
      </c>
      <c r="F7" s="277">
        <v>2</v>
      </c>
    </row>
    <row r="8" spans="2:9">
      <c r="B8" s="287" t="s">
        <v>200</v>
      </c>
      <c r="C8" s="288">
        <f>SUM(C4:C7)</f>
        <v>10535880</v>
      </c>
      <c r="D8" s="288">
        <f>SUM(D4:D7)</f>
        <v>280226</v>
      </c>
      <c r="E8" s="288">
        <f>SUM(E4:E7)</f>
        <v>10255654</v>
      </c>
      <c r="F8" s="287">
        <f>SUM(F4:F7)</f>
        <v>119</v>
      </c>
    </row>
    <row r="10" spans="2:9">
      <c r="B10" s="274" t="s">
        <v>274</v>
      </c>
    </row>
    <row r="11" spans="2:9">
      <c r="B11" s="276" t="s">
        <v>276</v>
      </c>
      <c r="C11" s="276"/>
      <c r="D11" s="276"/>
      <c r="E11" s="276" t="s">
        <v>270</v>
      </c>
      <c r="F11" s="275">
        <v>2.0299999999999999E-2</v>
      </c>
      <c r="G11" s="275">
        <f>ABS(F11-$F$2)</f>
        <v>2.4999999999999988E-3</v>
      </c>
      <c r="H11" s="274" t="str">
        <f>IF(F11&gt;$F$2,"Increase","Decrease")</f>
        <v>Increase</v>
      </c>
    </row>
    <row r="12" spans="2:9" ht="90">
      <c r="B12" s="281" t="s">
        <v>269</v>
      </c>
      <c r="C12" s="282" t="s">
        <v>268</v>
      </c>
      <c r="D12" s="282" t="s">
        <v>267</v>
      </c>
      <c r="E12" s="282" t="s">
        <v>266</v>
      </c>
      <c r="F12" s="289" t="s">
        <v>265</v>
      </c>
    </row>
    <row r="13" spans="2:9">
      <c r="B13" s="283" t="s">
        <v>85</v>
      </c>
      <c r="C13" s="273">
        <v>3955853</v>
      </c>
      <c r="D13" s="273">
        <v>102575</v>
      </c>
      <c r="E13" s="272">
        <v>3853278</v>
      </c>
      <c r="F13" s="271">
        <f>F4</f>
        <v>44</v>
      </c>
    </row>
    <row r="14" spans="2:9">
      <c r="B14" s="285" t="s">
        <v>264</v>
      </c>
      <c r="C14" s="270">
        <v>4761154</v>
      </c>
      <c r="D14" s="270">
        <v>119414</v>
      </c>
      <c r="E14" s="269">
        <v>4641740</v>
      </c>
      <c r="F14" s="268">
        <f t="shared" ref="F14:F16" si="0">F5</f>
        <v>56</v>
      </c>
    </row>
    <row r="15" spans="2:9">
      <c r="B15" s="285" t="s">
        <v>263</v>
      </c>
      <c r="C15" s="270">
        <v>1546297</v>
      </c>
      <c r="D15" s="270">
        <v>51016</v>
      </c>
      <c r="E15" s="269">
        <v>1495281</v>
      </c>
      <c r="F15" s="268">
        <f t="shared" si="0"/>
        <v>17</v>
      </c>
      <c r="I15" s="280" t="s">
        <v>272</v>
      </c>
    </row>
    <row r="16" spans="2:9">
      <c r="B16" s="286" t="s">
        <v>201</v>
      </c>
      <c r="C16" s="267">
        <v>163648</v>
      </c>
      <c r="D16" s="267">
        <v>4127</v>
      </c>
      <c r="E16" s="266">
        <v>159521</v>
      </c>
      <c r="F16" s="265">
        <f t="shared" si="0"/>
        <v>2</v>
      </c>
    </row>
    <row r="17" spans="2:16">
      <c r="B17" s="287" t="s">
        <v>200</v>
      </c>
      <c r="C17" s="288">
        <f>SUM(C13:C16)</f>
        <v>10426952</v>
      </c>
      <c r="D17" s="288">
        <f>SUM(D13:D16)</f>
        <v>277132</v>
      </c>
      <c r="E17" s="288">
        <f>SUM(E13:E16)</f>
        <v>10149820</v>
      </c>
      <c r="F17" s="286">
        <f>SUM(F13:F16)</f>
        <v>119</v>
      </c>
    </row>
    <row r="19" spans="2:16">
      <c r="F19" s="264" t="s">
        <v>271</v>
      </c>
      <c r="P19" s="38"/>
    </row>
    <row r="20" spans="2:16">
      <c r="B20" s="263" t="s">
        <v>276</v>
      </c>
      <c r="C20" s="263"/>
      <c r="D20" s="263"/>
      <c r="E20" s="263" t="s">
        <v>270</v>
      </c>
      <c r="F20" s="310">
        <v>1.9009999999999999E-2</v>
      </c>
      <c r="G20" s="262">
        <f>ABS(F20-$F$2)</f>
        <v>1.2099999999999993E-3</v>
      </c>
      <c r="H20" s="261" t="str">
        <f>IF(F20&gt;$F$2,"Increase","Decrease")</f>
        <v>Increase</v>
      </c>
      <c r="I20" s="290"/>
    </row>
    <row r="21" spans="2:16" ht="64.5">
      <c r="B21" s="291" t="s">
        <v>269</v>
      </c>
      <c r="C21" s="292" t="s">
        <v>268</v>
      </c>
      <c r="D21" s="292" t="s">
        <v>267</v>
      </c>
      <c r="E21" s="292" t="s">
        <v>266</v>
      </c>
      <c r="F21" s="293" t="s">
        <v>265</v>
      </c>
      <c r="G21" s="290"/>
      <c r="H21" s="290"/>
      <c r="I21" s="290"/>
    </row>
    <row r="22" spans="2:16">
      <c r="B22" s="294" t="s">
        <v>85</v>
      </c>
      <c r="C22" s="295">
        <f>ROUND((((C13/C4)^($G$20/$G$11))*C4),0)</f>
        <v>3979188</v>
      </c>
      <c r="D22" s="296">
        <f>ROUND((((D13/D4)^($G$20/$G$11))*D4),0)</f>
        <v>103230</v>
      </c>
      <c r="E22" s="297">
        <f>C22-D22</f>
        <v>3875958</v>
      </c>
      <c r="F22" s="294">
        <f>F4</f>
        <v>44</v>
      </c>
      <c r="G22" s="290"/>
      <c r="H22" s="298">
        <f>E22-E4</f>
        <v>-21393</v>
      </c>
      <c r="I22" s="294" t="s">
        <v>85</v>
      </c>
    </row>
    <row r="23" spans="2:16">
      <c r="B23" s="299" t="s">
        <v>264</v>
      </c>
      <c r="C23" s="300">
        <f t="shared" ref="C23:D25" si="1">ROUND((((C14/C5)^($G$20/$G$11))*C5),0)</f>
        <v>4784954</v>
      </c>
      <c r="D23" s="296">
        <f t="shared" si="1"/>
        <v>120033</v>
      </c>
      <c r="E23" s="301">
        <f>C23-D23</f>
        <v>4664921</v>
      </c>
      <c r="F23" s="299">
        <f t="shared" ref="F23:F25" si="2">F5</f>
        <v>56</v>
      </c>
      <c r="G23" s="290"/>
      <c r="H23" s="298">
        <f>E23-E5</f>
        <v>-21849</v>
      </c>
      <c r="I23" s="299" t="s">
        <v>264</v>
      </c>
    </row>
    <row r="24" spans="2:16">
      <c r="B24" s="299" t="s">
        <v>263</v>
      </c>
      <c r="C24" s="300">
        <f t="shared" si="1"/>
        <v>1554657</v>
      </c>
      <c r="D24" s="296">
        <f t="shared" si="1"/>
        <v>51320</v>
      </c>
      <c r="E24" s="301">
        <f>C24-D24</f>
        <v>1503337</v>
      </c>
      <c r="F24" s="299">
        <f t="shared" si="2"/>
        <v>17</v>
      </c>
      <c r="G24" s="290"/>
      <c r="H24" s="298">
        <f>E24-E6</f>
        <v>-7595</v>
      </c>
      <c r="I24" s="299" t="s">
        <v>263</v>
      </c>
    </row>
    <row r="25" spans="2:16">
      <c r="B25" s="302" t="s">
        <v>201</v>
      </c>
      <c r="C25" s="303">
        <f t="shared" si="1"/>
        <v>164218</v>
      </c>
      <c r="D25" s="296">
        <f t="shared" si="1"/>
        <v>4141</v>
      </c>
      <c r="E25" s="304">
        <f>C25-D25</f>
        <v>160077</v>
      </c>
      <c r="F25" s="302">
        <f t="shared" si="2"/>
        <v>2</v>
      </c>
      <c r="G25" s="290"/>
      <c r="H25" s="298">
        <f>E25-E7</f>
        <v>-524</v>
      </c>
      <c r="I25" s="302" t="s">
        <v>201</v>
      </c>
    </row>
    <row r="26" spans="2:16">
      <c r="B26" s="305" t="s">
        <v>200</v>
      </c>
      <c r="C26" s="306">
        <f>SUM(C22:C25)</f>
        <v>10483017</v>
      </c>
      <c r="D26" s="306">
        <f>SUM(D22:D25)</f>
        <v>278724</v>
      </c>
      <c r="E26" s="306">
        <f>SUM(E22:E25)</f>
        <v>10204293</v>
      </c>
      <c r="F26" s="302">
        <f>SUM(F22:F25)</f>
        <v>119</v>
      </c>
      <c r="G26" s="290"/>
      <c r="H26" s="298">
        <f>E26-E8</f>
        <v>-51361</v>
      </c>
      <c r="I26" s="305" t="s">
        <v>200</v>
      </c>
    </row>
  </sheetData>
  <pageMargins left="0.75" right="0.75" top="1" bottom="1" header="0.5" footer="0.5"/>
  <pageSetup scale="78" fitToHeight="0" orientation="portrait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8F8E-FB83-4E1D-A921-7DAEA766748C}">
  <sheetPr>
    <pageSetUpPr fitToPage="1"/>
  </sheetPr>
  <dimension ref="A1:R43"/>
  <sheetViews>
    <sheetView tabSelected="1" topLeftCell="A3" zoomScaleNormal="100" workbookViewId="0">
      <selection activeCell="A3" sqref="A3:XFD4"/>
    </sheetView>
  </sheetViews>
  <sheetFormatPr defaultRowHeight="15"/>
  <cols>
    <col min="1" max="1" width="9.125" style="315" bestFit="1" customWidth="1"/>
    <col min="2" max="2" width="9.875" style="315" bestFit="1" customWidth="1"/>
    <col min="3" max="3" width="40.625" style="315" bestFit="1" customWidth="1"/>
    <col min="4" max="5" width="11.625" style="315" bestFit="1" customWidth="1"/>
    <col min="6" max="6" width="9" style="315"/>
    <col min="7" max="7" width="10.75" style="315" bestFit="1" customWidth="1"/>
    <col min="8" max="8" width="12.25" style="315" bestFit="1" customWidth="1"/>
    <col min="9" max="9" width="10.75" style="315" bestFit="1" customWidth="1"/>
    <col min="10" max="18" width="9" style="315"/>
    <col min="19" max="16384" width="9" style="56"/>
  </cols>
  <sheetData>
    <row r="1" spans="1:11">
      <c r="G1" s="540" t="s">
        <v>305</v>
      </c>
      <c r="H1" s="540"/>
      <c r="I1" s="540"/>
      <c r="K1" s="314" t="s">
        <v>304</v>
      </c>
    </row>
    <row r="2" spans="1:11">
      <c r="A2" s="58" t="s">
        <v>303</v>
      </c>
      <c r="B2" s="58" t="s">
        <v>302</v>
      </c>
      <c r="C2" s="58" t="s">
        <v>301</v>
      </c>
      <c r="D2" s="58" t="s">
        <v>300</v>
      </c>
      <c r="E2" s="58" t="s">
        <v>299</v>
      </c>
      <c r="G2" s="58" t="s">
        <v>301</v>
      </c>
      <c r="H2" s="58" t="s">
        <v>300</v>
      </c>
      <c r="I2" s="58" t="s">
        <v>299</v>
      </c>
      <c r="K2" s="313" t="s">
        <v>298</v>
      </c>
    </row>
    <row r="3" spans="1:11">
      <c r="D3" s="316"/>
      <c r="E3" s="316"/>
      <c r="G3" s="317"/>
    </row>
    <row r="4" spans="1:11">
      <c r="A4" s="318" t="s">
        <v>84</v>
      </c>
      <c r="B4" s="318">
        <v>926196</v>
      </c>
      <c r="C4" s="318" t="s">
        <v>290</v>
      </c>
      <c r="D4" s="319">
        <v>72751.529270999992</v>
      </c>
      <c r="E4" s="319"/>
      <c r="G4" s="317"/>
    </row>
    <row r="5" spans="1:11">
      <c r="A5" s="318" t="s">
        <v>84</v>
      </c>
      <c r="B5" s="318">
        <v>926197</v>
      </c>
      <c r="C5" s="318" t="s">
        <v>289</v>
      </c>
      <c r="D5" s="319">
        <v>17965.4240355</v>
      </c>
      <c r="E5" s="319"/>
      <c r="G5" s="317" t="s">
        <v>283</v>
      </c>
      <c r="H5" s="320">
        <f>D4+D5</f>
        <v>90716.953306499985</v>
      </c>
      <c r="J5" s="315" t="s">
        <v>84</v>
      </c>
      <c r="K5" s="315" t="s">
        <v>297</v>
      </c>
    </row>
    <row r="6" spans="1:11">
      <c r="A6" s="318" t="s">
        <v>84</v>
      </c>
      <c r="B6" s="318">
        <v>182315</v>
      </c>
      <c r="C6" s="321" t="s">
        <v>292</v>
      </c>
      <c r="D6" s="319">
        <v>1443478.0966934999</v>
      </c>
      <c r="E6" s="319"/>
      <c r="G6" s="317">
        <v>182.12</v>
      </c>
      <c r="H6" s="440">
        <f>D6</f>
        <v>1443478.0966934999</v>
      </c>
      <c r="J6" s="315" t="s">
        <v>84</v>
      </c>
      <c r="K6" s="315" t="s">
        <v>296</v>
      </c>
    </row>
    <row r="7" spans="1:11">
      <c r="A7" s="318" t="s">
        <v>85</v>
      </c>
      <c r="B7" s="318">
        <v>182315</v>
      </c>
      <c r="C7" s="321" t="s">
        <v>292</v>
      </c>
      <c r="D7" s="319">
        <v>8693771.9499999993</v>
      </c>
      <c r="E7" s="319"/>
      <c r="G7" s="317">
        <v>182.12</v>
      </c>
      <c r="H7" s="320"/>
      <c r="I7" s="442">
        <f>H5+H6</f>
        <v>1534195.0499999998</v>
      </c>
      <c r="J7" s="315" t="s">
        <v>175</v>
      </c>
    </row>
    <row r="8" spans="1:11">
      <c r="A8" s="318" t="s">
        <v>85</v>
      </c>
      <c r="B8" s="318">
        <v>182315</v>
      </c>
      <c r="C8" s="321" t="s">
        <v>292</v>
      </c>
      <c r="D8" s="319"/>
      <c r="E8" s="319">
        <v>10227967</v>
      </c>
      <c r="G8" s="317"/>
      <c r="I8" s="320"/>
    </row>
    <row r="9" spans="1:11">
      <c r="D9" s="316"/>
      <c r="E9" s="316"/>
      <c r="G9" s="317"/>
    </row>
    <row r="10" spans="1:11">
      <c r="A10" s="322" t="s">
        <v>84</v>
      </c>
      <c r="B10" s="322">
        <v>926196</v>
      </c>
      <c r="C10" s="322" t="s">
        <v>290</v>
      </c>
      <c r="D10" s="323">
        <v>339948.38443999999</v>
      </c>
      <c r="E10" s="323"/>
      <c r="G10" s="317"/>
    </row>
    <row r="11" spans="1:11">
      <c r="A11" s="322" t="s">
        <v>84</v>
      </c>
      <c r="B11" s="322">
        <v>926197</v>
      </c>
      <c r="C11" s="322" t="s">
        <v>289</v>
      </c>
      <c r="D11" s="323">
        <v>83947.608219999995</v>
      </c>
      <c r="E11" s="323"/>
      <c r="G11" s="317"/>
    </row>
    <row r="12" spans="1:11">
      <c r="A12" s="322" t="s">
        <v>84</v>
      </c>
      <c r="B12" s="322">
        <v>182315</v>
      </c>
      <c r="C12" s="324" t="s">
        <v>292</v>
      </c>
      <c r="D12" s="323">
        <v>6744986.00734</v>
      </c>
      <c r="E12" s="323"/>
      <c r="G12" s="317" t="s">
        <v>295</v>
      </c>
      <c r="H12" s="320">
        <f>D10+D11</f>
        <v>423895.99265999999</v>
      </c>
      <c r="J12" s="315" t="s">
        <v>84</v>
      </c>
      <c r="K12" s="315" t="s">
        <v>294</v>
      </c>
    </row>
    <row r="13" spans="1:11">
      <c r="A13" s="322" t="s">
        <v>84</v>
      </c>
      <c r="B13" s="322">
        <v>182315</v>
      </c>
      <c r="C13" s="324" t="s">
        <v>292</v>
      </c>
      <c r="D13" s="323"/>
      <c r="E13" s="323">
        <v>7168882</v>
      </c>
      <c r="G13" s="317">
        <v>182.12</v>
      </c>
      <c r="I13" s="440">
        <f>H12</f>
        <v>423895.99265999999</v>
      </c>
      <c r="J13" s="315" t="s">
        <v>84</v>
      </c>
    </row>
    <row r="14" spans="1:11">
      <c r="D14" s="316"/>
      <c r="E14" s="316"/>
      <c r="G14" s="317"/>
    </row>
    <row r="15" spans="1:11">
      <c r="A15" s="325" t="s">
        <v>85</v>
      </c>
      <c r="B15" s="325">
        <v>182315</v>
      </c>
      <c r="C15" s="326" t="s">
        <v>292</v>
      </c>
      <c r="D15" s="327">
        <v>4427021.5439999998</v>
      </c>
      <c r="E15" s="327"/>
      <c r="G15" s="317"/>
      <c r="H15" s="320"/>
    </row>
    <row r="16" spans="1:11">
      <c r="A16" s="325" t="s">
        <v>121</v>
      </c>
      <c r="B16" s="325">
        <v>219014</v>
      </c>
      <c r="C16" s="326" t="s">
        <v>259</v>
      </c>
      <c r="D16" s="327"/>
      <c r="E16" s="327">
        <v>3448032.79</v>
      </c>
      <c r="F16" s="312" t="s">
        <v>286</v>
      </c>
      <c r="G16" s="317">
        <v>182.12</v>
      </c>
      <c r="H16" s="442">
        <f>D15</f>
        <v>4427021.5439999998</v>
      </c>
      <c r="I16" s="320"/>
      <c r="J16" s="315" t="s">
        <v>175</v>
      </c>
      <c r="K16" s="315" t="s">
        <v>293</v>
      </c>
    </row>
    <row r="17" spans="1:11">
      <c r="A17" s="325" t="s">
        <v>121</v>
      </c>
      <c r="B17" s="325">
        <v>219013</v>
      </c>
      <c r="C17" s="326" t="s">
        <v>259</v>
      </c>
      <c r="D17" s="327"/>
      <c r="E17" s="327">
        <v>978988.75399999972</v>
      </c>
      <c r="F17" s="312">
        <v>1</v>
      </c>
      <c r="G17" s="317">
        <v>219</v>
      </c>
      <c r="I17" s="320">
        <f>H16</f>
        <v>4427021.5439999998</v>
      </c>
      <c r="J17" s="315" t="s">
        <v>121</v>
      </c>
    </row>
    <row r="18" spans="1:11">
      <c r="A18" s="325"/>
      <c r="B18" s="325"/>
      <c r="C18" s="326"/>
      <c r="D18" s="327"/>
      <c r="E18" s="327"/>
      <c r="G18" s="317"/>
    </row>
    <row r="19" spans="1:11">
      <c r="A19" s="325" t="s">
        <v>84</v>
      </c>
      <c r="B19" s="325">
        <v>182315</v>
      </c>
      <c r="C19" s="326" t="s">
        <v>292</v>
      </c>
      <c r="D19" s="327">
        <v>4463387.0001936592</v>
      </c>
      <c r="E19" s="327"/>
      <c r="G19" s="317"/>
      <c r="H19" s="320"/>
    </row>
    <row r="20" spans="1:11">
      <c r="A20" s="325" t="s">
        <v>121</v>
      </c>
      <c r="B20" s="325">
        <v>219014</v>
      </c>
      <c r="C20" s="326" t="s">
        <v>259</v>
      </c>
      <c r="D20" s="327"/>
      <c r="E20" s="327">
        <v>3476356.4121312248</v>
      </c>
      <c r="F20" s="312" t="s">
        <v>286</v>
      </c>
      <c r="G20" s="317">
        <v>182.12</v>
      </c>
      <c r="H20" s="440">
        <f>D19</f>
        <v>4463387.0001936592</v>
      </c>
      <c r="I20" s="320"/>
      <c r="J20" s="315" t="s">
        <v>84</v>
      </c>
      <c r="K20" s="315" t="s">
        <v>291</v>
      </c>
    </row>
    <row r="21" spans="1:11">
      <c r="A21" s="325" t="s">
        <v>121</v>
      </c>
      <c r="B21" s="325">
        <v>219013</v>
      </c>
      <c r="C21" s="326" t="s">
        <v>259</v>
      </c>
      <c r="D21" s="327"/>
      <c r="E21" s="327">
        <v>987030.58806243446</v>
      </c>
      <c r="F21" s="312">
        <v>1</v>
      </c>
      <c r="G21" s="317">
        <v>219</v>
      </c>
      <c r="I21" s="320">
        <f>H20</f>
        <v>4463387.0001936592</v>
      </c>
      <c r="J21" s="315" t="s">
        <v>121</v>
      </c>
    </row>
    <row r="22" spans="1:11">
      <c r="A22" s="325"/>
      <c r="B22" s="325"/>
      <c r="C22" s="326"/>
      <c r="D22" s="327"/>
      <c r="E22" s="327"/>
      <c r="G22" s="317"/>
    </row>
    <row r="23" spans="1:11">
      <c r="A23" s="325" t="s">
        <v>84</v>
      </c>
      <c r="B23" s="325">
        <v>926196</v>
      </c>
      <c r="C23" s="325" t="s">
        <v>290</v>
      </c>
      <c r="D23" s="327">
        <v>224955.42588155996</v>
      </c>
      <c r="E23" s="327"/>
      <c r="G23" s="317"/>
      <c r="H23" s="320"/>
    </row>
    <row r="24" spans="1:11">
      <c r="A24" s="325" t="s">
        <v>84</v>
      </c>
      <c r="B24" s="325">
        <v>926197</v>
      </c>
      <c r="C24" s="325" t="s">
        <v>289</v>
      </c>
      <c r="D24" s="327">
        <v>55550.991924779992</v>
      </c>
      <c r="E24" s="327"/>
      <c r="G24" s="317"/>
      <c r="I24" s="320"/>
    </row>
    <row r="25" spans="1:11">
      <c r="A25" s="325" t="s">
        <v>121</v>
      </c>
      <c r="B25" s="325">
        <v>219014</v>
      </c>
      <c r="C25" s="326" t="s">
        <v>259</v>
      </c>
      <c r="D25" s="327"/>
      <c r="E25" s="327">
        <v>175208.92478584999</v>
      </c>
      <c r="F25" s="312" t="s">
        <v>286</v>
      </c>
      <c r="G25" s="317"/>
    </row>
    <row r="26" spans="1:11">
      <c r="A26" s="325" t="s">
        <v>121</v>
      </c>
      <c r="B26" s="325">
        <v>219014</v>
      </c>
      <c r="C26" s="326" t="s">
        <v>259</v>
      </c>
      <c r="D26" s="327"/>
      <c r="E26" s="327">
        <v>43266.480582924996</v>
      </c>
      <c r="F26" s="312" t="s">
        <v>286</v>
      </c>
      <c r="G26" s="317" t="s">
        <v>283</v>
      </c>
      <c r="H26" s="320">
        <f>D24+D23</f>
        <v>280506.41780633997</v>
      </c>
      <c r="J26" s="315" t="s">
        <v>84</v>
      </c>
      <c r="K26" s="315" t="s">
        <v>282</v>
      </c>
    </row>
    <row r="27" spans="1:11">
      <c r="A27" s="325" t="s">
        <v>121</v>
      </c>
      <c r="B27" s="325">
        <v>219013</v>
      </c>
      <c r="C27" s="326" t="s">
        <v>259</v>
      </c>
      <c r="D27" s="327"/>
      <c r="E27" s="327">
        <v>62031.01243756499</v>
      </c>
      <c r="F27" s="312">
        <v>1</v>
      </c>
      <c r="G27" s="317">
        <v>219</v>
      </c>
      <c r="I27" s="320">
        <f>H26</f>
        <v>280506.41780633997</v>
      </c>
      <c r="J27" s="315" t="s">
        <v>121</v>
      </c>
    </row>
    <row r="28" spans="1:11">
      <c r="A28" s="325"/>
      <c r="B28" s="325"/>
      <c r="C28" s="326"/>
      <c r="D28" s="327"/>
      <c r="E28" s="327"/>
      <c r="F28" s="312"/>
      <c r="G28" s="317"/>
    </row>
    <row r="29" spans="1:11">
      <c r="A29" s="325" t="s">
        <v>121</v>
      </c>
      <c r="B29" s="328" t="s">
        <v>285</v>
      </c>
      <c r="C29" s="326" t="s">
        <v>288</v>
      </c>
      <c r="D29" s="327">
        <v>1836.9384</v>
      </c>
      <c r="E29" s="327"/>
      <c r="G29" s="317"/>
      <c r="H29" s="320"/>
    </row>
    <row r="30" spans="1:11">
      <c r="A30" s="325" t="s">
        <v>121</v>
      </c>
      <c r="B30" s="325">
        <v>219014</v>
      </c>
      <c r="C30" s="326" t="s">
        <v>259</v>
      </c>
      <c r="D30" s="327"/>
      <c r="E30" s="327">
        <v>1430.7190000000001</v>
      </c>
      <c r="F30" s="312" t="s">
        <v>286</v>
      </c>
      <c r="G30" s="317" t="s">
        <v>287</v>
      </c>
      <c r="I30" s="320"/>
    </row>
    <row r="31" spans="1:11">
      <c r="A31" s="325" t="s">
        <v>121</v>
      </c>
      <c r="B31" s="325">
        <v>219013</v>
      </c>
      <c r="C31" s="326" t="s">
        <v>259</v>
      </c>
      <c r="D31" s="327"/>
      <c r="E31" s="327">
        <v>406.21939999999995</v>
      </c>
      <c r="F31" s="312">
        <v>1</v>
      </c>
      <c r="G31" s="317"/>
    </row>
    <row r="32" spans="1:11">
      <c r="A32" s="325"/>
      <c r="B32" s="325"/>
      <c r="C32" s="326"/>
      <c r="D32" s="327"/>
      <c r="E32" s="327"/>
      <c r="G32" s="329"/>
      <c r="H32" s="330"/>
      <c r="I32" s="330"/>
    </row>
    <row r="33" spans="1:11">
      <c r="A33" s="325" t="s">
        <v>281</v>
      </c>
      <c r="B33" s="325">
        <v>926198</v>
      </c>
      <c r="C33" s="326" t="s">
        <v>284</v>
      </c>
      <c r="D33" s="327">
        <v>11940.0996</v>
      </c>
      <c r="E33" s="327"/>
      <c r="G33" s="329"/>
      <c r="H33" s="330"/>
      <c r="I33" s="330"/>
    </row>
    <row r="34" spans="1:11">
      <c r="A34" s="325" t="s">
        <v>121</v>
      </c>
      <c r="B34" s="325">
        <v>219014</v>
      </c>
      <c r="C34" s="326" t="s">
        <v>259</v>
      </c>
      <c r="D34" s="327"/>
      <c r="E34" s="327">
        <v>9299.673499999999</v>
      </c>
      <c r="F34" s="312" t="s">
        <v>286</v>
      </c>
      <c r="G34" s="329" t="s">
        <v>283</v>
      </c>
      <c r="H34" s="331">
        <f>D33</f>
        <v>11940.0996</v>
      </c>
      <c r="I34" s="330"/>
      <c r="J34" s="315" t="s">
        <v>121</v>
      </c>
      <c r="K34" s="315" t="s">
        <v>282</v>
      </c>
    </row>
    <row r="35" spans="1:11">
      <c r="A35" s="325" t="s">
        <v>121</v>
      </c>
      <c r="B35" s="325">
        <v>219013</v>
      </c>
      <c r="C35" s="326" t="s">
        <v>259</v>
      </c>
      <c r="D35" s="327"/>
      <c r="E35" s="327">
        <v>2640.4261000000006</v>
      </c>
      <c r="F35" s="312">
        <v>1</v>
      </c>
      <c r="G35" s="317">
        <v>219</v>
      </c>
      <c r="I35" s="320">
        <f>H34</f>
        <v>11940.0996</v>
      </c>
      <c r="J35" s="315" t="s">
        <v>121</v>
      </c>
    </row>
    <row r="36" spans="1:11">
      <c r="D36" s="316"/>
      <c r="E36" s="316"/>
      <c r="G36" s="317"/>
    </row>
    <row r="37" spans="1:11">
      <c r="A37" s="332" t="s">
        <v>281</v>
      </c>
      <c r="B37" s="332">
        <v>926198</v>
      </c>
      <c r="C37" s="332" t="s">
        <v>284</v>
      </c>
      <c r="D37" s="333">
        <v>117461.70003060739</v>
      </c>
      <c r="E37" s="333"/>
      <c r="G37" s="329" t="s">
        <v>283</v>
      </c>
      <c r="H37" s="320">
        <f>D37</f>
        <v>117461.70003060739</v>
      </c>
      <c r="J37" s="315" t="s">
        <v>121</v>
      </c>
      <c r="K37" s="315" t="s">
        <v>282</v>
      </c>
    </row>
    <row r="38" spans="1:11">
      <c r="A38" s="332" t="s">
        <v>281</v>
      </c>
      <c r="B38" s="332">
        <v>219013</v>
      </c>
      <c r="C38" s="332" t="s">
        <v>259</v>
      </c>
      <c r="D38" s="333"/>
      <c r="E38" s="333">
        <v>117461.70003060739</v>
      </c>
      <c r="G38" s="317">
        <v>219</v>
      </c>
      <c r="I38" s="320">
        <f>E38</f>
        <v>117461.70003060739</v>
      </c>
      <c r="J38" s="315" t="s">
        <v>121</v>
      </c>
    </row>
    <row r="40" spans="1:11">
      <c r="G40" s="311" t="s">
        <v>280</v>
      </c>
    </row>
    <row r="41" spans="1:11">
      <c r="A41" s="315" t="s">
        <v>279</v>
      </c>
      <c r="B41" s="316">
        <f>E16+E17+E20+E21+E25+E26+E27+E30+E31+E34+E35</f>
        <v>9184692</v>
      </c>
      <c r="G41" s="315" t="s">
        <v>84</v>
      </c>
      <c r="H41" s="441">
        <f>H6+H20-I13</f>
        <v>5482969.1042271592</v>
      </c>
    </row>
    <row r="42" spans="1:11">
      <c r="A42" s="315" t="s">
        <v>278</v>
      </c>
      <c r="B42" s="316">
        <f>E16+E20+E25+E26+E30+E34</f>
        <v>7153594.9999999981</v>
      </c>
      <c r="G42" s="315" t="s">
        <v>175</v>
      </c>
      <c r="H42" s="443">
        <f>H16-I7</f>
        <v>2892826.4939999999</v>
      </c>
      <c r="I42" s="57" t="s">
        <v>151</v>
      </c>
    </row>
    <row r="43" spans="1:11">
      <c r="G43" s="315" t="s">
        <v>277</v>
      </c>
      <c r="H43" s="316">
        <f>-I17-I21-I27-I35-I38</f>
        <v>-9300316.7616306078</v>
      </c>
    </row>
  </sheetData>
  <mergeCells count="1">
    <mergeCell ref="G1:I1"/>
  </mergeCells>
  <pageMargins left="0.75" right="0.75" top="1" bottom="1" header="0.5" footer="0.5"/>
  <pageSetup scale="52" fitToHeight="0" orientation="landscape" r:id="rId1"/>
  <headerFooter>
    <oddFooter>&amp;R&amp;"Times New Roman,Bold"&amp;12Case No. 2020-00350
Attachment to Response to Kroger-2 Question No. 14
Page &amp;P of &amp;N
Arbough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29DE-808A-4CDE-9D46-5EAC69EBA473}">
  <sheetPr>
    <pageSetUpPr fitToPage="1"/>
  </sheetPr>
  <dimension ref="A1:N20"/>
  <sheetViews>
    <sheetView tabSelected="1" zoomScaleNormal="100" workbookViewId="0">
      <selection activeCell="A3" sqref="A3:XFD4"/>
    </sheetView>
  </sheetViews>
  <sheetFormatPr defaultRowHeight="12.75"/>
  <cols>
    <col min="1" max="1" width="28.125" style="343" bestFit="1" customWidth="1"/>
    <col min="2" max="2" width="1.375" style="343" customWidth="1"/>
    <col min="3" max="10" width="12.125" style="343" customWidth="1"/>
    <col min="11" max="11" width="1.75" style="343" customWidth="1"/>
    <col min="12" max="12" width="12.125" style="344" bestFit="1" customWidth="1"/>
    <col min="13" max="13" width="10.5" style="343" bestFit="1" customWidth="1"/>
    <col min="14" max="14" width="11.125" style="343" bestFit="1" customWidth="1"/>
    <col min="15" max="15" width="11.125" style="334" bestFit="1" customWidth="1"/>
    <col min="16" max="16384" width="9" style="334"/>
  </cols>
  <sheetData>
    <row r="1" spans="1:13" ht="18.75">
      <c r="A1" s="342" t="s">
        <v>320</v>
      </c>
    </row>
    <row r="2" spans="1:13">
      <c r="A2" s="345"/>
    </row>
    <row r="3" spans="1:13">
      <c r="C3" s="346" t="s">
        <v>319</v>
      </c>
      <c r="D3" s="346" t="s">
        <v>318</v>
      </c>
      <c r="E3" s="346" t="s">
        <v>317</v>
      </c>
      <c r="F3" s="346" t="s">
        <v>316</v>
      </c>
      <c r="G3" s="346" t="s">
        <v>315</v>
      </c>
      <c r="H3" s="346" t="s">
        <v>314</v>
      </c>
      <c r="I3" s="346" t="s">
        <v>313</v>
      </c>
      <c r="J3" s="346" t="s">
        <v>312</v>
      </c>
      <c r="K3" s="347"/>
      <c r="L3" s="348" t="s">
        <v>311</v>
      </c>
    </row>
    <row r="4" spans="1:13">
      <c r="A4" s="347"/>
    </row>
    <row r="6" spans="1:13">
      <c r="A6" s="347" t="s">
        <v>310</v>
      </c>
      <c r="C6" s="344"/>
      <c r="D6" s="344"/>
      <c r="E6" s="344"/>
      <c r="F6" s="344"/>
      <c r="G6" s="344"/>
      <c r="H6" s="344"/>
      <c r="I6" s="344"/>
      <c r="J6" s="344"/>
    </row>
    <row r="7" spans="1:13">
      <c r="A7" s="350" t="s">
        <v>308</v>
      </c>
      <c r="C7" s="344">
        <v>58892.05</v>
      </c>
      <c r="D7" s="344">
        <v>60235.35</v>
      </c>
      <c r="E7" s="344">
        <v>59551.73</v>
      </c>
      <c r="F7" s="344">
        <v>59999.03</v>
      </c>
      <c r="G7" s="344"/>
      <c r="H7" s="344">
        <v>119600.66</v>
      </c>
      <c r="I7" s="344">
        <v>59903.4</v>
      </c>
      <c r="J7" s="343">
        <v>59977.95</v>
      </c>
      <c r="L7" s="344">
        <f>SUM(C7:J7)</f>
        <v>478160.17000000004</v>
      </c>
    </row>
    <row r="8" spans="1:13" ht="15">
      <c r="A8" s="350" t="s">
        <v>307</v>
      </c>
      <c r="C8" s="344">
        <v>-120993.7</v>
      </c>
      <c r="D8" s="344">
        <v>0</v>
      </c>
      <c r="E8" s="344"/>
      <c r="F8" s="344">
        <v>-116923.58</v>
      </c>
      <c r="G8" s="344"/>
      <c r="H8" s="344"/>
      <c r="I8" s="344">
        <v>-40039.07</v>
      </c>
      <c r="J8" s="344"/>
      <c r="K8" s="344"/>
      <c r="L8" s="338">
        <f>SUM(C8:J8)</f>
        <v>-277956.34999999998</v>
      </c>
      <c r="M8" s="347" t="s">
        <v>306</v>
      </c>
    </row>
    <row r="9" spans="1:13" ht="15.75" thickBot="1">
      <c r="C9" s="336">
        <f t="shared" ref="C9:J9" si="0">SUM(C7:C8)</f>
        <v>-62101.649999999994</v>
      </c>
      <c r="D9" s="335">
        <f t="shared" si="0"/>
        <v>60235.35</v>
      </c>
      <c r="E9" s="335">
        <f t="shared" si="0"/>
        <v>59551.73</v>
      </c>
      <c r="F9" s="335">
        <f t="shared" si="0"/>
        <v>-56924.55</v>
      </c>
      <c r="G9" s="335">
        <f t="shared" si="0"/>
        <v>0</v>
      </c>
      <c r="H9" s="335">
        <f t="shared" si="0"/>
        <v>119600.66</v>
      </c>
      <c r="I9" s="335">
        <f t="shared" si="0"/>
        <v>19864.330000000002</v>
      </c>
      <c r="J9" s="335">
        <f t="shared" si="0"/>
        <v>59977.95</v>
      </c>
      <c r="K9" s="344"/>
      <c r="L9" s="352">
        <f>SUM(L7:L8)</f>
        <v>200203.82000000007</v>
      </c>
      <c r="M9" s="349" t="s">
        <v>203</v>
      </c>
    </row>
    <row r="10" spans="1:13" ht="13.5" thickTop="1">
      <c r="C10" s="344"/>
      <c r="D10" s="344"/>
      <c r="K10" s="344"/>
    </row>
    <row r="11" spans="1:13">
      <c r="A11" s="347" t="s">
        <v>309</v>
      </c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3" ht="15">
      <c r="A12" s="350" t="s">
        <v>308</v>
      </c>
      <c r="C12" s="344">
        <v>31889.03</v>
      </c>
      <c r="D12" s="351">
        <v>32851.18</v>
      </c>
      <c r="E12" s="344">
        <v>31983.599999999999</v>
      </c>
      <c r="F12" s="344">
        <v>33314.300000000003</v>
      </c>
      <c r="G12" s="344"/>
      <c r="H12" s="344">
        <v>66529.2</v>
      </c>
      <c r="I12" s="344">
        <v>33483.839999999997</v>
      </c>
      <c r="J12" s="343">
        <v>33305.269999999997</v>
      </c>
      <c r="K12" s="344"/>
      <c r="L12" s="344">
        <f>SUM(C12:J12)</f>
        <v>263356.42</v>
      </c>
    </row>
    <row r="13" spans="1:13">
      <c r="A13" s="350" t="s">
        <v>307</v>
      </c>
      <c r="C13" s="344">
        <v>-116237.78</v>
      </c>
      <c r="D13" s="344">
        <v>0</v>
      </c>
      <c r="E13" s="344"/>
      <c r="F13" s="344">
        <v>-109108.51</v>
      </c>
      <c r="G13" s="344"/>
      <c r="H13" s="344"/>
      <c r="I13" s="344">
        <v>-68095.69</v>
      </c>
      <c r="J13" s="344"/>
      <c r="K13" s="344"/>
      <c r="L13" s="353">
        <f>SUM(C13:J13)</f>
        <v>-293441.98</v>
      </c>
      <c r="M13" s="347" t="s">
        <v>306</v>
      </c>
    </row>
    <row r="14" spans="1:13" ht="15.75" thickBot="1">
      <c r="A14" s="354"/>
      <c r="C14" s="336">
        <f t="shared" ref="C14:J14" si="1">SUM(C12:C13)</f>
        <v>-84348.75</v>
      </c>
      <c r="D14" s="335">
        <f t="shared" si="1"/>
        <v>32851.18</v>
      </c>
      <c r="E14" s="335">
        <f t="shared" si="1"/>
        <v>31983.599999999999</v>
      </c>
      <c r="F14" s="335">
        <f t="shared" si="1"/>
        <v>-75794.209999999992</v>
      </c>
      <c r="G14" s="335">
        <f t="shared" si="1"/>
        <v>0</v>
      </c>
      <c r="H14" s="335">
        <f t="shared" si="1"/>
        <v>66529.2</v>
      </c>
      <c r="I14" s="335">
        <f t="shared" si="1"/>
        <v>-34611.850000000006</v>
      </c>
      <c r="J14" s="335">
        <f t="shared" si="1"/>
        <v>33305.269999999997</v>
      </c>
      <c r="K14" s="344"/>
      <c r="L14" s="352">
        <f>SUM(L12:L13)</f>
        <v>-30085.559999999998</v>
      </c>
    </row>
    <row r="15" spans="1:13" ht="13.5" thickTop="1">
      <c r="A15" s="354"/>
      <c r="C15" s="344"/>
      <c r="D15" s="344"/>
      <c r="K15" s="344"/>
    </row>
    <row r="16" spans="1:13" ht="15.75" customHeight="1">
      <c r="G16" s="541" t="s">
        <v>321</v>
      </c>
      <c r="H16" s="541"/>
      <c r="I16" s="541"/>
      <c r="J16" s="355"/>
    </row>
    <row r="17" spans="1:10">
      <c r="A17" s="356"/>
      <c r="F17" s="355"/>
      <c r="G17" s="541"/>
      <c r="H17" s="541"/>
      <c r="I17" s="541"/>
      <c r="J17" s="355"/>
    </row>
    <row r="18" spans="1:10" ht="29.25" customHeight="1">
      <c r="F18" s="355"/>
      <c r="G18" s="355"/>
      <c r="H18" s="355"/>
      <c r="I18" s="358"/>
      <c r="J18" s="355"/>
    </row>
    <row r="19" spans="1:10">
      <c r="F19" s="357"/>
      <c r="G19" s="357"/>
    </row>
    <row r="20" spans="1:10">
      <c r="F20" s="357"/>
      <c r="G20" s="357"/>
    </row>
  </sheetData>
  <mergeCells count="1">
    <mergeCell ref="G16:I17"/>
  </mergeCells>
  <pageMargins left="0.75" right="0.75" top="1" bottom="1" header="0.5" footer="0.5"/>
  <pageSetup scale="71" fitToHeight="0" orientation="landscape" r:id="rId1"/>
  <headerFooter>
    <oddFooter>&amp;R&amp;"Times New Roman,Bold"&amp;12Case No. 2020-00350
Attachment to Response to Kroger-2 Question No. 14
Page &amp;P of &amp;N
Arbough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3B47359-13BE-4127-AF43-84480826AB6B}">
            <xm:f>NOT(ISERROR(SEARCH("-",C6)))</xm:f>
            <xm:f>"-"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C10:D10 C15:D15 C7:I7 C12:I12 C6:J6 C8:J9 C11:J11 C13:J14 K6:L15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1922-975A-4B03-B3AF-A385236493C3}">
  <sheetPr>
    <pageSetUpPr fitToPage="1"/>
  </sheetPr>
  <dimension ref="A1:N46"/>
  <sheetViews>
    <sheetView tabSelected="1" view="pageBreakPreview" zoomScale="60" zoomScaleNormal="100" workbookViewId="0">
      <selection activeCell="A3" sqref="A3:XFD4"/>
    </sheetView>
  </sheetViews>
  <sheetFormatPr defaultRowHeight="15"/>
  <cols>
    <col min="1" max="1" width="37.375" style="334" customWidth="1"/>
    <col min="2" max="2" width="1.375" style="334" customWidth="1"/>
    <col min="3" max="3" width="12.125" style="334" customWidth="1"/>
    <col min="4" max="4" width="6.25" style="360" bestFit="1" customWidth="1"/>
    <col min="5" max="5" width="12.125" style="334" customWidth="1"/>
    <col min="6" max="6" width="6.25" style="360" bestFit="1" customWidth="1"/>
    <col min="7" max="7" width="12.125" style="334" customWidth="1"/>
    <col min="8" max="8" width="6.75" style="334" customWidth="1"/>
    <col min="9" max="9" width="16.75" style="359" bestFit="1" customWidth="1"/>
    <col min="10" max="10" width="17.75" style="334" bestFit="1" customWidth="1"/>
    <col min="11" max="11" width="11.125" style="334" bestFit="1" customWidth="1"/>
    <col min="12" max="13" width="9" style="334"/>
    <col min="14" max="14" width="10.25" style="334" bestFit="1" customWidth="1"/>
    <col min="15" max="16384" width="9" style="334"/>
  </cols>
  <sheetData>
    <row r="1" spans="1:10" ht="22.5">
      <c r="A1" s="341" t="s">
        <v>336</v>
      </c>
      <c r="C1" s="399" t="s">
        <v>335</v>
      </c>
      <c r="E1" s="399" t="s">
        <v>334</v>
      </c>
      <c r="G1" s="399" t="s">
        <v>333</v>
      </c>
    </row>
    <row r="2" spans="1:10" ht="12.75">
      <c r="C2" s="340" t="s">
        <v>319</v>
      </c>
      <c r="D2" s="398"/>
      <c r="E2" s="340" t="s">
        <v>316</v>
      </c>
      <c r="F2" s="398"/>
      <c r="G2" s="340" t="s">
        <v>313</v>
      </c>
      <c r="H2" s="337"/>
      <c r="I2" s="339" t="s">
        <v>311</v>
      </c>
    </row>
    <row r="3" spans="1:10" ht="15.75" thickBot="1"/>
    <row r="4" spans="1:10">
      <c r="A4" s="397" t="s">
        <v>309</v>
      </c>
      <c r="B4" s="390"/>
      <c r="C4" s="388"/>
      <c r="D4" s="389"/>
      <c r="E4" s="388"/>
      <c r="F4" s="389"/>
      <c r="G4" s="388"/>
      <c r="H4" s="388"/>
      <c r="I4" s="388"/>
      <c r="J4" s="387"/>
    </row>
    <row r="5" spans="1:10">
      <c r="A5" s="380" t="s">
        <v>329</v>
      </c>
      <c r="B5" s="514"/>
      <c r="C5" s="373"/>
      <c r="D5" s="363"/>
      <c r="E5" s="373"/>
      <c r="F5" s="363"/>
      <c r="G5" s="373"/>
      <c r="H5" s="373"/>
      <c r="I5" s="373"/>
      <c r="J5" s="386"/>
    </row>
    <row r="6" spans="1:10">
      <c r="A6" s="378" t="s">
        <v>328</v>
      </c>
      <c r="B6" s="514"/>
      <c r="C6" s="373"/>
      <c r="D6" s="363"/>
      <c r="E6" s="394">
        <v>163200</v>
      </c>
      <c r="F6" s="363"/>
      <c r="G6" s="373">
        <v>153600</v>
      </c>
      <c r="H6" s="373"/>
      <c r="I6" s="384">
        <f>SUM(C6:G6)</f>
        <v>316800</v>
      </c>
      <c r="J6" s="376" t="s">
        <v>328</v>
      </c>
    </row>
    <row r="7" spans="1:10">
      <c r="A7" s="378" t="s">
        <v>327</v>
      </c>
      <c r="B7" s="514"/>
      <c r="C7" s="373"/>
      <c r="D7" s="363"/>
      <c r="E7" s="394">
        <v>123400</v>
      </c>
      <c r="F7" s="363"/>
      <c r="G7" s="373">
        <v>91300</v>
      </c>
      <c r="H7" s="373"/>
      <c r="I7" s="384">
        <f>SUM(C7:G7)</f>
        <v>214700</v>
      </c>
      <c r="J7" s="376" t="s">
        <v>327</v>
      </c>
    </row>
    <row r="8" spans="1:10">
      <c r="A8" s="378" t="s">
        <v>326</v>
      </c>
      <c r="B8" s="514"/>
      <c r="C8" s="373">
        <v>-230488.18</v>
      </c>
      <c r="D8" s="363"/>
      <c r="E8" s="396">
        <v>-525831.46</v>
      </c>
      <c r="F8" s="363"/>
      <c r="G8" s="373">
        <v>192266.92</v>
      </c>
      <c r="H8" s="373"/>
      <c r="I8" s="384">
        <f>SUM(C8:G8)</f>
        <v>-564052.71999999986</v>
      </c>
      <c r="J8" s="376" t="s">
        <v>326</v>
      </c>
    </row>
    <row r="9" spans="1:10" ht="15.75" thickBot="1">
      <c r="A9" s="375" t="s">
        <v>200</v>
      </c>
      <c r="B9" s="514"/>
      <c r="C9" s="362">
        <f>SUM(C6:C8)</f>
        <v>-230488.18</v>
      </c>
      <c r="D9" s="363"/>
      <c r="E9" s="395">
        <f>SUM(E6:E8)</f>
        <v>-239231.45999999996</v>
      </c>
      <c r="F9" s="363"/>
      <c r="G9" s="362">
        <f>SUM(G6:G8)</f>
        <v>437166.92000000004</v>
      </c>
      <c r="H9" s="373"/>
      <c r="I9" s="335">
        <f>SUM(I6:I8)</f>
        <v>-32552.719999999856</v>
      </c>
      <c r="J9" s="386"/>
    </row>
    <row r="10" spans="1:10" ht="15.75" thickTop="1">
      <c r="A10" s="383"/>
      <c r="B10" s="514"/>
      <c r="C10" s="362"/>
      <c r="D10" s="381"/>
      <c r="E10" s="382"/>
      <c r="F10" s="381"/>
      <c r="G10" s="382"/>
      <c r="H10" s="373"/>
      <c r="I10" s="373"/>
      <c r="J10" s="379"/>
    </row>
    <row r="11" spans="1:10">
      <c r="A11" s="380" t="s">
        <v>325</v>
      </c>
      <c r="B11" s="514"/>
      <c r="C11" s="373"/>
      <c r="D11" s="363"/>
      <c r="E11" s="373"/>
      <c r="F11" s="363"/>
      <c r="G11" s="373"/>
      <c r="H11" s="373"/>
      <c r="I11" s="373"/>
      <c r="J11" s="379"/>
    </row>
    <row r="12" spans="1:10">
      <c r="A12" s="378" t="s">
        <v>324</v>
      </c>
      <c r="B12" s="514"/>
      <c r="C12" s="373"/>
      <c r="D12" s="363"/>
      <c r="E12" s="394">
        <v>778600</v>
      </c>
      <c r="F12" s="363"/>
      <c r="G12" s="373">
        <v>596700</v>
      </c>
      <c r="H12" s="373"/>
      <c r="I12" s="377">
        <f>SUM(C12:G12)</f>
        <v>1375300</v>
      </c>
      <c r="J12" s="376" t="s">
        <v>324</v>
      </c>
    </row>
    <row r="13" spans="1:10">
      <c r="A13" s="378" t="s">
        <v>323</v>
      </c>
      <c r="B13" s="514"/>
      <c r="C13" s="373">
        <v>-700740</v>
      </c>
      <c r="D13" s="363"/>
      <c r="E13" s="373"/>
      <c r="F13" s="363"/>
      <c r="G13" s="373">
        <v>-589680</v>
      </c>
      <c r="H13" s="373"/>
      <c r="I13" s="377">
        <f>SUM(C13:G13)</f>
        <v>-1290420</v>
      </c>
      <c r="J13" s="376" t="s">
        <v>323</v>
      </c>
    </row>
    <row r="14" spans="1:10" ht="15.75" thickBot="1">
      <c r="A14" s="375" t="s">
        <v>322</v>
      </c>
      <c r="B14" s="514"/>
      <c r="C14" s="374">
        <f>SUM(C12:C13)</f>
        <v>-700740</v>
      </c>
      <c r="D14" s="363"/>
      <c r="E14" s="362">
        <f>SUM(E12:E13)</f>
        <v>778600</v>
      </c>
      <c r="F14" s="363"/>
      <c r="G14" s="362">
        <f>SUM(G12:G13)</f>
        <v>7020</v>
      </c>
      <c r="H14" s="373"/>
      <c r="I14" s="335">
        <f>SUM(C14:G14)</f>
        <v>84880</v>
      </c>
      <c r="J14" s="372"/>
    </row>
    <row r="15" spans="1:10" ht="15.75" thickTop="1">
      <c r="A15" s="375"/>
      <c r="B15" s="514"/>
      <c r="C15" s="373"/>
      <c r="D15" s="363"/>
      <c r="E15" s="373"/>
      <c r="F15" s="363"/>
      <c r="G15" s="373"/>
      <c r="H15" s="373"/>
      <c r="I15" s="373"/>
      <c r="J15" s="372"/>
    </row>
    <row r="16" spans="1:10">
      <c r="A16" s="375" t="s">
        <v>331</v>
      </c>
      <c r="B16" s="514"/>
      <c r="C16" s="373"/>
      <c r="D16" s="363"/>
      <c r="E16" s="394">
        <f>SUM(E6:E7)+E12</f>
        <v>1065200</v>
      </c>
      <c r="F16" s="515"/>
      <c r="G16" s="373"/>
      <c r="H16" s="373"/>
      <c r="I16" s="373"/>
      <c r="J16" s="386"/>
    </row>
    <row r="17" spans="1:12" ht="15.75" thickBot="1">
      <c r="A17" s="371"/>
      <c r="B17" s="367"/>
      <c r="C17" s="365"/>
      <c r="D17" s="366"/>
      <c r="E17" s="392"/>
      <c r="F17" s="366"/>
      <c r="G17" s="370"/>
      <c r="H17" s="365"/>
      <c r="I17" s="369"/>
      <c r="J17" s="364"/>
    </row>
    <row r="18" spans="1:12" ht="15.75" thickBot="1">
      <c r="A18" s="368" t="s">
        <v>332</v>
      </c>
      <c r="B18" s="367"/>
      <c r="C18" s="365">
        <f>C9+C14</f>
        <v>-931228.17999999993</v>
      </c>
      <c r="D18" s="366"/>
      <c r="E18" s="365">
        <f>E9+E14</f>
        <v>539368.54</v>
      </c>
      <c r="F18" s="366"/>
      <c r="G18" s="365">
        <f>G9+G14</f>
        <v>444186.92000000004</v>
      </c>
      <c r="H18" s="365"/>
      <c r="I18" s="365">
        <f>SUM(C18:G18)</f>
        <v>52327.280000000144</v>
      </c>
      <c r="J18" s="364"/>
      <c r="L18" s="446"/>
    </row>
    <row r="19" spans="1:12" ht="15.75" thickBot="1">
      <c r="A19" s="391"/>
      <c r="C19" s="373"/>
      <c r="D19" s="363"/>
      <c r="E19" s="373"/>
      <c r="F19" s="363"/>
      <c r="G19" s="373"/>
      <c r="H19" s="359"/>
      <c r="I19" s="373"/>
    </row>
    <row r="20" spans="1:12">
      <c r="A20" s="444" t="s">
        <v>310</v>
      </c>
      <c r="B20" s="390"/>
      <c r="C20" s="388"/>
      <c r="D20" s="389"/>
      <c r="E20" s="388"/>
      <c r="F20" s="389"/>
      <c r="G20" s="388"/>
      <c r="H20" s="388"/>
      <c r="I20" s="388"/>
      <c r="J20" s="387"/>
    </row>
    <row r="21" spans="1:12">
      <c r="A21" s="380" t="s">
        <v>329</v>
      </c>
      <c r="C21" s="385"/>
      <c r="D21" s="363"/>
      <c r="E21" s="385"/>
      <c r="F21" s="363"/>
      <c r="G21" s="373"/>
      <c r="H21" s="373"/>
      <c r="I21" s="373"/>
      <c r="J21" s="386"/>
    </row>
    <row r="22" spans="1:12">
      <c r="A22" s="378" t="s">
        <v>328</v>
      </c>
      <c r="C22" s="385"/>
      <c r="D22" s="363"/>
      <c r="E22" s="445">
        <v>1028400</v>
      </c>
      <c r="F22" s="363"/>
      <c r="G22" s="373">
        <v>1036800</v>
      </c>
      <c r="H22" s="373"/>
      <c r="I22" s="384">
        <f>SUM(C22:G22)</f>
        <v>2065200</v>
      </c>
      <c r="J22" s="376" t="s">
        <v>328</v>
      </c>
    </row>
    <row r="23" spans="1:12">
      <c r="A23" s="378" t="s">
        <v>327</v>
      </c>
      <c r="C23" s="385"/>
      <c r="D23" s="363"/>
      <c r="E23" s="445">
        <v>63000</v>
      </c>
      <c r="F23" s="363"/>
      <c r="G23" s="373">
        <v>67600</v>
      </c>
      <c r="H23" s="373"/>
      <c r="I23" s="384">
        <f>SUM(C23:G23)</f>
        <v>130600</v>
      </c>
      <c r="J23" s="376" t="s">
        <v>327</v>
      </c>
    </row>
    <row r="24" spans="1:12">
      <c r="A24" s="378" t="s">
        <v>326</v>
      </c>
      <c r="C24" s="385">
        <v>-115869.4</v>
      </c>
      <c r="D24" s="363"/>
      <c r="E24" s="385">
        <v>-264664.62</v>
      </c>
      <c r="F24" s="363"/>
      <c r="G24" s="373">
        <v>150813.29999999999</v>
      </c>
      <c r="H24" s="373"/>
      <c r="I24" s="384">
        <f>SUM(C24:G24)</f>
        <v>-229720.72000000003</v>
      </c>
      <c r="J24" s="376" t="s">
        <v>326</v>
      </c>
    </row>
    <row r="25" spans="1:12" ht="15.75" thickBot="1">
      <c r="A25" s="375" t="s">
        <v>200</v>
      </c>
      <c r="C25" s="362">
        <f>SUM(C22:C24)</f>
        <v>-115869.4</v>
      </c>
      <c r="D25" s="363"/>
      <c r="E25" s="362">
        <f>SUM(E22:E24)</f>
        <v>826735.38</v>
      </c>
      <c r="F25" s="363"/>
      <c r="G25" s="362">
        <f>SUM(G22:G24)</f>
        <v>1255213.3</v>
      </c>
      <c r="H25" s="373"/>
      <c r="I25" s="335">
        <f>SUM(I22:I24)</f>
        <v>1966079.28</v>
      </c>
      <c r="J25" s="372" t="s">
        <v>203</v>
      </c>
    </row>
    <row r="26" spans="1:12" ht="15.75" thickTop="1">
      <c r="A26" s="383"/>
      <c r="C26" s="362"/>
      <c r="D26" s="381"/>
      <c r="E26" s="382"/>
      <c r="F26" s="381"/>
      <c r="G26" s="382"/>
      <c r="H26" s="373"/>
      <c r="I26" s="373"/>
      <c r="J26" s="379"/>
    </row>
    <row r="27" spans="1:12">
      <c r="A27" s="380" t="s">
        <v>325</v>
      </c>
      <c r="C27" s="373"/>
      <c r="D27" s="363"/>
      <c r="E27" s="373"/>
      <c r="F27" s="363"/>
      <c r="G27" s="373"/>
      <c r="H27" s="373"/>
      <c r="I27" s="373"/>
      <c r="J27" s="379"/>
    </row>
    <row r="28" spans="1:12">
      <c r="A28" s="378" t="s">
        <v>324</v>
      </c>
      <c r="C28" s="373"/>
      <c r="D28" s="363"/>
      <c r="E28" s="445">
        <v>391000</v>
      </c>
      <c r="F28" s="363"/>
      <c r="G28" s="373">
        <v>462400</v>
      </c>
      <c r="H28" s="373"/>
      <c r="I28" s="377">
        <f>SUM(C28:G28)</f>
        <v>853400</v>
      </c>
      <c r="J28" s="376" t="s">
        <v>324</v>
      </c>
    </row>
    <row r="29" spans="1:12">
      <c r="A29" s="378" t="s">
        <v>323</v>
      </c>
      <c r="C29" s="373">
        <v>-351900</v>
      </c>
      <c r="D29" s="363"/>
      <c r="E29" s="373"/>
      <c r="F29" s="363"/>
      <c r="G29" s="373">
        <v>-456960</v>
      </c>
      <c r="H29" s="373"/>
      <c r="I29" s="377">
        <f>SUM(C29:G29)</f>
        <v>-808860</v>
      </c>
      <c r="J29" s="376" t="s">
        <v>323</v>
      </c>
    </row>
    <row r="30" spans="1:12" ht="15.75" thickBot="1">
      <c r="A30" s="375" t="s">
        <v>322</v>
      </c>
      <c r="C30" s="374">
        <f>SUM(C28:C29)</f>
        <v>-351900</v>
      </c>
      <c r="D30" s="363"/>
      <c r="E30" s="362">
        <f>SUM(E28:E29)</f>
        <v>391000</v>
      </c>
      <c r="F30" s="363"/>
      <c r="G30" s="362">
        <f>SUM(G28:G29)</f>
        <v>5440</v>
      </c>
      <c r="H30" s="373"/>
      <c r="I30" s="335">
        <f>SUM(C30:G30)</f>
        <v>44540</v>
      </c>
      <c r="J30" s="372"/>
    </row>
    <row r="31" spans="1:12" ht="15.75" thickTop="1">
      <c r="A31" s="375"/>
      <c r="C31" s="373"/>
      <c r="D31" s="363"/>
      <c r="E31" s="373"/>
      <c r="F31" s="363"/>
      <c r="G31" s="373"/>
      <c r="H31" s="373"/>
      <c r="I31" s="373"/>
      <c r="J31" s="372"/>
    </row>
    <row r="32" spans="1:12">
      <c r="A32" s="375" t="s">
        <v>331</v>
      </c>
      <c r="C32" s="373"/>
      <c r="D32" s="363"/>
      <c r="E32" s="445">
        <f>SUM(E22:E23)+E28</f>
        <v>1482400</v>
      </c>
      <c r="F32" s="393" t="s">
        <v>203</v>
      </c>
      <c r="G32" s="373"/>
      <c r="H32" s="373"/>
      <c r="I32" s="373"/>
      <c r="J32" s="386"/>
    </row>
    <row r="33" spans="1:14" ht="15.75" thickBot="1">
      <c r="A33" s="371"/>
      <c r="B33" s="367"/>
      <c r="C33" s="365"/>
      <c r="D33" s="366"/>
      <c r="E33" s="392"/>
      <c r="F33" s="366"/>
      <c r="G33" s="370"/>
      <c r="H33" s="365"/>
      <c r="I33" s="369"/>
      <c r="J33" s="364"/>
    </row>
    <row r="34" spans="1:14" ht="15.75" thickBot="1">
      <c r="A34" s="368" t="s">
        <v>330</v>
      </c>
      <c r="B34" s="367"/>
      <c r="C34" s="365">
        <f>C25+C30</f>
        <v>-467769.4</v>
      </c>
      <c r="D34" s="366"/>
      <c r="E34" s="365">
        <f>E25+E30</f>
        <v>1217735.3799999999</v>
      </c>
      <c r="F34" s="366"/>
      <c r="G34" s="365">
        <f>G25+G30</f>
        <v>1260653.3</v>
      </c>
      <c r="H34" s="365"/>
      <c r="I34" s="365">
        <f>SUM(C34:G34)</f>
        <v>2010619.2799999998</v>
      </c>
      <c r="J34" s="364"/>
    </row>
    <row r="39" spans="1:14">
      <c r="N39" s="361"/>
    </row>
    <row r="40" spans="1:14">
      <c r="N40" s="361"/>
    </row>
    <row r="41" spans="1:14">
      <c r="N41" s="361"/>
    </row>
    <row r="42" spans="1:14">
      <c r="N42" s="361"/>
    </row>
    <row r="43" spans="1:14">
      <c r="N43" s="361"/>
    </row>
    <row r="44" spans="1:14">
      <c r="N44" s="361"/>
    </row>
    <row r="45" spans="1:14">
      <c r="N45" s="361"/>
    </row>
    <row r="46" spans="1:14">
      <c r="N46" s="361"/>
    </row>
  </sheetData>
  <conditionalFormatting sqref="C4:D31 C33:D34 E27:E31 E34 E4:E25 C32:E32 G4:I34 F4:F15 F17:F32">
    <cfRule type="cellIs" dxfId="2" priority="5" operator="lessThan">
      <formula>0</formula>
    </cfRule>
  </conditionalFormatting>
  <conditionalFormatting sqref="E26 E33">
    <cfRule type="cellIs" dxfId="1" priority="4" operator="lessThan">
      <formula>0</formula>
    </cfRule>
  </conditionalFormatting>
  <conditionalFormatting sqref="F33:F34">
    <cfRule type="cellIs" dxfId="0" priority="3" operator="lessThan">
      <formula>0</formula>
    </cfRule>
  </conditionalFormatting>
  <pageMargins left="0.75" right="0.75" top="1" bottom="1" header="0.5" footer="0.5"/>
  <pageSetup scale="83" fitToHeight="0" orientation="landscape" r:id="rId1"/>
  <headerFooter>
    <oddFooter>&amp;R&amp;"Times New Roman,Bold"&amp;12Case No. 2020-00350
Attachment to Response to Kroger-2 Question No. 14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C0F4-F1EC-4BFD-9E39-C65F47C6A637}">
  <sheetPr>
    <pageSetUpPr fitToPage="1"/>
  </sheetPr>
  <dimension ref="A1:Z47"/>
  <sheetViews>
    <sheetView tabSelected="1" view="pageBreakPreview" zoomScale="60" zoomScaleNormal="90" workbookViewId="0">
      <pane xSplit="1" ySplit="3" topLeftCell="B10" activePane="bottomRight" state="frozen"/>
      <selection activeCell="A3" sqref="A3:XFD4"/>
      <selection pane="topRight" activeCell="A3" sqref="A3:XFD4"/>
      <selection pane="bottomLeft" activeCell="A3" sqref="A3:XFD4"/>
      <selection pane="bottomRight" activeCell="A3" sqref="A3:XFD4"/>
    </sheetView>
  </sheetViews>
  <sheetFormatPr defaultColWidth="9" defaultRowHeight="15"/>
  <cols>
    <col min="1" max="1" width="48.5" style="476" bestFit="1" customWidth="1"/>
    <col min="2" max="2" width="12.25" style="2" customWidth="1"/>
    <col min="3" max="3" width="11.125" style="2" customWidth="1"/>
    <col min="4" max="4" width="11.375" style="2" customWidth="1"/>
    <col min="5" max="6" width="11.5" style="2" bestFit="1" customWidth="1"/>
    <col min="7" max="7" width="11.125" style="2" customWidth="1"/>
    <col min="8" max="9" width="9.5" style="2" bestFit="1" customWidth="1"/>
    <col min="10" max="10" width="11" style="2" customWidth="1"/>
    <col min="11" max="11" width="10" style="2" customWidth="1"/>
    <col min="12" max="14" width="8.375" style="2" customWidth="1"/>
    <col min="15" max="15" width="9.5" style="2" bestFit="1" customWidth="1"/>
    <col min="16" max="24" width="8.375" style="2" customWidth="1"/>
    <col min="25" max="25" width="4.375" style="2" customWidth="1"/>
    <col min="26" max="26" width="12.875" style="477" bestFit="1" customWidth="1"/>
    <col min="27" max="30" width="9.5" style="477" bestFit="1" customWidth="1"/>
    <col min="31" max="16384" width="9" style="477"/>
  </cols>
  <sheetData>
    <row r="1" spans="1:26" s="474" customFormat="1" ht="15" customHeight="1">
      <c r="A1" s="458" t="s">
        <v>370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s="474" customFormat="1" ht="30">
      <c r="A2" s="475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/>
      <c r="Z2" s="23" t="s">
        <v>50</v>
      </c>
    </row>
    <row r="3" spans="1:26" s="474" customFormat="1">
      <c r="A3" s="47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463" t="s">
        <v>373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77">
        <f t="shared" ref="Z4" si="0">SUM(L4:X4)/13</f>
        <v>0</v>
      </c>
    </row>
    <row r="5" spans="1:26">
      <c r="A5" s="468" t="s">
        <v>374</v>
      </c>
      <c r="B5" s="2">
        <v>134609.380223824</v>
      </c>
      <c r="C5" s="2">
        <v>133873.72133940749</v>
      </c>
      <c r="D5" s="2">
        <v>132819.03600750005</v>
      </c>
      <c r="E5" s="2">
        <v>131764.35067559261</v>
      </c>
      <c r="F5" s="2">
        <v>133020.69218152796</v>
      </c>
      <c r="G5" s="2">
        <v>131865.73085877125</v>
      </c>
      <c r="H5" s="2">
        <v>130710.76953601386</v>
      </c>
      <c r="I5" s="2">
        <v>129898.09753499579</v>
      </c>
      <c r="J5" s="2">
        <v>128743.13621223906</v>
      </c>
      <c r="K5" s="2">
        <v>127588.17488948167</v>
      </c>
      <c r="L5" s="31">
        <v>126775.5028884636</v>
      </c>
      <c r="M5" s="31">
        <v>125620.5415657062</v>
      </c>
      <c r="N5" s="31">
        <v>124465.58024294947</v>
      </c>
      <c r="O5" s="31">
        <v>123652.90824193142</v>
      </c>
      <c r="P5" s="31">
        <v>122497.94691917401</v>
      </c>
      <c r="Q5" s="31">
        <v>121342.9855964173</v>
      </c>
      <c r="R5" s="31">
        <v>120530.31359539855</v>
      </c>
      <c r="S5" s="31">
        <v>119380.43726303862</v>
      </c>
      <c r="T5" s="31">
        <v>118230.56093067869</v>
      </c>
      <c r="U5" s="31">
        <v>117285.16479618313</v>
      </c>
      <c r="V5" s="31">
        <v>116135.28846382321</v>
      </c>
      <c r="W5" s="31">
        <v>114985.41213146328</v>
      </c>
      <c r="X5" s="31">
        <v>114040.01599696773</v>
      </c>
      <c r="Y5" s="477"/>
      <c r="Z5" s="478">
        <f>SUM(L5:X5)/13</f>
        <v>120380.20451016886</v>
      </c>
    </row>
    <row r="6" spans="1:26" ht="15.75" thickBot="1">
      <c r="A6" s="468" t="s">
        <v>375</v>
      </c>
      <c r="B6" s="4">
        <v>60873.309616176004</v>
      </c>
      <c r="C6" s="4">
        <v>60540.628558076511</v>
      </c>
      <c r="D6" s="4">
        <v>60063.676753899956</v>
      </c>
      <c r="E6" s="4">
        <v>59586.724949723401</v>
      </c>
      <c r="F6" s="4">
        <v>60154.870091966033</v>
      </c>
      <c r="G6" s="4">
        <v>59632.571288732754</v>
      </c>
      <c r="H6" s="4">
        <v>59110.272485499154</v>
      </c>
      <c r="I6" s="4">
        <v>58742.764409523224</v>
      </c>
      <c r="J6" s="4">
        <v>58220.46560628993</v>
      </c>
      <c r="K6" s="4">
        <v>57698.166803056331</v>
      </c>
      <c r="L6" s="479">
        <v>57330.658727080401</v>
      </c>
      <c r="M6" s="479">
        <v>56808.359923846816</v>
      </c>
      <c r="N6" s="479">
        <v>56286.061120613522</v>
      </c>
      <c r="O6" s="479">
        <v>55918.553044637592</v>
      </c>
      <c r="P6" s="479">
        <v>55396.254241403993</v>
      </c>
      <c r="Q6" s="479">
        <v>54873.955438170698</v>
      </c>
      <c r="R6" s="479">
        <v>54506.447362194463</v>
      </c>
      <c r="S6" s="479">
        <v>53986.448102977389</v>
      </c>
      <c r="T6" s="479">
        <v>53466.448843760314</v>
      </c>
      <c r="U6" s="479">
        <v>53038.920008032859</v>
      </c>
      <c r="V6" s="479">
        <v>52518.920748815784</v>
      </c>
      <c r="W6" s="479">
        <v>51998.92148959871</v>
      </c>
      <c r="X6" s="479">
        <v>51571.392653871269</v>
      </c>
      <c r="Y6" s="477"/>
      <c r="Z6" s="480">
        <f>SUM(L6:X6)/13</f>
        <v>54438.564746538752</v>
      </c>
    </row>
    <row r="7" spans="1:26">
      <c r="A7" s="463"/>
      <c r="B7" s="481">
        <f>SUM(B5:B6)</f>
        <v>195482.68984000001</v>
      </c>
      <c r="C7" s="2">
        <f>SUM(C5:C6)</f>
        <v>194414.349897484</v>
      </c>
      <c r="D7" s="2">
        <f t="shared" ref="D7:W7" si="1">SUM(D5:D6)</f>
        <v>192882.71276140001</v>
      </c>
      <c r="E7" s="2">
        <f t="shared" si="1"/>
        <v>191351.07562531601</v>
      </c>
      <c r="F7" s="2">
        <f t="shared" si="1"/>
        <v>193175.562273494</v>
      </c>
      <c r="G7" s="2">
        <f t="shared" si="1"/>
        <v>191498.302147504</v>
      </c>
      <c r="H7" s="2">
        <f t="shared" si="1"/>
        <v>189821.04202151301</v>
      </c>
      <c r="I7" s="2">
        <f t="shared" si="1"/>
        <v>188640.86194451901</v>
      </c>
      <c r="J7" s="2">
        <f t="shared" si="1"/>
        <v>186963.60181852899</v>
      </c>
      <c r="K7" s="2">
        <f t="shared" si="1"/>
        <v>185286.341692538</v>
      </c>
      <c r="L7" s="2">
        <f t="shared" si="1"/>
        <v>184106.161615544</v>
      </c>
      <c r="M7" s="2">
        <f>SUM(M5:M6)</f>
        <v>182428.90148955301</v>
      </c>
      <c r="N7" s="2">
        <f>SUM(N5:N6)</f>
        <v>180751.64136356299</v>
      </c>
      <c r="O7" s="2">
        <f t="shared" si="1"/>
        <v>179571.46128656901</v>
      </c>
      <c r="P7" s="2">
        <f t="shared" si="1"/>
        <v>177894.201160578</v>
      </c>
      <c r="Q7" s="2">
        <f t="shared" si="1"/>
        <v>176216.941034588</v>
      </c>
      <c r="R7" s="2">
        <f t="shared" si="1"/>
        <v>175036.76095759301</v>
      </c>
      <c r="S7" s="2">
        <f t="shared" si="1"/>
        <v>173366.88536601601</v>
      </c>
      <c r="T7" s="2">
        <f t="shared" si="1"/>
        <v>171697.00977443901</v>
      </c>
      <c r="U7" s="2">
        <f t="shared" si="1"/>
        <v>170324.08480421599</v>
      </c>
      <c r="V7" s="2">
        <f t="shared" si="1"/>
        <v>168654.20921263899</v>
      </c>
      <c r="W7" s="2">
        <f t="shared" si="1"/>
        <v>166984.33362106199</v>
      </c>
      <c r="X7" s="2">
        <f>SUM(X5:X6)</f>
        <v>165611.408650839</v>
      </c>
      <c r="Y7" s="477"/>
      <c r="Z7" s="478">
        <f>SUM(L7:X7)/13</f>
        <v>174818.76925670763</v>
      </c>
    </row>
    <row r="8" spans="1:26" ht="15.75">
      <c r="A8" s="25" t="s">
        <v>52</v>
      </c>
      <c r="B8" s="3"/>
      <c r="C8" s="3">
        <f>C7-B7</f>
        <v>-1068.3399425160023</v>
      </c>
      <c r="D8" s="3">
        <f t="shared" ref="D8:X8" si="2">D7-C7</f>
        <v>-1531.6371360839985</v>
      </c>
      <c r="E8" s="3">
        <f t="shared" si="2"/>
        <v>-1531.6371360839985</v>
      </c>
      <c r="F8" s="3">
        <f t="shared" si="2"/>
        <v>1824.48664817799</v>
      </c>
      <c r="G8" s="3">
        <f t="shared" si="2"/>
        <v>-1677.2601259899966</v>
      </c>
      <c r="H8" s="3">
        <f t="shared" si="2"/>
        <v>-1677.2601259909861</v>
      </c>
      <c r="I8" s="3">
        <f t="shared" si="2"/>
        <v>-1180.1800769940019</v>
      </c>
      <c r="J8" s="3">
        <f t="shared" si="2"/>
        <v>-1677.2601259900257</v>
      </c>
      <c r="K8" s="3">
        <f t="shared" si="2"/>
        <v>-1677.2601259909861</v>
      </c>
      <c r="L8" s="3">
        <f t="shared" si="2"/>
        <v>-1180.1800769940019</v>
      </c>
      <c r="M8" s="3">
        <f t="shared" si="2"/>
        <v>-1677.2601259909861</v>
      </c>
      <c r="N8" s="3">
        <f t="shared" si="2"/>
        <v>-1677.2601259900257</v>
      </c>
      <c r="O8" s="3">
        <f t="shared" si="2"/>
        <v>-1180.1800769939728</v>
      </c>
      <c r="P8" s="3">
        <f t="shared" si="2"/>
        <v>-1677.2601259910152</v>
      </c>
      <c r="Q8" s="3">
        <f t="shared" si="2"/>
        <v>-1677.2601259899966</v>
      </c>
      <c r="R8" s="3">
        <f t="shared" si="2"/>
        <v>-1180.1800769949914</v>
      </c>
      <c r="S8" s="3">
        <f t="shared" si="2"/>
        <v>-1669.8755915770016</v>
      </c>
      <c r="T8" s="3">
        <f t="shared" si="2"/>
        <v>-1669.8755915770016</v>
      </c>
      <c r="U8" s="3">
        <f t="shared" si="2"/>
        <v>-1372.9249702230154</v>
      </c>
      <c r="V8" s="3">
        <f t="shared" si="2"/>
        <v>-1669.8755915770016</v>
      </c>
      <c r="W8" s="3">
        <f t="shared" si="2"/>
        <v>-1669.8755915770016</v>
      </c>
      <c r="X8" s="3">
        <f t="shared" si="2"/>
        <v>-1372.9249702229863</v>
      </c>
      <c r="Y8" s="3"/>
      <c r="Z8" s="24" t="s">
        <v>51</v>
      </c>
    </row>
    <row r="9" spans="1:26">
      <c r="A9" s="461"/>
    </row>
    <row r="10" spans="1:26">
      <c r="A10" s="467" t="s">
        <v>53</v>
      </c>
      <c r="E10" s="477"/>
      <c r="F10" s="477"/>
    </row>
    <row r="11" spans="1:26">
      <c r="A11" s="468" t="s">
        <v>75</v>
      </c>
      <c r="C11" s="469">
        <f>-F36</f>
        <v>-1531.6371360838193</v>
      </c>
      <c r="D11" s="469">
        <f>C11</f>
        <v>-1531.6371360838193</v>
      </c>
      <c r="E11" s="469">
        <f t="shared" ref="E11:F11" si="3">D11</f>
        <v>-1531.6371360838193</v>
      </c>
      <c r="F11" s="469">
        <f t="shared" si="3"/>
        <v>-1531.6371360838193</v>
      </c>
      <c r="G11" s="8">
        <f>-I36</f>
        <v>-1677.4678514420493</v>
      </c>
      <c r="H11" s="8">
        <f>G11</f>
        <v>-1677.4678514420493</v>
      </c>
      <c r="I11" s="8">
        <f t="shared" ref="I11:R11" si="4">H11</f>
        <v>-1677.4678514420493</v>
      </c>
      <c r="J11" s="8">
        <f t="shared" si="4"/>
        <v>-1677.4678514420493</v>
      </c>
      <c r="K11" s="8">
        <f t="shared" si="4"/>
        <v>-1677.4678514420493</v>
      </c>
      <c r="L11" s="8">
        <f t="shared" si="4"/>
        <v>-1677.4678514420493</v>
      </c>
      <c r="M11" s="8">
        <f t="shared" si="4"/>
        <v>-1677.4678514420493</v>
      </c>
      <c r="N11" s="8">
        <f t="shared" si="4"/>
        <v>-1677.4678514420493</v>
      </c>
      <c r="O11" s="8">
        <f t="shared" si="4"/>
        <v>-1677.4678514420493</v>
      </c>
      <c r="P11" s="8">
        <f t="shared" si="4"/>
        <v>-1677.4678514420493</v>
      </c>
      <c r="Q11" s="8">
        <f t="shared" si="4"/>
        <v>-1677.4678514420493</v>
      </c>
      <c r="R11" s="8">
        <f t="shared" si="4"/>
        <v>-1677.4678514420493</v>
      </c>
      <c r="S11" s="10">
        <f>-L36</f>
        <v>-1670.0613343349032</v>
      </c>
      <c r="T11" s="10">
        <f>S11</f>
        <v>-1670.0613343349032</v>
      </c>
      <c r="U11" s="10">
        <f t="shared" ref="U11:X11" si="5">T11</f>
        <v>-1670.0613343349032</v>
      </c>
      <c r="V11" s="10">
        <f t="shared" si="5"/>
        <v>-1670.0613343349032</v>
      </c>
      <c r="W11" s="10">
        <f t="shared" si="5"/>
        <v>-1670.0613343349032</v>
      </c>
      <c r="X11" s="10">
        <f t="shared" si="5"/>
        <v>-1670.0613343349032</v>
      </c>
    </row>
    <row r="12" spans="1:26" s="2" customFormat="1">
      <c r="A12" s="477" t="s">
        <v>33</v>
      </c>
      <c r="C12" s="12">
        <f>B40</f>
        <v>463.29719356821175</v>
      </c>
      <c r="F12" s="12">
        <f>B40</f>
        <v>463.29719356821175</v>
      </c>
      <c r="I12" s="13">
        <f>C40</f>
        <v>497.08004899605089</v>
      </c>
      <c r="L12" s="13">
        <f>C40</f>
        <v>497.08004899605089</v>
      </c>
      <c r="O12" s="13">
        <f>C40</f>
        <v>497.08004899605089</v>
      </c>
      <c r="R12" s="13">
        <f>C40</f>
        <v>497.08004899605089</v>
      </c>
      <c r="U12" s="11">
        <f>D40</f>
        <v>296.95062135371603</v>
      </c>
      <c r="X12" s="11">
        <f>D40</f>
        <v>296.95062135371603</v>
      </c>
      <c r="Z12" s="477"/>
    </row>
    <row r="13" spans="1:26" s="2" customFormat="1">
      <c r="A13" s="462" t="s">
        <v>73</v>
      </c>
      <c r="E13" s="482"/>
      <c r="F13" s="2">
        <f>p.9!H42/1000</f>
        <v>2892.8264939999999</v>
      </c>
      <c r="Z13" s="477"/>
    </row>
    <row r="14" spans="1:26" s="2" customFormat="1" ht="15.75" thickBot="1">
      <c r="A14" s="461"/>
      <c r="C14" s="21">
        <f>SUM(C11:C13)</f>
        <v>-1068.3399425156076</v>
      </c>
      <c r="D14" s="21">
        <f>SUM(D11:D13)</f>
        <v>-1531.6371360838193</v>
      </c>
      <c r="E14" s="21">
        <f t="shared" ref="E14:X14" si="6">SUM(E11:E13)</f>
        <v>-1531.6371360838193</v>
      </c>
      <c r="F14" s="21">
        <f t="shared" si="6"/>
        <v>1824.4865514843923</v>
      </c>
      <c r="G14" s="21">
        <f t="shared" si="6"/>
        <v>-1677.4678514420493</v>
      </c>
      <c r="H14" s="21">
        <f t="shared" si="6"/>
        <v>-1677.4678514420493</v>
      </c>
      <c r="I14" s="21">
        <f t="shared" si="6"/>
        <v>-1180.3878024459984</v>
      </c>
      <c r="J14" s="21">
        <f t="shared" si="6"/>
        <v>-1677.4678514420493</v>
      </c>
      <c r="K14" s="21">
        <f t="shared" si="6"/>
        <v>-1677.4678514420493</v>
      </c>
      <c r="L14" s="21">
        <f t="shared" si="6"/>
        <v>-1180.3878024459984</v>
      </c>
      <c r="M14" s="21">
        <f t="shared" si="6"/>
        <v>-1677.4678514420493</v>
      </c>
      <c r="N14" s="21">
        <f t="shared" si="6"/>
        <v>-1677.4678514420493</v>
      </c>
      <c r="O14" s="21">
        <f t="shared" si="6"/>
        <v>-1180.3878024459984</v>
      </c>
      <c r="P14" s="21">
        <f t="shared" si="6"/>
        <v>-1677.4678514420493</v>
      </c>
      <c r="Q14" s="21">
        <f t="shared" si="6"/>
        <v>-1677.4678514420493</v>
      </c>
      <c r="R14" s="21">
        <f t="shared" si="6"/>
        <v>-1180.3878024459984</v>
      </c>
      <c r="S14" s="21">
        <f t="shared" si="6"/>
        <v>-1670.0613343349032</v>
      </c>
      <c r="T14" s="21">
        <f t="shared" si="6"/>
        <v>-1670.0613343349032</v>
      </c>
      <c r="U14" s="21">
        <f t="shared" si="6"/>
        <v>-1373.1107129811871</v>
      </c>
      <c r="V14" s="21">
        <f t="shared" si="6"/>
        <v>-1670.0613343349032</v>
      </c>
      <c r="W14" s="21">
        <f t="shared" si="6"/>
        <v>-1670.0613343349032</v>
      </c>
      <c r="X14" s="21">
        <f t="shared" si="6"/>
        <v>-1373.1107129811871</v>
      </c>
      <c r="Z14" s="477"/>
    </row>
    <row r="15" spans="1:26" s="2" customFormat="1" ht="15.75" thickTop="1">
      <c r="A15" s="461"/>
      <c r="Z15" s="477"/>
    </row>
    <row r="16" spans="1:26" s="2" customFormat="1">
      <c r="A16" s="467" t="s">
        <v>48</v>
      </c>
      <c r="Z16" s="477"/>
    </row>
    <row r="17" spans="1:26" s="2" customFormat="1">
      <c r="A17" s="462" t="s">
        <v>43</v>
      </c>
      <c r="B17" s="2">
        <v>172525.02100000001</v>
      </c>
      <c r="C17" s="27" t="s">
        <v>42</v>
      </c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</row>
    <row r="18" spans="1:26" s="2" customFormat="1">
      <c r="A18" s="462" t="s">
        <v>43</v>
      </c>
      <c r="B18" s="2">
        <v>3290.6669999999999</v>
      </c>
      <c r="C18" s="27" t="s">
        <v>58</v>
      </c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</row>
    <row r="19" spans="1:26" s="2" customFormat="1">
      <c r="A19" s="477" t="s">
        <v>45</v>
      </c>
      <c r="B19" s="2">
        <f>-' p.4'!C32/1000</f>
        <v>1156.5899999999999</v>
      </c>
      <c r="C19" s="27" t="s">
        <v>44</v>
      </c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</row>
    <row r="20" spans="1:26" s="2" customFormat="1">
      <c r="A20" s="477" t="s">
        <v>45</v>
      </c>
      <c r="B20" s="2">
        <f>-' p.4'!C14/1000</f>
        <v>1291.454</v>
      </c>
      <c r="C20" s="27" t="s">
        <v>44</v>
      </c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</row>
    <row r="21" spans="1:26" s="2" customFormat="1">
      <c r="A21" s="462" t="s">
        <v>76</v>
      </c>
      <c r="B21" s="2">
        <f>' p.2'!H17/1000</f>
        <v>1298.2439999999999</v>
      </c>
      <c r="C21" s="27" t="s">
        <v>55</v>
      </c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</row>
    <row r="22" spans="1:26" s="2" customFormat="1">
      <c r="A22" s="462" t="s">
        <v>76</v>
      </c>
      <c r="B22" s="2">
        <f>' p.2f'!F13/1000</f>
        <v>-1078.742</v>
      </c>
      <c r="C22" s="27" t="s">
        <v>56</v>
      </c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</row>
    <row r="23" spans="1:26" s="2" customFormat="1">
      <c r="A23" s="462" t="s">
        <v>76</v>
      </c>
      <c r="B23" s="2">
        <f>-' p.2f'!F40/1000</f>
        <v>-34.991999999999997</v>
      </c>
      <c r="C23" s="27" t="s">
        <v>56</v>
      </c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</row>
    <row r="24" spans="1:26" s="2" customFormat="1">
      <c r="A24" s="462" t="s">
        <v>77</v>
      </c>
      <c r="B24" s="2">
        <f>p.7!$E$54/1000</f>
        <v>29253.084999999999</v>
      </c>
      <c r="C24" s="27" t="s">
        <v>54</v>
      </c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</row>
    <row r="25" spans="1:26" s="2" customFormat="1">
      <c r="A25" s="462" t="s">
        <v>59</v>
      </c>
      <c r="B25" s="31">
        <f>-B36</f>
        <v>-11930</v>
      </c>
      <c r="C25" s="2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</row>
    <row r="26" spans="1:26" s="2" customFormat="1">
      <c r="A26" s="462" t="s">
        <v>59</v>
      </c>
      <c r="B26" s="31">
        <f>-C36</f>
        <v>-288</v>
      </c>
      <c r="C26" s="2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</row>
    <row r="27" spans="1:26" s="2" customFormat="1" ht="15.75" thickBot="1">
      <c r="A27" s="477"/>
      <c r="B27" s="472">
        <f>SUM(B17:B26)</f>
        <v>195483.32699999999</v>
      </c>
      <c r="C27" s="26"/>
      <c r="Z27" s="477"/>
    </row>
    <row r="28" spans="1:26" ht="15.75" thickTop="1">
      <c r="A28" s="477"/>
      <c r="B28" s="483"/>
      <c r="C28" s="26"/>
    </row>
    <row r="29" spans="1:26">
      <c r="A29" s="484"/>
      <c r="B29" s="517" t="s">
        <v>376</v>
      </c>
      <c r="C29" s="518"/>
      <c r="D29" s="517">
        <v>2020</v>
      </c>
      <c r="E29" s="519"/>
      <c r="F29" s="518"/>
      <c r="G29" s="517">
        <v>2021</v>
      </c>
      <c r="H29" s="519"/>
      <c r="I29" s="518"/>
      <c r="J29" s="517">
        <v>2022</v>
      </c>
      <c r="K29" s="519"/>
      <c r="L29" s="518"/>
    </row>
    <row r="30" spans="1:26">
      <c r="A30" s="484" t="s">
        <v>57</v>
      </c>
      <c r="B30" s="485" t="s">
        <v>377</v>
      </c>
      <c r="C30" s="486" t="s">
        <v>378</v>
      </c>
      <c r="D30" s="485" t="s">
        <v>377</v>
      </c>
      <c r="E30" s="5" t="s">
        <v>378</v>
      </c>
      <c r="F30" s="486" t="s">
        <v>379</v>
      </c>
      <c r="G30" s="485" t="s">
        <v>377</v>
      </c>
      <c r="H30" s="5" t="s">
        <v>378</v>
      </c>
      <c r="I30" s="486" t="s">
        <v>379</v>
      </c>
      <c r="J30" s="485" t="s">
        <v>377</v>
      </c>
      <c r="K30" s="5" t="s">
        <v>378</v>
      </c>
      <c r="L30" s="486" t="s">
        <v>379</v>
      </c>
      <c r="Y30" s="477"/>
    </row>
    <row r="31" spans="1:26">
      <c r="A31" s="477" t="s">
        <v>30</v>
      </c>
      <c r="B31" s="487">
        <v>5412</v>
      </c>
      <c r="C31" s="488">
        <v>790</v>
      </c>
      <c r="D31" s="487">
        <v>5412.375</v>
      </c>
      <c r="E31" s="2">
        <v>790.08</v>
      </c>
      <c r="F31" s="488">
        <f>SUM(D31:E31)</f>
        <v>6202.4549999999999</v>
      </c>
      <c r="G31" s="487">
        <v>5192.3459999999995</v>
      </c>
      <c r="H31" s="2">
        <v>537.87</v>
      </c>
      <c r="I31" s="488">
        <f>SUM(G31:H31)</f>
        <v>5730.2159999999994</v>
      </c>
      <c r="J31" s="487">
        <v>4857.6409999999996</v>
      </c>
      <c r="K31" s="2">
        <v>537.87</v>
      </c>
      <c r="L31" s="488">
        <f>SUM(J31:K31)</f>
        <v>5395.5109999999995</v>
      </c>
      <c r="M31" s="477"/>
      <c r="N31" s="477"/>
      <c r="O31" s="477"/>
      <c r="P31" s="477"/>
      <c r="Q31" s="477"/>
      <c r="R31" s="477"/>
      <c r="S31" s="477"/>
      <c r="T31" s="477"/>
      <c r="Y31" s="477"/>
    </row>
    <row r="32" spans="1:26">
      <c r="A32" s="477" t="s">
        <v>31</v>
      </c>
      <c r="B32" s="487">
        <v>12483</v>
      </c>
      <c r="C32" s="488">
        <v>-358</v>
      </c>
      <c r="D32" s="487">
        <v>12483.342000000001</v>
      </c>
      <c r="E32" s="2">
        <v>-357.84500000000003</v>
      </c>
      <c r="F32" s="488">
        <f>SUM(D32:E32)</f>
        <v>12125.497000000001</v>
      </c>
      <c r="G32" s="487">
        <v>14087.137000000001</v>
      </c>
      <c r="I32" s="488">
        <f>SUM(G32:H32)</f>
        <v>14087.137000000001</v>
      </c>
      <c r="J32" s="487">
        <v>14394.415999999999</v>
      </c>
      <c r="L32" s="488">
        <f>SUM(J32:K32)</f>
        <v>14394.415999999999</v>
      </c>
      <c r="M32" s="477"/>
      <c r="N32" s="477"/>
      <c r="O32" s="477"/>
      <c r="P32" s="477"/>
      <c r="Q32" s="477"/>
      <c r="R32" s="477"/>
      <c r="S32" s="477"/>
      <c r="T32" s="477"/>
      <c r="Y32" s="477"/>
    </row>
    <row r="33" spans="1:25">
      <c r="A33" s="477" t="s">
        <v>32</v>
      </c>
      <c r="B33" s="487"/>
      <c r="C33" s="488"/>
      <c r="D33" s="487"/>
      <c r="F33" s="488"/>
      <c r="G33" s="487"/>
      <c r="I33" s="2">
        <v>256.72399999999999</v>
      </c>
      <c r="J33" s="487"/>
      <c r="L33" s="488">
        <v>229.55600000000001</v>
      </c>
      <c r="M33" s="477"/>
      <c r="N33" s="477"/>
      <c r="O33" s="477"/>
      <c r="P33" s="477"/>
      <c r="Q33" s="477"/>
      <c r="R33" s="477"/>
      <c r="S33" s="477"/>
      <c r="T33" s="477"/>
      <c r="Y33" s="477"/>
    </row>
    <row r="34" spans="1:25">
      <c r="A34" s="477" t="s">
        <v>74</v>
      </c>
      <c r="B34" s="487"/>
      <c r="C34" s="488"/>
      <c r="D34" s="487"/>
      <c r="F34" s="5">
        <f>p.13!$C$26/1000</f>
        <v>51.693633005831991</v>
      </c>
      <c r="G34" s="487"/>
      <c r="I34" s="489">
        <f>p.14!$C$34/1000</f>
        <v>55.537217304594719</v>
      </c>
      <c r="J34" s="487"/>
      <c r="L34" s="490">
        <f>p.14!$F$34/1000</f>
        <v>21.253012018838849</v>
      </c>
      <c r="M34" s="477"/>
      <c r="N34" s="477"/>
      <c r="O34" s="477"/>
      <c r="P34" s="477"/>
      <c r="Q34" s="477"/>
      <c r="R34" s="477"/>
      <c r="S34" s="477"/>
      <c r="T34" s="477"/>
      <c r="Y34" s="477"/>
    </row>
    <row r="35" spans="1:25">
      <c r="A35" s="477" t="s">
        <v>28</v>
      </c>
      <c r="B35" s="491">
        <f>SUM(B31:B32)</f>
        <v>17895</v>
      </c>
      <c r="C35" s="492">
        <f>SUM(C31:C32)</f>
        <v>432</v>
      </c>
      <c r="D35" s="487"/>
      <c r="F35" s="492">
        <f>SUM(F31:F34)</f>
        <v>18379.645633005832</v>
      </c>
      <c r="G35" s="487"/>
      <c r="I35" s="492">
        <f>SUM(I31:I34)</f>
        <v>20129.614217304592</v>
      </c>
      <c r="J35" s="487"/>
      <c r="L35" s="492">
        <f>SUM(L31:L34)</f>
        <v>20040.736012018839</v>
      </c>
      <c r="M35" s="477"/>
      <c r="N35" s="477"/>
      <c r="O35" s="477"/>
      <c r="P35" s="477"/>
      <c r="Q35" s="477"/>
      <c r="R35" s="477"/>
      <c r="S35" s="477"/>
      <c r="T35" s="477"/>
      <c r="Y35" s="477"/>
    </row>
    <row r="36" spans="1:25">
      <c r="A36" s="477" t="s">
        <v>29</v>
      </c>
      <c r="B36" s="493">
        <f t="shared" ref="B36:C36" si="7">B35/12*8</f>
        <v>11930</v>
      </c>
      <c r="C36" s="494">
        <f t="shared" si="7"/>
        <v>288</v>
      </c>
      <c r="D36" s="485"/>
      <c r="E36" s="5"/>
      <c r="F36" s="495">
        <f>F35/12</f>
        <v>1531.6371360838193</v>
      </c>
      <c r="G36" s="485"/>
      <c r="H36" s="5"/>
      <c r="I36" s="496">
        <f>I35/12</f>
        <v>1677.4678514420493</v>
      </c>
      <c r="J36" s="485"/>
      <c r="K36" s="5"/>
      <c r="L36" s="497">
        <f>L35/12</f>
        <v>1670.0613343349032</v>
      </c>
      <c r="M36" s="477"/>
      <c r="N36" s="477"/>
      <c r="O36" s="477"/>
      <c r="P36" s="477"/>
      <c r="Q36" s="477"/>
      <c r="R36" s="477"/>
      <c r="S36" s="477"/>
      <c r="T36" s="477"/>
      <c r="Y36" s="477"/>
    </row>
    <row r="37" spans="1:25">
      <c r="A37" s="477"/>
      <c r="M37" s="477"/>
      <c r="N37" s="477"/>
      <c r="O37" s="477"/>
      <c r="P37" s="477"/>
      <c r="Q37" s="477"/>
      <c r="R37" s="477"/>
      <c r="S37" s="477"/>
      <c r="T37" s="477"/>
      <c r="Y37" s="477"/>
    </row>
    <row r="38" spans="1:25">
      <c r="A38" s="477"/>
      <c r="B38" s="498">
        <v>2020</v>
      </c>
      <c r="C38" s="498">
        <v>2021</v>
      </c>
      <c r="D38" s="498">
        <v>2022</v>
      </c>
    </row>
    <row r="39" spans="1:25" ht="16.5" customHeight="1">
      <c r="A39" s="477" t="s">
        <v>79</v>
      </c>
      <c r="B39" s="2">
        <f>p.13!$C$37/1000</f>
        <v>1853.188774272847</v>
      </c>
      <c r="C39" s="2">
        <f>p.15!$C$38/1000</f>
        <v>1988.3201959842036</v>
      </c>
      <c r="D39" s="2">
        <f>p.15!$F$38/1000</f>
        <v>1187.8024854148641</v>
      </c>
      <c r="E39" s="477"/>
      <c r="F39" s="499"/>
    </row>
    <row r="40" spans="1:25" ht="21" customHeight="1">
      <c r="A40" s="477" t="s">
        <v>33</v>
      </c>
      <c r="B40" s="12">
        <f>B39/4</f>
        <v>463.29719356821175</v>
      </c>
      <c r="C40" s="13">
        <f>C39/4</f>
        <v>497.08004899605089</v>
      </c>
      <c r="D40" s="11">
        <f>D39/4</f>
        <v>296.95062135371603</v>
      </c>
      <c r="E40" s="477"/>
    </row>
    <row r="43" spans="1:25">
      <c r="A43" s="513"/>
      <c r="B43" s="22"/>
    </row>
    <row r="44" spans="1:25">
      <c r="A44" s="513"/>
      <c r="B44" s="22"/>
    </row>
    <row r="45" spans="1:25">
      <c r="A45" s="513"/>
      <c r="B45" s="22"/>
    </row>
    <row r="46" spans="1:25">
      <c r="A46" s="513"/>
      <c r="B46" s="22"/>
    </row>
    <row r="47" spans="1:25">
      <c r="A47" s="513"/>
      <c r="B47" s="22"/>
    </row>
  </sheetData>
  <mergeCells count="4">
    <mergeCell ref="B29:C29"/>
    <mergeCell ref="D29:F29"/>
    <mergeCell ref="G29:I29"/>
    <mergeCell ref="J29:L29"/>
  </mergeCells>
  <pageMargins left="0.75" right="0.75" top="1" bottom="1" header="0.5" footer="0.5"/>
  <pageSetup scale="42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9C95F-7046-4665-9234-213FCBC6B3FF}">
  <sheetPr>
    <pageSetUpPr fitToPage="1"/>
  </sheetPr>
  <dimension ref="A1:F86"/>
  <sheetViews>
    <sheetView tabSelected="1" view="pageBreakPreview" zoomScale="60" zoomScaleNormal="100" workbookViewId="0">
      <selection activeCell="A3" sqref="A3:XFD4"/>
    </sheetView>
  </sheetViews>
  <sheetFormatPr defaultRowHeight="12.75"/>
  <cols>
    <col min="1" max="1" width="27.625" style="308" customWidth="1"/>
    <col min="2" max="3" width="11.25" style="308" bestFit="1" customWidth="1"/>
    <col min="4" max="4" width="21.625" style="308" customWidth="1"/>
    <col min="5" max="16384" width="9" style="308"/>
  </cols>
  <sheetData>
    <row r="1" spans="1:6" ht="12.75" customHeight="1">
      <c r="A1" s="543" t="s">
        <v>356</v>
      </c>
      <c r="B1" s="543"/>
      <c r="C1" s="543"/>
      <c r="D1" s="543"/>
      <c r="E1" s="426"/>
      <c r="F1" s="426"/>
    </row>
    <row r="2" spans="1:6" ht="15.75">
      <c r="A2" s="46" t="s">
        <v>355</v>
      </c>
      <c r="E2" s="426"/>
      <c r="F2" s="426"/>
    </row>
    <row r="3" spans="1:6">
      <c r="B3" s="542"/>
      <c r="C3" s="542"/>
      <c r="E3" s="426"/>
      <c r="F3" s="426"/>
    </row>
    <row r="4" spans="1:6">
      <c r="B4" s="427" t="s">
        <v>84</v>
      </c>
      <c r="C4" s="427" t="s">
        <v>175</v>
      </c>
      <c r="E4" s="426"/>
      <c r="F4" s="426"/>
    </row>
    <row r="5" spans="1:6">
      <c r="A5" s="420" t="s">
        <v>170</v>
      </c>
      <c r="B5" s="307">
        <v>11124484</v>
      </c>
      <c r="C5" s="307">
        <v>18030531</v>
      </c>
      <c r="E5" s="426"/>
      <c r="F5" s="426"/>
    </row>
    <row r="6" spans="1:6">
      <c r="A6" s="420" t="s">
        <v>354</v>
      </c>
      <c r="B6" s="307">
        <v>7949968</v>
      </c>
      <c r="C6" s="307">
        <v>12483342</v>
      </c>
    </row>
    <row r="7" spans="1:6">
      <c r="A7" s="407" t="s">
        <v>262</v>
      </c>
      <c r="B7" s="425">
        <f>B5-B6</f>
        <v>3174516</v>
      </c>
      <c r="C7" s="425">
        <f>C5-C6</f>
        <v>5547189</v>
      </c>
      <c r="D7" s="309"/>
    </row>
    <row r="8" spans="1:6">
      <c r="D8" s="309"/>
    </row>
    <row r="9" spans="1:6">
      <c r="A9" s="410" t="s">
        <v>353</v>
      </c>
      <c r="D9" s="309"/>
    </row>
    <row r="10" spans="1:6">
      <c r="A10" s="424"/>
      <c r="D10" s="309"/>
    </row>
    <row r="11" spans="1:6">
      <c r="A11" s="421" t="s">
        <v>352</v>
      </c>
    </row>
    <row r="12" spans="1:6">
      <c r="A12" s="415" t="s">
        <v>350</v>
      </c>
      <c r="B12" s="423"/>
      <c r="C12" s="423"/>
    </row>
    <row r="13" spans="1:6">
      <c r="A13" s="418" t="s">
        <v>349</v>
      </c>
      <c r="B13" s="422"/>
      <c r="C13" s="422"/>
      <c r="D13" s="309"/>
    </row>
    <row r="14" spans="1:6">
      <c r="D14" s="309"/>
    </row>
    <row r="15" spans="1:6">
      <c r="A15" s="421" t="s">
        <v>351</v>
      </c>
      <c r="D15" s="309"/>
    </row>
    <row r="16" spans="1:6">
      <c r="A16" s="415" t="s">
        <v>350</v>
      </c>
      <c r="B16" s="423"/>
      <c r="C16" s="423"/>
      <c r="D16" s="309"/>
    </row>
    <row r="17" spans="1:4">
      <c r="A17" s="418" t="s">
        <v>349</v>
      </c>
      <c r="B17" s="422"/>
      <c r="C17" s="422"/>
      <c r="D17" s="309"/>
    </row>
    <row r="18" spans="1:4">
      <c r="D18" s="309"/>
    </row>
    <row r="19" spans="1:4">
      <c r="A19" s="421" t="s">
        <v>348</v>
      </c>
    </row>
    <row r="20" spans="1:4">
      <c r="A20" s="415" t="s">
        <v>347</v>
      </c>
      <c r="B20" s="403">
        <v>1</v>
      </c>
      <c r="C20" s="403">
        <v>0.15759999999999999</v>
      </c>
    </row>
    <row r="21" spans="1:4">
      <c r="A21" s="415" t="s">
        <v>346</v>
      </c>
      <c r="B21" s="412">
        <f>B7*B20</f>
        <v>3174516</v>
      </c>
      <c r="C21" s="412">
        <f>C7*C20</f>
        <v>874236.98639999994</v>
      </c>
      <c r="D21" s="309"/>
    </row>
    <row r="22" spans="1:4">
      <c r="B22" s="309"/>
      <c r="C22" s="309"/>
    </row>
    <row r="23" spans="1:4">
      <c r="A23" s="415" t="s">
        <v>345</v>
      </c>
      <c r="B23" s="419">
        <v>5.9129999999999995E-2</v>
      </c>
      <c r="C23" s="419">
        <v>5.9129999999999995E-2</v>
      </c>
    </row>
    <row r="24" spans="1:4">
      <c r="A24" s="418" t="s">
        <v>344</v>
      </c>
      <c r="B24" s="417">
        <f>B21*B23</f>
        <v>187709.13107999999</v>
      </c>
      <c r="C24" s="417">
        <f>C21*C23</f>
        <v>51693.633005831995</v>
      </c>
    </row>
    <row r="26" spans="1:4" ht="13.5" thickBot="1">
      <c r="A26" s="407" t="s">
        <v>343</v>
      </c>
      <c r="B26" s="428">
        <f>B24+B13+B17</f>
        <v>187709.13107999999</v>
      </c>
      <c r="C26" s="429">
        <f>C24+C13+C17</f>
        <v>51693.633005831995</v>
      </c>
    </row>
    <row r="27" spans="1:4" ht="13.5" thickTop="1"/>
    <row r="28" spans="1:4">
      <c r="D28" s="309"/>
    </row>
    <row r="29" spans="1:4">
      <c r="D29" s="309"/>
    </row>
    <row r="31" spans="1:4">
      <c r="A31" s="410" t="s">
        <v>342</v>
      </c>
    </row>
    <row r="32" spans="1:4">
      <c r="A32" s="415" t="s">
        <v>341</v>
      </c>
      <c r="B32" s="309">
        <f>B7</f>
        <v>3174516</v>
      </c>
      <c r="C32" s="309">
        <f>C7</f>
        <v>5547189</v>
      </c>
    </row>
    <row r="33" spans="1:6" ht="15" customHeight="1">
      <c r="A33" s="415" t="s">
        <v>340</v>
      </c>
      <c r="B33" s="309">
        <f>B26</f>
        <v>187709.13107999999</v>
      </c>
      <c r="C33" s="309">
        <f>C26</f>
        <v>51693.633005831995</v>
      </c>
    </row>
    <row r="34" spans="1:6">
      <c r="A34" s="402" t="s">
        <v>339</v>
      </c>
      <c r="B34" s="412">
        <f>B32-B33</f>
        <v>2986806.8689199998</v>
      </c>
      <c r="C34" s="412">
        <f>C32-C33</f>
        <v>5495495.3669941677</v>
      </c>
    </row>
    <row r="36" spans="1:6">
      <c r="A36" s="415" t="s">
        <v>338</v>
      </c>
      <c r="B36" s="403">
        <v>0.52454655895002333</v>
      </c>
      <c r="C36" s="403">
        <v>0.47545344104997678</v>
      </c>
    </row>
    <row r="37" spans="1:6">
      <c r="A37" s="402" t="s">
        <v>337</v>
      </c>
      <c r="B37" s="414">
        <v>2044540.4548611813</v>
      </c>
      <c r="C37" s="413">
        <v>1853188.774272847</v>
      </c>
    </row>
    <row r="39" spans="1:6">
      <c r="B39" s="410"/>
      <c r="C39" s="406"/>
    </row>
    <row r="40" spans="1:6" ht="15" customHeight="1">
      <c r="B40" s="410"/>
      <c r="C40" s="406"/>
    </row>
    <row r="41" spans="1:6">
      <c r="B41" s="410"/>
      <c r="C41" s="406"/>
    </row>
    <row r="42" spans="1:6">
      <c r="B42" s="410"/>
      <c r="C42" s="406"/>
    </row>
    <row r="43" spans="1:6" ht="15" customHeight="1">
      <c r="B43" s="410"/>
      <c r="C43" s="406"/>
    </row>
    <row r="44" spans="1:6" ht="12.75" customHeight="1">
      <c r="B44" s="410"/>
      <c r="C44" s="406"/>
    </row>
    <row r="45" spans="1:6">
      <c r="B45" s="410"/>
      <c r="C45" s="406"/>
      <c r="F45" s="411"/>
    </row>
    <row r="46" spans="1:6" ht="15" customHeight="1">
      <c r="B46" s="410"/>
      <c r="C46" s="406"/>
      <c r="F46" s="411"/>
    </row>
    <row r="47" spans="1:6">
      <c r="B47" s="410"/>
      <c r="C47" s="406"/>
      <c r="F47" s="411"/>
    </row>
    <row r="48" spans="1:6">
      <c r="B48" s="410"/>
      <c r="C48" s="406"/>
      <c r="F48" s="411"/>
    </row>
    <row r="49" spans="1:6">
      <c r="B49" s="410"/>
      <c r="C49" s="406"/>
      <c r="F49" s="411"/>
    </row>
    <row r="50" spans="1:6">
      <c r="B50" s="410"/>
      <c r="C50" s="406"/>
      <c r="F50" s="411"/>
    </row>
    <row r="51" spans="1:6">
      <c r="B51" s="410"/>
      <c r="C51" s="406"/>
      <c r="F51" s="411"/>
    </row>
    <row r="52" spans="1:6">
      <c r="B52" s="410"/>
      <c r="C52" s="406"/>
      <c r="F52" s="411"/>
    </row>
    <row r="53" spans="1:6" ht="15" customHeight="1">
      <c r="B53" s="410"/>
      <c r="C53" s="406"/>
      <c r="F53" s="411"/>
    </row>
    <row r="54" spans="1:6" ht="15" customHeight="1">
      <c r="B54" s="410"/>
      <c r="C54" s="406"/>
      <c r="F54" s="411"/>
    </row>
    <row r="55" spans="1:6">
      <c r="B55" s="410"/>
      <c r="C55" s="406"/>
    </row>
    <row r="56" spans="1:6" ht="12.75" customHeight="1">
      <c r="B56" s="410"/>
      <c r="C56" s="406"/>
      <c r="E56" s="411"/>
      <c r="F56" s="400"/>
    </row>
    <row r="57" spans="1:6">
      <c r="B57" s="410"/>
      <c r="C57" s="406"/>
      <c r="F57" s="400"/>
    </row>
    <row r="58" spans="1:6">
      <c r="B58" s="410"/>
      <c r="C58" s="406"/>
      <c r="F58" s="400"/>
    </row>
    <row r="59" spans="1:6">
      <c r="B59" s="400"/>
      <c r="C59" s="400"/>
      <c r="D59" s="400"/>
      <c r="F59" s="400"/>
    </row>
    <row r="60" spans="1:6">
      <c r="A60" s="407"/>
      <c r="B60" s="408"/>
      <c r="C60" s="408"/>
      <c r="F60" s="400"/>
    </row>
    <row r="61" spans="1:6">
      <c r="F61" s="400"/>
    </row>
    <row r="62" spans="1:6">
      <c r="A62" s="402"/>
      <c r="B62" s="401"/>
      <c r="C62" s="401"/>
      <c r="F62" s="400"/>
    </row>
    <row r="63" spans="1:6" ht="12.75" customHeight="1">
      <c r="B63" s="542"/>
      <c r="C63" s="542"/>
      <c r="F63" s="400"/>
    </row>
    <row r="64" spans="1:6" ht="12.75" customHeight="1">
      <c r="B64" s="409"/>
      <c r="C64" s="409"/>
      <c r="F64" s="400"/>
    </row>
    <row r="65" spans="1:6">
      <c r="C65" s="401"/>
      <c r="F65" s="400"/>
    </row>
    <row r="66" spans="1:6" ht="15" customHeight="1">
      <c r="C66" s="401"/>
      <c r="E66" s="400"/>
      <c r="F66" s="400"/>
    </row>
    <row r="67" spans="1:6">
      <c r="A67" s="402"/>
      <c r="B67" s="309"/>
      <c r="C67" s="309"/>
    </row>
    <row r="68" spans="1:6">
      <c r="B68" s="401"/>
      <c r="C68" s="401"/>
      <c r="F68" s="400"/>
    </row>
    <row r="69" spans="1:6">
      <c r="B69" s="403"/>
      <c r="C69" s="403"/>
      <c r="F69" s="400"/>
    </row>
    <row r="70" spans="1:6">
      <c r="A70" s="402"/>
      <c r="B70" s="401"/>
      <c r="C70" s="401"/>
      <c r="F70" s="400"/>
    </row>
    <row r="71" spans="1:6">
      <c r="F71" s="400"/>
    </row>
    <row r="72" spans="1:6">
      <c r="C72" s="403"/>
      <c r="F72" s="400"/>
    </row>
    <row r="73" spans="1:6">
      <c r="A73" s="407"/>
      <c r="B73" s="408"/>
      <c r="C73" s="408"/>
      <c r="F73" s="400"/>
    </row>
    <row r="74" spans="1:6">
      <c r="A74" s="407"/>
      <c r="B74" s="408"/>
      <c r="C74" s="408"/>
      <c r="F74" s="400"/>
    </row>
    <row r="75" spans="1:6">
      <c r="A75" s="407"/>
      <c r="B75" s="406"/>
      <c r="C75" s="406"/>
      <c r="E75" s="400"/>
      <c r="F75" s="400"/>
    </row>
    <row r="76" spans="1:6">
      <c r="B76" s="404"/>
      <c r="C76" s="404"/>
    </row>
    <row r="77" spans="1:6">
      <c r="B77" s="405"/>
      <c r="C77" s="405"/>
    </row>
    <row r="78" spans="1:6">
      <c r="A78" s="402"/>
      <c r="B78" s="401"/>
      <c r="C78" s="401"/>
    </row>
    <row r="79" spans="1:6">
      <c r="B79" s="404"/>
    </row>
    <row r="80" spans="1:6">
      <c r="B80" s="403"/>
      <c r="C80" s="403"/>
    </row>
    <row r="81" spans="1:5">
      <c r="A81" s="402"/>
      <c r="B81" s="401"/>
      <c r="C81" s="401"/>
    </row>
    <row r="83" spans="1:5">
      <c r="B83" s="403"/>
      <c r="C83" s="403"/>
    </row>
    <row r="84" spans="1:5">
      <c r="A84" s="402"/>
      <c r="B84" s="401"/>
      <c r="C84" s="401"/>
    </row>
    <row r="86" spans="1:5">
      <c r="E86" s="400"/>
    </row>
  </sheetData>
  <mergeCells count="3">
    <mergeCell ref="B63:C63"/>
    <mergeCell ref="A1:D1"/>
    <mergeCell ref="B3:C3"/>
  </mergeCells>
  <pageMargins left="0.75" right="0.75" top="1" bottom="1" header="0.5" footer="0.5"/>
  <pageSetup fitToHeight="0" orientation="portrait" r:id="rId1"/>
  <headerFooter>
    <oddFooter>&amp;R&amp;"Times New Roman,Bold"&amp;12Case No. 2020-00350
Attachment to Response to Kroger-2 Question No. 14
Page &amp;P of &amp;N
Arbough</oddFooter>
  </headerFooter>
  <rowBreaks count="1" manualBreakCount="1">
    <brk id="40" max="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1C4BB-76B3-4353-8308-AD94BF85FE6B}">
  <sheetPr>
    <pageSetUpPr fitToPage="1"/>
  </sheetPr>
  <dimension ref="A1:J84"/>
  <sheetViews>
    <sheetView zoomScale="90" zoomScaleNormal="90" workbookViewId="0">
      <pane xSplit="1" ySplit="5" topLeftCell="B6" activePane="bottomRight" state="frozen"/>
      <selection activeCell="A3" sqref="A3:XFD4"/>
      <selection pane="topRight" activeCell="A3" sqref="A3:XFD4"/>
      <selection pane="bottomLeft" activeCell="A3" sqref="A3:XFD4"/>
      <selection pane="bottomRight" activeCell="A3" sqref="A3:XFD4"/>
    </sheetView>
  </sheetViews>
  <sheetFormatPr defaultRowHeight="12.75"/>
  <cols>
    <col min="1" max="1" width="27.625" style="308" customWidth="1"/>
    <col min="2" max="3" width="11.25" style="308" bestFit="1" customWidth="1"/>
    <col min="4" max="4" width="1.25" style="308" customWidth="1"/>
    <col min="5" max="6" width="11.25" style="308" customWidth="1"/>
    <col min="7" max="7" width="1.25" style="308" customWidth="1"/>
    <col min="8" max="16384" width="9" style="308"/>
  </cols>
  <sheetData>
    <row r="1" spans="1:10" ht="18.75" customHeight="1">
      <c r="A1" s="544" t="s">
        <v>356</v>
      </c>
      <c r="B1" s="544"/>
      <c r="C1" s="544"/>
      <c r="D1" s="544"/>
      <c r="E1" s="544"/>
      <c r="F1" s="544"/>
      <c r="G1" s="420"/>
      <c r="H1" s="426"/>
    </row>
    <row r="2" spans="1:10" ht="12.75" customHeight="1">
      <c r="A2" s="544"/>
      <c r="B2" s="544"/>
      <c r="C2" s="544"/>
      <c r="D2" s="544"/>
      <c r="E2" s="544"/>
      <c r="F2" s="544"/>
      <c r="G2" s="420"/>
      <c r="H2" s="426"/>
    </row>
    <row r="3" spans="1:10" ht="15">
      <c r="A3" s="430" t="s">
        <v>357</v>
      </c>
      <c r="H3" s="426"/>
    </row>
    <row r="4" spans="1:10">
      <c r="B4" s="542">
        <v>2021</v>
      </c>
      <c r="C4" s="542"/>
      <c r="D4" s="409"/>
      <c r="E4" s="542">
        <f>B4+1</f>
        <v>2022</v>
      </c>
      <c r="F4" s="542"/>
      <c r="G4" s="409"/>
      <c r="H4" s="426"/>
    </row>
    <row r="5" spans="1:10">
      <c r="B5" s="427" t="s">
        <v>84</v>
      </c>
      <c r="C5" s="427" t="s">
        <v>175</v>
      </c>
      <c r="D5" s="409"/>
      <c r="E5" s="427" t="s">
        <v>84</v>
      </c>
      <c r="F5" s="427" t="s">
        <v>175</v>
      </c>
      <c r="G5" s="409"/>
      <c r="H5" s="426"/>
    </row>
    <row r="6" spans="1:10" ht="16.5" customHeight="1">
      <c r="A6" s="420" t="s">
        <v>170</v>
      </c>
      <c r="B6" s="307">
        <v>13081719</v>
      </c>
      <c r="C6" s="307">
        <v>19806921</v>
      </c>
      <c r="D6" s="431"/>
      <c r="E6" s="307">
        <v>11328251</v>
      </c>
      <c r="F6" s="307">
        <v>16583266</v>
      </c>
      <c r="G6" s="431"/>
      <c r="H6" s="426"/>
    </row>
    <row r="7" spans="1:10" ht="16.5" customHeight="1">
      <c r="A7" s="420" t="s">
        <v>354</v>
      </c>
      <c r="B7" s="432">
        <v>9294413</v>
      </c>
      <c r="C7" s="432">
        <v>14087137</v>
      </c>
      <c r="D7" s="433"/>
      <c r="E7" s="432">
        <v>9464855</v>
      </c>
      <c r="F7" s="432">
        <v>14394416</v>
      </c>
      <c r="G7" s="433"/>
      <c r="H7" s="434"/>
      <c r="I7" s="434"/>
      <c r="J7" s="434"/>
    </row>
    <row r="8" spans="1:10">
      <c r="A8" s="407" t="s">
        <v>262</v>
      </c>
      <c r="B8" s="425">
        <f>B6-B7</f>
        <v>3787306</v>
      </c>
      <c r="C8" s="425">
        <f>C6-C7</f>
        <v>5719784</v>
      </c>
      <c r="D8" s="435"/>
      <c r="E8" s="425">
        <f>E6-E7</f>
        <v>1863396</v>
      </c>
      <c r="F8" s="425">
        <f>F6-F7</f>
        <v>2188850</v>
      </c>
      <c r="G8" s="435"/>
      <c r="H8" s="419"/>
      <c r="I8" s="419"/>
      <c r="J8" s="419"/>
    </row>
    <row r="9" spans="1:10">
      <c r="H9" s="419"/>
      <c r="I9" s="419"/>
      <c r="J9" s="419"/>
    </row>
    <row r="10" spans="1:10">
      <c r="A10" s="410" t="s">
        <v>353</v>
      </c>
      <c r="H10" s="419"/>
      <c r="I10" s="419"/>
      <c r="J10" s="419"/>
    </row>
    <row r="11" spans="1:10">
      <c r="A11" s="424"/>
    </row>
    <row r="12" spans="1:10">
      <c r="A12" s="421" t="s">
        <v>352</v>
      </c>
    </row>
    <row r="13" spans="1:10">
      <c r="A13" s="415" t="s">
        <v>350</v>
      </c>
      <c r="B13" s="423"/>
      <c r="C13" s="423"/>
      <c r="D13" s="403"/>
      <c r="E13" s="423"/>
      <c r="F13" s="423"/>
      <c r="G13" s="403"/>
    </row>
    <row r="14" spans="1:10">
      <c r="A14" s="418" t="s">
        <v>349</v>
      </c>
      <c r="B14" s="422"/>
      <c r="C14" s="422"/>
      <c r="D14" s="408"/>
      <c r="E14" s="422"/>
      <c r="F14" s="422"/>
      <c r="G14" s="408"/>
    </row>
    <row r="16" spans="1:10" ht="15">
      <c r="A16" s="421" t="s">
        <v>358</v>
      </c>
    </row>
    <row r="17" spans="1:7">
      <c r="A17" s="415" t="s">
        <v>350</v>
      </c>
      <c r="B17" s="423"/>
      <c r="C17" s="423"/>
      <c r="D17" s="403"/>
      <c r="E17" s="423"/>
      <c r="F17" s="423"/>
      <c r="G17" s="403"/>
    </row>
    <row r="18" spans="1:7">
      <c r="A18" s="418" t="s">
        <v>359</v>
      </c>
      <c r="B18" s="422"/>
      <c r="C18" s="422"/>
      <c r="D18" s="408"/>
      <c r="E18" s="422"/>
      <c r="F18" s="422"/>
      <c r="G18" s="408"/>
    </row>
    <row r="20" spans="1:7">
      <c r="A20" s="421" t="s">
        <v>348</v>
      </c>
    </row>
    <row r="21" spans="1:7">
      <c r="A21" s="415" t="s">
        <v>347</v>
      </c>
      <c r="B21" s="403">
        <v>1</v>
      </c>
      <c r="C21" s="403">
        <v>0.16420886831491815</v>
      </c>
      <c r="D21" s="403"/>
      <c r="E21" s="403">
        <v>1</v>
      </c>
      <c r="F21" s="403">
        <v>0.16420886831491815</v>
      </c>
      <c r="G21" s="403"/>
    </row>
    <row r="22" spans="1:7">
      <c r="A22" s="415" t="s">
        <v>346</v>
      </c>
      <c r="B22" s="412">
        <f>B8*B21</f>
        <v>3787306</v>
      </c>
      <c r="C22" s="412">
        <f>C8*C21</f>
        <v>939239.2576457758</v>
      </c>
      <c r="D22" s="309"/>
      <c r="E22" s="412">
        <f>E8*E21</f>
        <v>1863396</v>
      </c>
      <c r="F22" s="412">
        <f>F8*F21</f>
        <v>359428.58141110861</v>
      </c>
      <c r="G22" s="309"/>
    </row>
    <row r="23" spans="1:7">
      <c r="B23" s="309"/>
      <c r="C23" s="309"/>
      <c r="D23" s="309"/>
      <c r="E23" s="309"/>
      <c r="F23" s="309"/>
      <c r="G23" s="309"/>
    </row>
    <row r="24" spans="1:7">
      <c r="A24" s="415" t="s">
        <v>345</v>
      </c>
      <c r="B24" s="419">
        <v>5.9129999999999995E-2</v>
      </c>
      <c r="C24" s="419">
        <v>5.9129999999999995E-2</v>
      </c>
      <c r="D24" s="416"/>
      <c r="E24" s="419">
        <v>5.9129999999999995E-2</v>
      </c>
      <c r="F24" s="419">
        <v>5.9129999999999995E-2</v>
      </c>
      <c r="G24" s="416"/>
    </row>
    <row r="25" spans="1:7">
      <c r="A25" s="418" t="s">
        <v>344</v>
      </c>
      <c r="B25" s="417">
        <f>B22*B24</f>
        <v>223943.40377999999</v>
      </c>
      <c r="C25" s="417">
        <f>C22*C24</f>
        <v>55537.21730459472</v>
      </c>
      <c r="D25" s="408"/>
      <c r="E25" s="417">
        <f>E22*E24</f>
        <v>110182.60547999998</v>
      </c>
      <c r="F25" s="417">
        <f>F22*F24</f>
        <v>21253.01201883885</v>
      </c>
      <c r="G25" s="408"/>
    </row>
    <row r="27" spans="1:7">
      <c r="A27" s="407" t="s">
        <v>360</v>
      </c>
      <c r="B27" s="436">
        <f>B25+B14+B18</f>
        <v>223943.40377999999</v>
      </c>
      <c r="C27" s="436">
        <f>C25+C14+C18</f>
        <v>55537.21730459472</v>
      </c>
      <c r="D27" s="406"/>
      <c r="E27" s="436">
        <f>E25+E14+E18</f>
        <v>110182.60547999998</v>
      </c>
      <c r="F27" s="436">
        <f>F25+F14+F18</f>
        <v>21253.01201883885</v>
      </c>
      <c r="G27" s="406"/>
    </row>
    <row r="29" spans="1:7">
      <c r="D29" s="406"/>
      <c r="G29" s="406"/>
    </row>
    <row r="30" spans="1:7">
      <c r="D30" s="406"/>
      <c r="G30" s="406"/>
    </row>
    <row r="31" spans="1:7">
      <c r="D31" s="406"/>
      <c r="G31" s="406"/>
    </row>
    <row r="32" spans="1:7">
      <c r="A32" s="410" t="s">
        <v>342</v>
      </c>
      <c r="D32" s="309"/>
      <c r="G32" s="309"/>
    </row>
    <row r="33" spans="1:8">
      <c r="A33" s="415" t="s">
        <v>341</v>
      </c>
      <c r="B33" s="309">
        <f>B8</f>
        <v>3787306</v>
      </c>
      <c r="C33" s="309">
        <f>C8</f>
        <v>5719784</v>
      </c>
      <c r="D33" s="309"/>
      <c r="E33" s="309">
        <f>E8</f>
        <v>1863396</v>
      </c>
      <c r="F33" s="309">
        <f>F8</f>
        <v>2188850</v>
      </c>
      <c r="G33" s="309"/>
    </row>
    <row r="34" spans="1:8" ht="15" customHeight="1">
      <c r="A34" s="415" t="s">
        <v>340</v>
      </c>
      <c r="B34" s="437">
        <f>B27</f>
        <v>223943.40377999999</v>
      </c>
      <c r="C34" s="438">
        <f>C27</f>
        <v>55537.21730459472</v>
      </c>
      <c r="D34" s="309"/>
      <c r="E34" s="437">
        <f>E27</f>
        <v>110182.60547999998</v>
      </c>
      <c r="F34" s="438">
        <f>F27</f>
        <v>21253.01201883885</v>
      </c>
      <c r="G34" s="309"/>
    </row>
    <row r="35" spans="1:8">
      <c r="A35" s="402" t="s">
        <v>339</v>
      </c>
      <c r="B35" s="412">
        <f>B33-B34</f>
        <v>3563362.5962200002</v>
      </c>
      <c r="C35" s="412">
        <f>C33-C34</f>
        <v>5664246.7826954052</v>
      </c>
      <c r="D35" s="309"/>
      <c r="E35" s="412">
        <f>E33-E34</f>
        <v>1753213.3945200001</v>
      </c>
      <c r="F35" s="412">
        <f>F33-F34</f>
        <v>2167596.9879811611</v>
      </c>
      <c r="G35" s="309"/>
    </row>
    <row r="36" spans="1:8" ht="15" customHeight="1">
      <c r="D36" s="309"/>
      <c r="G36" s="309"/>
    </row>
    <row r="37" spans="1:8">
      <c r="A37" s="415" t="s">
        <v>338</v>
      </c>
      <c r="B37" s="403">
        <v>0.52731107185314341</v>
      </c>
      <c r="C37" s="403">
        <v>0.47268892814685665</v>
      </c>
      <c r="D37" s="309"/>
      <c r="E37" s="403">
        <v>0.52731107185314341</v>
      </c>
      <c r="F37" s="403">
        <v>0.47268892814685665</v>
      </c>
      <c r="G37" s="309"/>
    </row>
    <row r="38" spans="1:8" ht="15" customHeight="1">
      <c r="A38" s="402" t="s">
        <v>337</v>
      </c>
      <c r="B38" s="439">
        <v>2340768.4623958329</v>
      </c>
      <c r="C38" s="439">
        <v>2098297.1809057724</v>
      </c>
      <c r="D38" s="309"/>
      <c r="E38" s="439">
        <v>1437211.7421200622</v>
      </c>
      <c r="F38" s="439">
        <v>1288336.4567243706</v>
      </c>
      <c r="G38" s="309"/>
    </row>
    <row r="39" spans="1:8">
      <c r="D39" s="309"/>
      <c r="E39" s="309"/>
      <c r="F39" s="309"/>
      <c r="G39" s="309"/>
    </row>
    <row r="40" spans="1:8" ht="15" customHeight="1">
      <c r="D40" s="309"/>
      <c r="E40" s="309"/>
      <c r="F40" s="309"/>
      <c r="G40" s="309"/>
    </row>
    <row r="41" spans="1:8">
      <c r="D41" s="406"/>
      <c r="E41" s="406"/>
      <c r="F41" s="406"/>
      <c r="G41" s="406"/>
    </row>
    <row r="42" spans="1:8" ht="15" customHeight="1">
      <c r="D42" s="411"/>
      <c r="E42" s="411"/>
      <c r="F42" s="411"/>
      <c r="G42" s="411"/>
    </row>
    <row r="43" spans="1:8">
      <c r="D43" s="411"/>
      <c r="E43" s="411"/>
      <c r="F43" s="411"/>
      <c r="G43" s="411"/>
    </row>
    <row r="44" spans="1:8" ht="15" customHeight="1">
      <c r="D44" s="400"/>
      <c r="E44" s="400"/>
      <c r="F44" s="400"/>
      <c r="G44" s="400"/>
    </row>
    <row r="45" spans="1:8" ht="12.75" customHeight="1">
      <c r="D45" s="400"/>
      <c r="E45" s="400"/>
      <c r="F45" s="400"/>
      <c r="G45" s="400"/>
    </row>
    <row r="46" spans="1:8">
      <c r="D46" s="400"/>
      <c r="E46" s="400"/>
      <c r="F46" s="400"/>
      <c r="G46" s="400"/>
    </row>
    <row r="47" spans="1:8">
      <c r="D47" s="400"/>
      <c r="E47" s="400"/>
      <c r="F47" s="400"/>
      <c r="G47" s="400"/>
      <c r="H47" s="411"/>
    </row>
    <row r="48" spans="1:8" ht="15" customHeight="1">
      <c r="D48" s="400"/>
      <c r="E48" s="400"/>
      <c r="F48" s="400"/>
      <c r="G48" s="400"/>
      <c r="H48" s="411"/>
    </row>
    <row r="49" spans="1:8">
      <c r="D49" s="400"/>
      <c r="E49" s="400"/>
      <c r="F49" s="400"/>
      <c r="G49" s="400"/>
      <c r="H49" s="411"/>
    </row>
    <row r="50" spans="1:8">
      <c r="D50" s="400"/>
      <c r="E50" s="400"/>
      <c r="F50" s="400"/>
      <c r="G50" s="400"/>
      <c r="H50" s="411"/>
    </row>
    <row r="51" spans="1:8">
      <c r="D51" s="400"/>
      <c r="E51" s="400"/>
      <c r="F51" s="400"/>
      <c r="G51" s="400"/>
      <c r="H51" s="411"/>
    </row>
    <row r="52" spans="1:8">
      <c r="D52" s="400"/>
      <c r="E52" s="400"/>
      <c r="F52" s="400"/>
      <c r="G52" s="400"/>
      <c r="H52" s="411"/>
    </row>
    <row r="53" spans="1:8">
      <c r="D53" s="400"/>
      <c r="E53" s="400"/>
      <c r="F53" s="400"/>
      <c r="G53" s="400"/>
      <c r="H53" s="411"/>
    </row>
    <row r="54" spans="1:8" ht="15" customHeight="1">
      <c r="D54" s="400"/>
      <c r="E54" s="400"/>
      <c r="F54" s="400"/>
      <c r="G54" s="400"/>
      <c r="H54" s="411"/>
    </row>
    <row r="55" spans="1:8" ht="15" customHeight="1">
      <c r="D55" s="400"/>
      <c r="E55" s="400"/>
      <c r="F55" s="400"/>
      <c r="G55" s="400"/>
      <c r="H55" s="411"/>
    </row>
    <row r="56" spans="1:8">
      <c r="D56" s="400"/>
      <c r="E56" s="400"/>
      <c r="F56" s="400"/>
      <c r="G56" s="400"/>
    </row>
    <row r="57" spans="1:8" ht="12.75" customHeight="1">
      <c r="D57" s="400"/>
      <c r="E57" s="400"/>
      <c r="F57" s="400"/>
      <c r="G57" s="400"/>
      <c r="H57" s="400"/>
    </row>
    <row r="58" spans="1:8">
      <c r="D58" s="400"/>
      <c r="E58" s="400"/>
      <c r="F58" s="400"/>
      <c r="G58" s="400"/>
      <c r="H58" s="400"/>
    </row>
    <row r="59" spans="1:8">
      <c r="D59" s="400"/>
      <c r="E59" s="400"/>
      <c r="F59" s="400"/>
      <c r="G59" s="400"/>
      <c r="H59" s="400"/>
    </row>
    <row r="60" spans="1:8">
      <c r="D60" s="400"/>
      <c r="E60" s="400"/>
      <c r="F60" s="400"/>
      <c r="G60" s="400"/>
      <c r="H60" s="400"/>
    </row>
    <row r="61" spans="1:8">
      <c r="H61" s="400"/>
    </row>
    <row r="62" spans="1:8">
      <c r="A62" s="402"/>
      <c r="B62" s="401"/>
      <c r="C62" s="401"/>
      <c r="D62" s="401"/>
      <c r="E62" s="401"/>
      <c r="F62" s="401"/>
      <c r="G62" s="401"/>
      <c r="H62" s="400"/>
    </row>
    <row r="63" spans="1:8" ht="12.75" customHeight="1">
      <c r="B63" s="542"/>
      <c r="C63" s="542"/>
      <c r="D63" s="409"/>
      <c r="E63" s="409"/>
      <c r="F63" s="409"/>
      <c r="G63" s="409"/>
      <c r="H63" s="400"/>
    </row>
    <row r="64" spans="1:8" ht="12.75" customHeight="1">
      <c r="B64" s="409"/>
      <c r="C64" s="409"/>
      <c r="D64" s="409"/>
      <c r="E64" s="409"/>
      <c r="F64" s="409"/>
      <c r="G64" s="409"/>
      <c r="H64" s="400"/>
    </row>
    <row r="65" spans="1:8">
      <c r="C65" s="401"/>
      <c r="D65" s="401"/>
      <c r="E65" s="401"/>
      <c r="F65" s="401"/>
      <c r="G65" s="401"/>
      <c r="H65" s="400"/>
    </row>
    <row r="66" spans="1:8" ht="15" customHeight="1">
      <c r="C66" s="401"/>
      <c r="D66" s="401"/>
      <c r="E66" s="401"/>
      <c r="F66" s="401"/>
      <c r="G66" s="401"/>
      <c r="H66" s="400"/>
    </row>
    <row r="67" spans="1:8">
      <c r="A67" s="402"/>
      <c r="B67" s="309"/>
      <c r="C67" s="309"/>
      <c r="D67" s="309"/>
      <c r="E67" s="309"/>
      <c r="F67" s="309"/>
      <c r="G67" s="309"/>
    </row>
    <row r="68" spans="1:8">
      <c r="B68" s="401"/>
      <c r="C68" s="401"/>
      <c r="D68" s="401"/>
      <c r="E68" s="401"/>
      <c r="F68" s="401"/>
      <c r="G68" s="401"/>
      <c r="H68" s="400"/>
    </row>
    <row r="69" spans="1:8">
      <c r="B69" s="403"/>
      <c r="C69" s="403"/>
      <c r="D69" s="403"/>
      <c r="E69" s="403"/>
      <c r="F69" s="403"/>
      <c r="G69" s="403"/>
      <c r="H69" s="400"/>
    </row>
    <row r="70" spans="1:8">
      <c r="A70" s="402"/>
      <c r="B70" s="401"/>
      <c r="C70" s="401"/>
      <c r="D70" s="401"/>
      <c r="E70" s="401"/>
      <c r="F70" s="401"/>
      <c r="G70" s="401"/>
      <c r="H70" s="400"/>
    </row>
    <row r="71" spans="1:8">
      <c r="H71" s="400"/>
    </row>
    <row r="72" spans="1:8">
      <c r="C72" s="403"/>
      <c r="D72" s="403"/>
      <c r="E72" s="403"/>
      <c r="F72" s="403"/>
      <c r="G72" s="403"/>
      <c r="H72" s="400"/>
    </row>
    <row r="73" spans="1:8">
      <c r="A73" s="407"/>
      <c r="B73" s="408"/>
      <c r="C73" s="408"/>
      <c r="D73" s="408"/>
      <c r="E73" s="408"/>
      <c r="F73" s="408"/>
      <c r="G73" s="408"/>
      <c r="H73" s="400"/>
    </row>
    <row r="74" spans="1:8">
      <c r="A74" s="407"/>
      <c r="B74" s="408"/>
      <c r="C74" s="408"/>
      <c r="D74" s="408"/>
      <c r="E74" s="408"/>
      <c r="F74" s="408"/>
      <c r="G74" s="408"/>
      <c r="H74" s="400"/>
    </row>
    <row r="75" spans="1:8">
      <c r="A75" s="407"/>
      <c r="B75" s="406"/>
      <c r="C75" s="406"/>
      <c r="D75" s="406"/>
      <c r="E75" s="406"/>
      <c r="F75" s="406"/>
      <c r="G75" s="406"/>
      <c r="H75" s="400"/>
    </row>
    <row r="76" spans="1:8">
      <c r="B76" s="404"/>
      <c r="C76" s="404"/>
      <c r="D76" s="404"/>
      <c r="E76" s="404"/>
      <c r="F76" s="404"/>
      <c r="G76" s="404"/>
    </row>
    <row r="77" spans="1:8">
      <c r="B77" s="405"/>
      <c r="C77" s="405"/>
      <c r="D77" s="405"/>
      <c r="E77" s="405"/>
      <c r="F77" s="405"/>
      <c r="G77" s="405"/>
    </row>
    <row r="78" spans="1:8">
      <c r="A78" s="402"/>
      <c r="B78" s="401"/>
      <c r="C78" s="401"/>
      <c r="D78" s="401"/>
      <c r="E78" s="401"/>
      <c r="F78" s="401"/>
      <c r="G78" s="401"/>
    </row>
    <row r="79" spans="1:8">
      <c r="B79" s="404"/>
    </row>
    <row r="80" spans="1:8">
      <c r="B80" s="403"/>
      <c r="C80" s="403"/>
      <c r="D80" s="403"/>
      <c r="E80" s="403"/>
      <c r="F80" s="403"/>
      <c r="G80" s="403"/>
    </row>
    <row r="81" spans="1:7">
      <c r="A81" s="402"/>
      <c r="B81" s="401"/>
      <c r="C81" s="401"/>
      <c r="D81" s="401"/>
      <c r="E81" s="401"/>
      <c r="F81" s="401"/>
      <c r="G81" s="401"/>
    </row>
    <row r="83" spans="1:7">
      <c r="B83" s="403"/>
      <c r="C83" s="403"/>
      <c r="D83" s="403"/>
      <c r="E83" s="403"/>
      <c r="F83" s="403"/>
      <c r="G83" s="403"/>
    </row>
    <row r="84" spans="1:7">
      <c r="A84" s="402"/>
      <c r="B84" s="401"/>
      <c r="C84" s="401"/>
      <c r="D84" s="401"/>
      <c r="E84" s="401"/>
      <c r="F84" s="401"/>
      <c r="G84" s="401"/>
    </row>
  </sheetData>
  <mergeCells count="4">
    <mergeCell ref="B63:C63"/>
    <mergeCell ref="A1:F2"/>
    <mergeCell ref="B4:C4"/>
    <mergeCell ref="E4:F4"/>
  </mergeCells>
  <pageMargins left="0.75" right="0.75" top="1" bottom="1" header="0.5" footer="0.5"/>
  <pageSetup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3F831-DA65-416E-9380-84C334FE5364}">
  <sheetPr>
    <pageSetUpPr fitToPage="1"/>
  </sheetPr>
  <dimension ref="A1:G84"/>
  <sheetViews>
    <sheetView zoomScale="90" zoomScaleNormal="90" workbookViewId="0">
      <pane xSplit="1" ySplit="5" topLeftCell="B9" activePane="bottomRight" state="frozen"/>
      <selection activeCell="A3" sqref="A3:XFD4"/>
      <selection pane="topRight" activeCell="A3" sqref="A3:XFD4"/>
      <selection pane="bottomLeft" activeCell="A3" sqref="A3:XFD4"/>
      <selection pane="bottomRight" activeCell="A3" sqref="A3:XFD4"/>
    </sheetView>
  </sheetViews>
  <sheetFormatPr defaultRowHeight="12.75"/>
  <cols>
    <col min="1" max="1" width="27.625" style="308" customWidth="1"/>
    <col min="2" max="2" width="13.375" style="308" customWidth="1"/>
    <col min="3" max="3" width="14.625" style="308" customWidth="1"/>
    <col min="4" max="4" width="1.25" style="308" customWidth="1"/>
    <col min="5" max="6" width="11.25" style="308" customWidth="1"/>
    <col min="7" max="7" width="9" style="308" customWidth="1"/>
    <col min="8" max="16384" width="9" style="308"/>
  </cols>
  <sheetData>
    <row r="1" spans="1:7" ht="12.75" customHeight="1">
      <c r="A1" s="545" t="s">
        <v>356</v>
      </c>
      <c r="B1" s="545"/>
      <c r="C1" s="545"/>
      <c r="D1" s="545"/>
      <c r="E1" s="545"/>
      <c r="F1" s="545"/>
    </row>
    <row r="2" spans="1:7" ht="12.75" customHeight="1">
      <c r="A2" s="546" t="s">
        <v>361</v>
      </c>
      <c r="B2" s="546"/>
      <c r="C2" s="546"/>
      <c r="D2" s="546"/>
      <c r="E2" s="546"/>
      <c r="F2" s="546"/>
    </row>
    <row r="3" spans="1:7">
      <c r="A3" s="546"/>
      <c r="B3" s="546"/>
      <c r="C3" s="546"/>
      <c r="D3" s="546"/>
      <c r="E3" s="546"/>
      <c r="F3" s="546"/>
    </row>
    <row r="4" spans="1:7">
      <c r="B4" s="542">
        <v>2021</v>
      </c>
      <c r="C4" s="542"/>
      <c r="D4" s="409"/>
      <c r="E4" s="542">
        <f>B4+1</f>
        <v>2022</v>
      </c>
      <c r="F4" s="542"/>
    </row>
    <row r="5" spans="1:7">
      <c r="B5" s="427" t="s">
        <v>84</v>
      </c>
      <c r="C5" s="427" t="s">
        <v>175</v>
      </c>
      <c r="D5" s="409"/>
      <c r="E5" s="427" t="s">
        <v>84</v>
      </c>
      <c r="F5" s="427" t="s">
        <v>175</v>
      </c>
    </row>
    <row r="6" spans="1:7" ht="16.5" customHeight="1">
      <c r="A6" s="420" t="s">
        <v>170</v>
      </c>
      <c r="B6" s="307">
        <v>13081719</v>
      </c>
      <c r="C6" s="307">
        <v>19806921</v>
      </c>
      <c r="D6" s="431"/>
      <c r="E6" s="307">
        <v>11328251</v>
      </c>
      <c r="F6" s="307">
        <v>16583266</v>
      </c>
    </row>
    <row r="7" spans="1:7" ht="16.5" customHeight="1">
      <c r="A7" s="420" t="s">
        <v>354</v>
      </c>
      <c r="B7" s="432">
        <v>9482083</v>
      </c>
      <c r="C7" s="432">
        <v>14343861</v>
      </c>
      <c r="D7" s="433"/>
      <c r="E7" s="432">
        <v>9633779</v>
      </c>
      <c r="F7" s="432">
        <v>14623972</v>
      </c>
      <c r="G7" s="434"/>
    </row>
    <row r="8" spans="1:7">
      <c r="A8" s="407" t="s">
        <v>262</v>
      </c>
      <c r="B8" s="425">
        <f>B6-B7</f>
        <v>3599636</v>
      </c>
      <c r="C8" s="425">
        <f>C6-C7</f>
        <v>5463060</v>
      </c>
      <c r="D8" s="435"/>
      <c r="E8" s="425">
        <f>E6-E7</f>
        <v>1694472</v>
      </c>
      <c r="F8" s="425">
        <f>F6-F7</f>
        <v>1959294</v>
      </c>
      <c r="G8" s="419"/>
    </row>
    <row r="9" spans="1:7">
      <c r="G9" s="419"/>
    </row>
    <row r="10" spans="1:7">
      <c r="A10" s="410" t="s">
        <v>353</v>
      </c>
      <c r="G10" s="419"/>
    </row>
    <row r="11" spans="1:7">
      <c r="A11" s="424"/>
    </row>
    <row r="12" spans="1:7">
      <c r="A12" s="421" t="s">
        <v>352</v>
      </c>
    </row>
    <row r="13" spans="1:7">
      <c r="A13" s="415" t="s">
        <v>350</v>
      </c>
      <c r="B13" s="423"/>
      <c r="C13" s="423"/>
      <c r="D13" s="403"/>
      <c r="E13" s="423"/>
      <c r="F13" s="423"/>
    </row>
    <row r="14" spans="1:7">
      <c r="A14" s="418" t="s">
        <v>349</v>
      </c>
      <c r="B14" s="422"/>
      <c r="C14" s="422"/>
      <c r="D14" s="408"/>
      <c r="E14" s="422"/>
      <c r="F14" s="422"/>
    </row>
    <row r="16" spans="1:7" ht="15">
      <c r="A16" s="421" t="s">
        <v>358</v>
      </c>
    </row>
    <row r="17" spans="1:6">
      <c r="A17" s="415" t="s">
        <v>350</v>
      </c>
      <c r="B17" s="423"/>
      <c r="C17" s="423"/>
      <c r="D17" s="403"/>
      <c r="E17" s="423"/>
      <c r="F17" s="423"/>
    </row>
    <row r="18" spans="1:6">
      <c r="A18" s="418" t="s">
        <v>359</v>
      </c>
      <c r="B18" s="422"/>
      <c r="C18" s="422"/>
      <c r="D18" s="408"/>
      <c r="E18" s="422"/>
      <c r="F18" s="422"/>
    </row>
    <row r="20" spans="1:6">
      <c r="A20" s="421" t="s">
        <v>348</v>
      </c>
    </row>
    <row r="21" spans="1:6">
      <c r="A21" s="415" t="s">
        <v>347</v>
      </c>
      <c r="B21" s="403">
        <v>1</v>
      </c>
      <c r="C21" s="403">
        <v>0.16420886831491815</v>
      </c>
      <c r="D21" s="403"/>
      <c r="E21" s="403">
        <v>1</v>
      </c>
      <c r="F21" s="403">
        <v>0.16420886831491815</v>
      </c>
    </row>
    <row r="22" spans="1:6">
      <c r="A22" s="415" t="s">
        <v>346</v>
      </c>
      <c r="B22" s="412">
        <f>B8*B21</f>
        <v>3599636</v>
      </c>
      <c r="C22" s="412">
        <f>C8*C21</f>
        <v>897082.90013649676</v>
      </c>
      <c r="D22" s="309"/>
      <c r="E22" s="412">
        <f>E8*E21</f>
        <v>1694472</v>
      </c>
      <c r="F22" s="412">
        <f>F8*F21</f>
        <v>321733.45043620927</v>
      </c>
    </row>
    <row r="23" spans="1:6">
      <c r="B23" s="309"/>
      <c r="C23" s="309"/>
      <c r="D23" s="309"/>
      <c r="E23" s="309"/>
      <c r="F23" s="309"/>
    </row>
    <row r="24" spans="1:6">
      <c r="A24" s="415" t="s">
        <v>345</v>
      </c>
      <c r="B24" s="419">
        <v>5.9129999999999995E-2</v>
      </c>
      <c r="C24" s="419">
        <v>5.9129999999999995E-2</v>
      </c>
      <c r="D24" s="416"/>
      <c r="E24" s="419">
        <v>5.9129999999999995E-2</v>
      </c>
      <c r="F24" s="419">
        <v>5.9129999999999995E-2</v>
      </c>
    </row>
    <row r="25" spans="1:6">
      <c r="A25" s="418" t="s">
        <v>344</v>
      </c>
      <c r="B25" s="417">
        <f>B22*B24</f>
        <v>212846.47667999999</v>
      </c>
      <c r="C25" s="417">
        <f>C22*C24</f>
        <v>53044.51188507105</v>
      </c>
      <c r="D25" s="408"/>
      <c r="E25" s="417">
        <f>E22*E24</f>
        <v>100194.12935999999</v>
      </c>
      <c r="F25" s="417">
        <f>F22*F24</f>
        <v>19024.098924293052</v>
      </c>
    </row>
    <row r="27" spans="1:6">
      <c r="A27" s="407" t="s">
        <v>360</v>
      </c>
      <c r="B27" s="436">
        <f>B25+B14+B18</f>
        <v>212846.47667999999</v>
      </c>
      <c r="C27" s="436">
        <f>C25+C14+C18</f>
        <v>53044.51188507105</v>
      </c>
      <c r="D27" s="406"/>
      <c r="E27" s="436">
        <f>E25+E14+E18</f>
        <v>100194.12935999999</v>
      </c>
      <c r="F27" s="436">
        <f>F25+F14+F18</f>
        <v>19024.098924293052</v>
      </c>
    </row>
    <row r="28" spans="1:6">
      <c r="B28" s="404"/>
    </row>
    <row r="29" spans="1:6">
      <c r="D29" s="406"/>
    </row>
    <row r="30" spans="1:6">
      <c r="D30" s="406"/>
    </row>
    <row r="31" spans="1:6">
      <c r="D31" s="406"/>
    </row>
    <row r="32" spans="1:6">
      <c r="A32" s="410" t="s">
        <v>342</v>
      </c>
      <c r="D32" s="309"/>
    </row>
    <row r="33" spans="1:6">
      <c r="A33" s="415" t="s">
        <v>341</v>
      </c>
      <c r="B33" s="309">
        <f>B8</f>
        <v>3599636</v>
      </c>
      <c r="C33" s="309">
        <f>C8</f>
        <v>5463060</v>
      </c>
      <c r="D33" s="309"/>
      <c r="E33" s="309">
        <f>E8</f>
        <v>1694472</v>
      </c>
      <c r="F33" s="309">
        <f>F8</f>
        <v>1959294</v>
      </c>
    </row>
    <row r="34" spans="1:6" ht="15" customHeight="1">
      <c r="A34" s="415" t="s">
        <v>340</v>
      </c>
      <c r="B34" s="309">
        <f>B27</f>
        <v>212846.47667999999</v>
      </c>
      <c r="C34" s="309">
        <f>C27</f>
        <v>53044.51188507105</v>
      </c>
      <c r="D34" s="309"/>
      <c r="E34" s="309">
        <f>E27</f>
        <v>100194.12935999999</v>
      </c>
      <c r="F34" s="309">
        <f>F27</f>
        <v>19024.098924293052</v>
      </c>
    </row>
    <row r="35" spans="1:6">
      <c r="A35" s="402" t="s">
        <v>339</v>
      </c>
      <c r="B35" s="412">
        <f>B33-B34</f>
        <v>3386789.5233200002</v>
      </c>
      <c r="C35" s="412">
        <f>C33-C34</f>
        <v>5410015.4881149288</v>
      </c>
      <c r="D35" s="309"/>
      <c r="E35" s="412">
        <f>E33-E34</f>
        <v>1594277.8706400001</v>
      </c>
      <c r="F35" s="412">
        <f>F33-F34</f>
        <v>1940269.9010757071</v>
      </c>
    </row>
    <row r="36" spans="1:6" ht="15" customHeight="1">
      <c r="D36" s="309"/>
    </row>
    <row r="37" spans="1:6">
      <c r="A37" s="415" t="s">
        <v>338</v>
      </c>
      <c r="B37" s="403">
        <v>0.52731107185314341</v>
      </c>
      <c r="C37" s="403">
        <v>0.47268892814685665</v>
      </c>
      <c r="D37" s="309"/>
      <c r="E37" s="403">
        <v>0.52731107185314341</v>
      </c>
      <c r="F37" s="403">
        <v>0.47268892814685665</v>
      </c>
    </row>
    <row r="38" spans="1:6" ht="15" customHeight="1">
      <c r="A38" s="402" t="s">
        <v>337</v>
      </c>
      <c r="B38" s="414">
        <v>2218082.9532904616</v>
      </c>
      <c r="C38" s="413">
        <v>1988320.1959842036</v>
      </c>
      <c r="D38" s="309"/>
      <c r="E38" s="414">
        <v>1325060.4455438943</v>
      </c>
      <c r="F38" s="413">
        <v>1187802.485414864</v>
      </c>
    </row>
    <row r="39" spans="1:6">
      <c r="D39" s="309"/>
      <c r="E39" s="309"/>
      <c r="F39" s="309"/>
    </row>
    <row r="40" spans="1:6" ht="15" customHeight="1">
      <c r="D40" s="309"/>
      <c r="E40" s="309"/>
      <c r="F40" s="309"/>
    </row>
    <row r="41" spans="1:6">
      <c r="D41" s="406"/>
      <c r="E41" s="406"/>
      <c r="F41" s="406"/>
    </row>
    <row r="42" spans="1:6" ht="15" customHeight="1">
      <c r="D42" s="411"/>
      <c r="E42" s="411"/>
      <c r="F42" s="411"/>
    </row>
    <row r="43" spans="1:6">
      <c r="D43" s="411"/>
      <c r="E43" s="411"/>
      <c r="F43" s="411"/>
    </row>
    <row r="44" spans="1:6" ht="15" customHeight="1">
      <c r="D44" s="400"/>
      <c r="E44" s="400"/>
      <c r="F44" s="400"/>
    </row>
    <row r="45" spans="1:6" ht="12.75" customHeight="1">
      <c r="D45" s="400"/>
      <c r="E45" s="400"/>
      <c r="F45" s="400"/>
    </row>
    <row r="46" spans="1:6">
      <c r="D46" s="400"/>
      <c r="E46" s="400"/>
      <c r="F46" s="400"/>
    </row>
    <row r="47" spans="1:6">
      <c r="D47" s="400"/>
      <c r="E47" s="400"/>
      <c r="F47" s="400"/>
    </row>
    <row r="48" spans="1:6" ht="15" customHeight="1">
      <c r="D48" s="400"/>
      <c r="E48" s="400"/>
      <c r="F48" s="400"/>
    </row>
    <row r="49" spans="1:6">
      <c r="D49" s="400"/>
      <c r="E49" s="400"/>
      <c r="F49" s="400"/>
    </row>
    <row r="50" spans="1:6">
      <c r="D50" s="400"/>
      <c r="E50" s="400"/>
      <c r="F50" s="400"/>
    </row>
    <row r="51" spans="1:6">
      <c r="D51" s="400"/>
      <c r="E51" s="400"/>
      <c r="F51" s="400"/>
    </row>
    <row r="52" spans="1:6">
      <c r="D52" s="400"/>
      <c r="E52" s="400"/>
      <c r="F52" s="400"/>
    </row>
    <row r="53" spans="1:6">
      <c r="D53" s="400"/>
      <c r="E53" s="400"/>
      <c r="F53" s="400"/>
    </row>
    <row r="54" spans="1:6" ht="15" customHeight="1">
      <c r="D54" s="400"/>
      <c r="E54" s="400"/>
      <c r="F54" s="400"/>
    </row>
    <row r="55" spans="1:6" ht="15" customHeight="1">
      <c r="D55" s="400"/>
      <c r="E55" s="400"/>
      <c r="F55" s="400"/>
    </row>
    <row r="56" spans="1:6">
      <c r="D56" s="400"/>
      <c r="E56" s="400"/>
      <c r="F56" s="400"/>
    </row>
    <row r="57" spans="1:6" ht="12.75" customHeight="1">
      <c r="D57" s="400"/>
      <c r="E57" s="400"/>
      <c r="F57" s="400"/>
    </row>
    <row r="58" spans="1:6">
      <c r="D58" s="400"/>
      <c r="E58" s="400"/>
      <c r="F58" s="400"/>
    </row>
    <row r="59" spans="1:6">
      <c r="D59" s="400"/>
      <c r="E59" s="400"/>
      <c r="F59" s="400"/>
    </row>
    <row r="60" spans="1:6">
      <c r="D60" s="400"/>
      <c r="E60" s="400"/>
      <c r="F60" s="400"/>
    </row>
    <row r="62" spans="1:6">
      <c r="A62" s="402"/>
      <c r="B62" s="401"/>
      <c r="C62" s="401"/>
      <c r="D62" s="401"/>
      <c r="E62" s="401"/>
      <c r="F62" s="401"/>
    </row>
    <row r="63" spans="1:6" ht="12.75" customHeight="1">
      <c r="B63" s="542"/>
      <c r="C63" s="542"/>
      <c r="D63" s="409"/>
      <c r="E63" s="409"/>
      <c r="F63" s="409"/>
    </row>
    <row r="64" spans="1:6" ht="12.75" customHeight="1">
      <c r="B64" s="409"/>
      <c r="C64" s="409"/>
      <c r="D64" s="409"/>
      <c r="E64" s="409"/>
      <c r="F64" s="409"/>
    </row>
    <row r="65" spans="1:6">
      <c r="C65" s="401"/>
      <c r="D65" s="401"/>
      <c r="E65" s="401"/>
      <c r="F65" s="401"/>
    </row>
    <row r="66" spans="1:6" ht="15" customHeight="1">
      <c r="C66" s="401"/>
      <c r="D66" s="401"/>
      <c r="E66" s="401"/>
      <c r="F66" s="401"/>
    </row>
    <row r="67" spans="1:6">
      <c r="A67" s="402"/>
      <c r="B67" s="309"/>
      <c r="C67" s="309"/>
      <c r="D67" s="309"/>
      <c r="E67" s="309"/>
      <c r="F67" s="309"/>
    </row>
    <row r="68" spans="1:6">
      <c r="B68" s="401"/>
      <c r="C68" s="401"/>
      <c r="D68" s="401"/>
      <c r="E68" s="401"/>
      <c r="F68" s="401"/>
    </row>
    <row r="69" spans="1:6">
      <c r="B69" s="403"/>
      <c r="C69" s="403"/>
      <c r="D69" s="403"/>
      <c r="E69" s="403"/>
      <c r="F69" s="403"/>
    </row>
    <row r="70" spans="1:6">
      <c r="A70" s="402"/>
      <c r="B70" s="401"/>
      <c r="C70" s="401"/>
      <c r="D70" s="401"/>
      <c r="E70" s="401"/>
      <c r="F70" s="401"/>
    </row>
    <row r="72" spans="1:6">
      <c r="C72" s="403"/>
      <c r="D72" s="403"/>
      <c r="E72" s="403"/>
      <c r="F72" s="403"/>
    </row>
    <row r="73" spans="1:6">
      <c r="A73" s="407"/>
      <c r="B73" s="408"/>
      <c r="C73" s="408"/>
      <c r="D73" s="408"/>
      <c r="E73" s="408"/>
      <c r="F73" s="408"/>
    </row>
    <row r="74" spans="1:6">
      <c r="A74" s="407"/>
      <c r="B74" s="408"/>
      <c r="C74" s="408"/>
      <c r="D74" s="408"/>
      <c r="E74" s="408"/>
      <c r="F74" s="408"/>
    </row>
    <row r="75" spans="1:6">
      <c r="A75" s="407"/>
      <c r="B75" s="406"/>
      <c r="C75" s="406"/>
      <c r="D75" s="406"/>
      <c r="E75" s="406"/>
      <c r="F75" s="406"/>
    </row>
    <row r="76" spans="1:6">
      <c r="B76" s="404"/>
      <c r="C76" s="404"/>
      <c r="D76" s="404"/>
      <c r="E76" s="404"/>
      <c r="F76" s="404"/>
    </row>
    <row r="77" spans="1:6">
      <c r="B77" s="405"/>
      <c r="C77" s="405"/>
      <c r="D77" s="405"/>
      <c r="E77" s="405"/>
      <c r="F77" s="405"/>
    </row>
    <row r="78" spans="1:6">
      <c r="A78" s="402"/>
      <c r="B78" s="401"/>
      <c r="C78" s="401"/>
      <c r="D78" s="401"/>
      <c r="E78" s="401"/>
      <c r="F78" s="401"/>
    </row>
    <row r="79" spans="1:6">
      <c r="B79" s="404"/>
    </row>
    <row r="80" spans="1:6">
      <c r="B80" s="403"/>
      <c r="C80" s="403"/>
      <c r="D80" s="403"/>
      <c r="E80" s="403"/>
      <c r="F80" s="403"/>
    </row>
    <row r="81" spans="1:6">
      <c r="A81" s="402"/>
      <c r="B81" s="401"/>
      <c r="C81" s="401"/>
      <c r="D81" s="401"/>
      <c r="E81" s="401"/>
      <c r="F81" s="401"/>
    </row>
    <row r="83" spans="1:6">
      <c r="B83" s="403"/>
      <c r="C83" s="403"/>
      <c r="D83" s="403"/>
      <c r="E83" s="403"/>
      <c r="F83" s="403"/>
    </row>
    <row r="84" spans="1:6">
      <c r="A84" s="402"/>
      <c r="B84" s="401"/>
      <c r="C84" s="401"/>
      <c r="D84" s="401"/>
      <c r="E84" s="401"/>
      <c r="F84" s="401"/>
    </row>
  </sheetData>
  <mergeCells count="5">
    <mergeCell ref="B63:C63"/>
    <mergeCell ref="B4:C4"/>
    <mergeCell ref="E4:F4"/>
    <mergeCell ref="A1:F1"/>
    <mergeCell ref="A2:F3"/>
  </mergeCells>
  <pageMargins left="0.75" right="0.75" top="1" bottom="1" header="0.5" footer="0.5"/>
  <pageSetup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A72D-010E-49D3-8F25-B04C0393B460}">
  <sheetPr>
    <pageSetUpPr fitToPage="1"/>
  </sheetPr>
  <dimension ref="A1:I22"/>
  <sheetViews>
    <sheetView zoomScaleNormal="100" workbookViewId="0">
      <selection activeCell="A3" sqref="A3:XFD4"/>
    </sheetView>
  </sheetViews>
  <sheetFormatPr defaultRowHeight="15"/>
  <cols>
    <col min="1" max="2" width="9" style="315"/>
    <col min="3" max="3" width="11.625" style="451" bestFit="1" customWidth="1"/>
    <col min="4" max="4" width="6" style="315" bestFit="1" customWidth="1"/>
    <col min="5" max="5" width="8.75" style="315" customWidth="1"/>
    <col min="6" max="7" width="12.125" style="315" customWidth="1"/>
    <col min="8" max="8" width="9" style="315" customWidth="1"/>
    <col min="9" max="9" width="9" style="315"/>
    <col min="10" max="16384" width="9" style="56"/>
  </cols>
  <sheetData>
    <row r="1" spans="1:7">
      <c r="A1" s="314" t="s">
        <v>369</v>
      </c>
    </row>
    <row r="3" spans="1:7" ht="30">
      <c r="C3" s="448" t="s">
        <v>368</v>
      </c>
    </row>
    <row r="4" spans="1:7">
      <c r="B4" s="315">
        <v>2015</v>
      </c>
      <c r="C4" s="316">
        <v>4211730.0999999996</v>
      </c>
      <c r="D4" s="452"/>
    </row>
    <row r="5" spans="1:7">
      <c r="B5" s="315">
        <v>2016</v>
      </c>
      <c r="C5" s="316">
        <v>4397073.33</v>
      </c>
      <c r="D5" s="452">
        <f>(C5-C4)/C4</f>
        <v>4.4006435740030082E-2</v>
      </c>
    </row>
    <row r="6" spans="1:7">
      <c r="B6" s="315">
        <v>2017</v>
      </c>
      <c r="C6" s="316">
        <v>4743831.99</v>
      </c>
      <c r="D6" s="452">
        <f>(C6-C5)/C5</f>
        <v>7.886124109738242E-2</v>
      </c>
    </row>
    <row r="7" spans="1:7">
      <c r="B7" s="315">
        <v>2018</v>
      </c>
      <c r="C7" s="316">
        <v>4842285.3899999997</v>
      </c>
      <c r="D7" s="452">
        <f>(C7-C6)/C6</f>
        <v>2.0753981213402845E-2</v>
      </c>
    </row>
    <row r="8" spans="1:7">
      <c r="B8" s="315">
        <v>2019</v>
      </c>
      <c r="C8" s="450">
        <v>4492825.04</v>
      </c>
      <c r="D8" s="452">
        <f>(C8-C7)/C7</f>
        <v>-7.2168474564032178E-2</v>
      </c>
    </row>
    <row r="9" spans="1:7">
      <c r="C9" s="453" t="s">
        <v>367</v>
      </c>
      <c r="D9" s="454">
        <f>AVERAGE(D5:D8)</f>
        <v>1.7863295871695797E-2</v>
      </c>
    </row>
    <row r="10" spans="1:7">
      <c r="C10" s="453"/>
      <c r="D10" s="455"/>
    </row>
    <row r="11" spans="1:7" ht="30" customHeight="1">
      <c r="B11" s="547" t="s">
        <v>366</v>
      </c>
      <c r="C11" s="547"/>
      <c r="D11" s="547"/>
      <c r="E11" s="547"/>
      <c r="F11" s="449">
        <v>0.26500000000000001</v>
      </c>
      <c r="G11" s="449">
        <v>0.34399999999999997</v>
      </c>
    </row>
    <row r="12" spans="1:7" ht="12" customHeight="1">
      <c r="B12" s="456"/>
      <c r="C12" s="456"/>
      <c r="D12" s="456"/>
      <c r="E12" s="456"/>
      <c r="F12" s="449"/>
      <c r="G12" s="449"/>
    </row>
    <row r="13" spans="1:7" ht="30">
      <c r="C13" s="448" t="s">
        <v>365</v>
      </c>
      <c r="F13" s="58" t="s">
        <v>364</v>
      </c>
      <c r="G13" s="58" t="s">
        <v>84</v>
      </c>
    </row>
    <row r="14" spans="1:7">
      <c r="B14" s="315">
        <v>2020</v>
      </c>
      <c r="C14" s="316">
        <f>C8*(1+$D$9)</f>
        <v>4573081.702989283</v>
      </c>
      <c r="D14" s="457"/>
      <c r="E14" s="320"/>
      <c r="F14" s="320">
        <f t="shared" ref="F14:G16" si="0">$C14*F$11</f>
        <v>1211866.6512921602</v>
      </c>
      <c r="G14" s="320">
        <f t="shared" si="0"/>
        <v>1573140.1058283132</v>
      </c>
    </row>
    <row r="15" spans="1:7">
      <c r="B15" s="315">
        <v>2021</v>
      </c>
      <c r="C15" s="316">
        <f>C14*(1+$D$9)</f>
        <v>4654772.0144952191</v>
      </c>
      <c r="D15" s="457"/>
      <c r="E15" s="320"/>
      <c r="F15" s="320">
        <f t="shared" si="0"/>
        <v>1233514.583841233</v>
      </c>
      <c r="G15" s="320">
        <f t="shared" si="0"/>
        <v>1601241.5729863553</v>
      </c>
    </row>
    <row r="16" spans="1:7">
      <c r="B16" s="315">
        <v>2022</v>
      </c>
      <c r="C16" s="316">
        <f>C15*(1+$D$9)</f>
        <v>4737921.5842054365</v>
      </c>
      <c r="D16" s="457"/>
      <c r="E16" s="320"/>
      <c r="F16" s="320">
        <f t="shared" si="0"/>
        <v>1255549.2198144407</v>
      </c>
      <c r="G16" s="320">
        <f t="shared" si="0"/>
        <v>1629845.02496667</v>
      </c>
    </row>
    <row r="18" spans="4:7">
      <c r="F18" s="311" t="s">
        <v>363</v>
      </c>
    </row>
    <row r="19" spans="4:7">
      <c r="F19" s="447" t="s">
        <v>362</v>
      </c>
    </row>
    <row r="20" spans="4:7">
      <c r="D20" s="315">
        <v>2020</v>
      </c>
      <c r="F20" s="442">
        <f t="shared" ref="F20:G22" si="1">(F14/1000)/4</f>
        <v>302.96666282304005</v>
      </c>
      <c r="G20" s="440">
        <f t="shared" si="1"/>
        <v>393.28502645707829</v>
      </c>
    </row>
    <row r="21" spans="4:7">
      <c r="D21" s="315">
        <v>2021</v>
      </c>
      <c r="F21" s="442">
        <f t="shared" si="1"/>
        <v>308.37864596030829</v>
      </c>
      <c r="G21" s="440">
        <f t="shared" si="1"/>
        <v>400.31039324658883</v>
      </c>
    </row>
    <row r="22" spans="4:7">
      <c r="D22" s="315">
        <v>2022</v>
      </c>
      <c r="F22" s="442">
        <f t="shared" si="1"/>
        <v>313.88730495361017</v>
      </c>
      <c r="G22" s="440">
        <f t="shared" si="1"/>
        <v>407.46125624166751</v>
      </c>
    </row>
  </sheetData>
  <mergeCells count="1">
    <mergeCell ref="B11:E11"/>
  </mergeCells>
  <pageMargins left="0.75" right="0.75" top="1" bottom="1" header="0.5" footer="0.5"/>
  <pageSetup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BCCA-4554-445A-A4C4-348AE120ADE2}">
  <sheetPr>
    <pageSetUpPr fitToPage="1"/>
  </sheetPr>
  <dimension ref="A1:Z45"/>
  <sheetViews>
    <sheetView tabSelected="1" zoomScale="85" zoomScaleNormal="85" workbookViewId="0">
      <pane xSplit="1" ySplit="3" topLeftCell="B4" activePane="bottomRight" state="frozen"/>
      <selection activeCell="A3" sqref="A3:XFD4"/>
      <selection pane="topRight" activeCell="A3" sqref="A3:XFD4"/>
      <selection pane="bottomLeft" activeCell="A3" sqref="A3:XFD4"/>
      <selection pane="bottomRight" activeCell="A3" sqref="A3:XFD4"/>
    </sheetView>
  </sheetViews>
  <sheetFormatPr defaultColWidth="9" defaultRowHeight="15"/>
  <cols>
    <col min="1" max="1" width="54.125" style="502" bestFit="1" customWidth="1"/>
    <col min="2" max="2" width="13" style="2" customWidth="1"/>
    <col min="3" max="3" width="10.625" style="2" customWidth="1"/>
    <col min="4" max="4" width="11.5" style="2" bestFit="1" customWidth="1"/>
    <col min="5" max="5" width="11.875" style="2" bestFit="1" customWidth="1"/>
    <col min="6" max="7" width="8.375" style="2" customWidth="1"/>
    <col min="8" max="8" width="9.5" style="2" bestFit="1" customWidth="1"/>
    <col min="9" max="9" width="8.375" style="2" customWidth="1"/>
    <col min="10" max="10" width="9.25" style="2" bestFit="1" customWidth="1"/>
    <col min="11" max="24" width="8.375" style="2" customWidth="1"/>
    <col min="25" max="25" width="4.5" style="2" customWidth="1"/>
    <col min="26" max="26" width="13.625" style="503" bestFit="1" customWidth="1"/>
    <col min="27" max="30" width="9.5" style="503" bestFit="1" customWidth="1"/>
    <col min="31" max="16384" width="9" style="503"/>
  </cols>
  <sheetData>
    <row r="1" spans="1:26" s="500" customFormat="1" ht="15" customHeight="1">
      <c r="A1" s="458" t="s">
        <v>370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s="500" customFormat="1" ht="30">
      <c r="A2" s="50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/>
      <c r="Z2" s="23" t="s">
        <v>50</v>
      </c>
    </row>
    <row r="3" spans="1:26" s="500" customFormat="1">
      <c r="A3" s="50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468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03">
        <f t="shared" ref="Z4:Z9" si="0">SUM(L4:X4)/13</f>
        <v>0</v>
      </c>
    </row>
    <row r="5" spans="1:26">
      <c r="A5" s="463" t="s">
        <v>380</v>
      </c>
      <c r="B5" s="2">
        <v>3118.3994051999998</v>
      </c>
      <c r="C5" s="2">
        <v>3097.4711023002483</v>
      </c>
      <c r="D5" s="2">
        <v>3086.6603434648973</v>
      </c>
      <c r="E5" s="2">
        <v>3080.8899921303719</v>
      </c>
      <c r="F5" s="2">
        <v>3078.506181850446</v>
      </c>
      <c r="G5" s="2">
        <v>3076.8173351891091</v>
      </c>
      <c r="H5" s="2">
        <v>3072.5416802471273</v>
      </c>
      <c r="I5" s="2">
        <v>3070.1683335541925</v>
      </c>
      <c r="J5" s="2">
        <v>3066.7619099883182</v>
      </c>
      <c r="K5" s="2">
        <v>3061.4251393687082</v>
      </c>
      <c r="L5" s="2">
        <v>3058.459753454189</v>
      </c>
      <c r="M5" s="2">
        <v>3051.1478408144485</v>
      </c>
      <c r="N5" s="2">
        <v>3043.907552314613</v>
      </c>
      <c r="O5" s="2">
        <v>3039.1767097023958</v>
      </c>
      <c r="P5" s="2">
        <v>3035.6878439972315</v>
      </c>
      <c r="Q5" s="2">
        <v>3032.7455099149938</v>
      </c>
      <c r="R5" s="2">
        <v>3030.3653360391481</v>
      </c>
      <c r="S5" s="2">
        <v>3029.602928532528</v>
      </c>
      <c r="T5" s="2">
        <v>3028.4397464609424</v>
      </c>
      <c r="U5" s="2">
        <v>3029.0455720061927</v>
      </c>
      <c r="V5" s="2">
        <v>3023.3536627875665</v>
      </c>
      <c r="W5" s="2">
        <v>3024.9837947273181</v>
      </c>
      <c r="X5" s="2">
        <v>3025.507076065167</v>
      </c>
      <c r="Z5" s="503">
        <f t="shared" si="0"/>
        <v>3034.8017943705177</v>
      </c>
    </row>
    <row r="6" spans="1:26">
      <c r="A6" s="463" t="s">
        <v>381</v>
      </c>
      <c r="B6" s="2">
        <v>780.57459480000034</v>
      </c>
      <c r="C6" s="2">
        <v>801.50289769975188</v>
      </c>
      <c r="D6" s="2">
        <v>812.31365653510284</v>
      </c>
      <c r="E6" s="2">
        <v>818.08400786962829</v>
      </c>
      <c r="F6" s="2">
        <v>820.4678181495542</v>
      </c>
      <c r="G6" s="2">
        <v>822.15666481089102</v>
      </c>
      <c r="H6" s="2">
        <v>826.4323197528729</v>
      </c>
      <c r="I6" s="2">
        <v>828.80566644580767</v>
      </c>
      <c r="J6" s="2">
        <v>832.21209001168199</v>
      </c>
      <c r="K6" s="2">
        <v>837.54886063129197</v>
      </c>
      <c r="L6" s="2">
        <v>840.51424654581115</v>
      </c>
      <c r="M6" s="2">
        <v>847.82615918555166</v>
      </c>
      <c r="N6" s="2">
        <v>855.06644768538717</v>
      </c>
      <c r="O6" s="2">
        <v>859.79729029760438</v>
      </c>
      <c r="P6" s="2">
        <v>863.28615600276862</v>
      </c>
      <c r="Q6" s="2">
        <v>866.22849008500634</v>
      </c>
      <c r="R6" s="2">
        <v>868.60866396085203</v>
      </c>
      <c r="S6" s="2">
        <v>869.37107146747212</v>
      </c>
      <c r="T6" s="2">
        <v>870.53425353905777</v>
      </c>
      <c r="U6" s="2">
        <v>869.92842799380742</v>
      </c>
      <c r="V6" s="2">
        <v>875.6203372124337</v>
      </c>
      <c r="W6" s="2">
        <v>873.99020527268203</v>
      </c>
      <c r="X6" s="2">
        <v>873.46692393483318</v>
      </c>
      <c r="Z6" s="503">
        <f t="shared" si="0"/>
        <v>864.17220562948205</v>
      </c>
    </row>
    <row r="7" spans="1:26">
      <c r="A7" s="463" t="s">
        <v>382</v>
      </c>
      <c r="B7" s="2">
        <v>48032.498832509998</v>
      </c>
      <c r="C7" s="2">
        <v>47722.867553202341</v>
      </c>
      <c r="D7" s="2">
        <v>47732.272938595714</v>
      </c>
      <c r="E7" s="2">
        <v>47818.678171251348</v>
      </c>
      <c r="F7" s="2">
        <v>47794.326971216731</v>
      </c>
      <c r="G7" s="2">
        <v>47943.812486675735</v>
      </c>
      <c r="H7" s="2">
        <v>48052.649035642375</v>
      </c>
      <c r="I7" s="2">
        <v>48018.800265176033</v>
      </c>
      <c r="J7" s="2">
        <v>48140.653201158559</v>
      </c>
      <c r="K7" s="2">
        <v>48231.705124715867</v>
      </c>
      <c r="L7" s="2">
        <v>48188.242920204371</v>
      </c>
      <c r="M7" s="2">
        <v>48247.277712988951</v>
      </c>
      <c r="N7" s="2">
        <v>48306.614066064227</v>
      </c>
      <c r="O7" s="2">
        <v>48234.771807021505</v>
      </c>
      <c r="P7" s="2">
        <v>48352.756419494981</v>
      </c>
      <c r="Q7" s="2">
        <v>48479.078984389467</v>
      </c>
      <c r="R7" s="2">
        <v>48444.25792363636</v>
      </c>
      <c r="S7" s="2">
        <v>48602.522623073717</v>
      </c>
      <c r="T7" s="2">
        <v>48754.24954268329</v>
      </c>
      <c r="U7" s="2">
        <v>48768.19136943177</v>
      </c>
      <c r="V7" s="2">
        <v>48846.651740951951</v>
      </c>
      <c r="W7" s="2">
        <v>49043.181753438068</v>
      </c>
      <c r="X7" s="2">
        <v>49055.849429899172</v>
      </c>
      <c r="Z7" s="503">
        <f t="shared" si="0"/>
        <v>48563.357407175223</v>
      </c>
    </row>
    <row r="8" spans="1:26" ht="15.75" thickBot="1">
      <c r="A8" s="463" t="s">
        <v>383</v>
      </c>
      <c r="B8" s="4">
        <v>12023.138617490004</v>
      </c>
      <c r="C8" s="4">
        <v>12348.788856182662</v>
      </c>
      <c r="D8" s="4">
        <v>12561.659804122588</v>
      </c>
      <c r="E8" s="4">
        <v>12697.530904800253</v>
      </c>
      <c r="F8" s="4">
        <v>12737.901064219972</v>
      </c>
      <c r="G8" s="4">
        <v>12811.070882094267</v>
      </c>
      <c r="H8" s="4">
        <v>12924.889666460927</v>
      </c>
      <c r="I8" s="4">
        <v>12962.889793614268</v>
      </c>
      <c r="J8" s="4">
        <v>13063.692190965143</v>
      </c>
      <c r="K8" s="4">
        <v>13195.295600741134</v>
      </c>
      <c r="L8" s="4">
        <v>13242.909161939628</v>
      </c>
      <c r="M8" s="4">
        <v>13406.529702488348</v>
      </c>
      <c r="N8" s="4">
        <v>13569.848682746473</v>
      </c>
      <c r="O8" s="4">
        <v>13645.842298476098</v>
      </c>
      <c r="P8" s="4">
        <v>13750.513019336016</v>
      </c>
      <c r="Q8" s="4">
        <v>13846.84578777483</v>
      </c>
      <c r="R8" s="4">
        <v>13885.818205214942</v>
      </c>
      <c r="S8" s="4">
        <v>13946.919172444286</v>
      </c>
      <c r="T8" s="4">
        <v>14014.557919501312</v>
      </c>
      <c r="U8" s="4">
        <v>14006.007848212132</v>
      </c>
      <c r="V8" s="4">
        <v>14146.91314335855</v>
      </c>
      <c r="W8" s="4">
        <v>14169.748797539134</v>
      </c>
      <c r="X8" s="4">
        <v>14162.472876537227</v>
      </c>
      <c r="Z8" s="503">
        <f t="shared" si="0"/>
        <v>13830.378970428383</v>
      </c>
    </row>
    <row r="9" spans="1:26" ht="15.75" thickBot="1">
      <c r="A9" s="468" t="s">
        <v>34</v>
      </c>
      <c r="B9" s="504">
        <f>SUM(B5:B8)</f>
        <v>63954.611450000004</v>
      </c>
      <c r="C9" s="32">
        <f t="shared" ref="C9:X9" si="1">SUM(C5:C8)</f>
        <v>63970.630409385005</v>
      </c>
      <c r="D9" s="32">
        <f t="shared" si="1"/>
        <v>64192.906742718304</v>
      </c>
      <c r="E9" s="32">
        <f t="shared" si="1"/>
        <v>64415.183076051602</v>
      </c>
      <c r="F9" s="32">
        <f t="shared" si="1"/>
        <v>64431.202035436705</v>
      </c>
      <c r="G9" s="32">
        <f t="shared" si="1"/>
        <v>64653.857368770005</v>
      </c>
      <c r="H9" s="32">
        <f t="shared" si="1"/>
        <v>64876.512702103304</v>
      </c>
      <c r="I9" s="32">
        <f t="shared" si="1"/>
        <v>64880.664058790302</v>
      </c>
      <c r="J9" s="32">
        <f t="shared" si="1"/>
        <v>65103.319392123703</v>
      </c>
      <c r="K9" s="32">
        <f t="shared" si="1"/>
        <v>65325.974725457003</v>
      </c>
      <c r="L9" s="33">
        <f t="shared" si="1"/>
        <v>65330.126082144001</v>
      </c>
      <c r="M9" s="33">
        <f t="shared" si="1"/>
        <v>65552.781415477308</v>
      </c>
      <c r="N9" s="33">
        <f t="shared" si="1"/>
        <v>65775.436748810695</v>
      </c>
      <c r="O9" s="33">
        <f t="shared" si="1"/>
        <v>65779.588105497605</v>
      </c>
      <c r="P9" s="33">
        <f t="shared" si="1"/>
        <v>66002.243438831007</v>
      </c>
      <c r="Q9" s="33">
        <f t="shared" si="1"/>
        <v>66224.898772164306</v>
      </c>
      <c r="R9" s="33">
        <f t="shared" si="1"/>
        <v>66229.050128851304</v>
      </c>
      <c r="S9" s="33">
        <f t="shared" si="1"/>
        <v>66448.415795517998</v>
      </c>
      <c r="T9" s="33">
        <f t="shared" si="1"/>
        <v>66667.781462184605</v>
      </c>
      <c r="U9" s="33">
        <f t="shared" si="1"/>
        <v>66673.173217643896</v>
      </c>
      <c r="V9" s="33">
        <f t="shared" si="1"/>
        <v>66892.538884310503</v>
      </c>
      <c r="W9" s="33">
        <f t="shared" si="1"/>
        <v>67111.904550977197</v>
      </c>
      <c r="X9" s="33">
        <f t="shared" si="1"/>
        <v>67117.296306436401</v>
      </c>
      <c r="Z9" s="505">
        <f t="shared" si="0"/>
        <v>66292.710377603595</v>
      </c>
    </row>
    <row r="10" spans="1:26" ht="15.75">
      <c r="A10" s="25" t="s">
        <v>52</v>
      </c>
      <c r="B10" s="3"/>
      <c r="C10" s="3">
        <f t="shared" ref="C10:X10" si="2">C9-B9</f>
        <v>16.018959385000926</v>
      </c>
      <c r="D10" s="3">
        <f t="shared" si="2"/>
        <v>222.27633333329868</v>
      </c>
      <c r="E10" s="3">
        <f t="shared" si="2"/>
        <v>222.27633333329868</v>
      </c>
      <c r="F10" s="3">
        <f t="shared" si="2"/>
        <v>16.018959385102789</v>
      </c>
      <c r="G10" s="3">
        <f t="shared" si="2"/>
        <v>222.6553333332995</v>
      </c>
      <c r="H10" s="3">
        <f t="shared" si="2"/>
        <v>222.6553333332995</v>
      </c>
      <c r="I10" s="3">
        <f t="shared" si="2"/>
        <v>4.1513566869980423</v>
      </c>
      <c r="J10" s="3">
        <f t="shared" si="2"/>
        <v>222.65533333340136</v>
      </c>
      <c r="K10" s="3">
        <f t="shared" si="2"/>
        <v>222.6553333332995</v>
      </c>
      <c r="L10" s="3">
        <f t="shared" si="2"/>
        <v>4.1513566869980423</v>
      </c>
      <c r="M10" s="3">
        <f t="shared" si="2"/>
        <v>222.65533333330677</v>
      </c>
      <c r="N10" s="3">
        <f t="shared" si="2"/>
        <v>222.65533333338681</v>
      </c>
      <c r="O10" s="3">
        <f t="shared" si="2"/>
        <v>4.1513566869107308</v>
      </c>
      <c r="P10" s="3">
        <f t="shared" si="2"/>
        <v>222.65533333340136</v>
      </c>
      <c r="Q10" s="3">
        <f t="shared" si="2"/>
        <v>222.6553333332995</v>
      </c>
      <c r="R10" s="3">
        <f t="shared" si="2"/>
        <v>4.1513566869980423</v>
      </c>
      <c r="S10" s="3">
        <f t="shared" si="2"/>
        <v>219.36566666669387</v>
      </c>
      <c r="T10" s="3">
        <f t="shared" si="2"/>
        <v>219.36566666660656</v>
      </c>
      <c r="U10" s="3">
        <f t="shared" si="2"/>
        <v>5.391755459291744</v>
      </c>
      <c r="V10" s="3">
        <f t="shared" si="2"/>
        <v>219.36566666660656</v>
      </c>
      <c r="W10" s="3">
        <f t="shared" si="2"/>
        <v>219.36566666669387</v>
      </c>
      <c r="X10" s="3">
        <f t="shared" si="2"/>
        <v>5.3917554592044326</v>
      </c>
      <c r="Y10" s="3"/>
      <c r="Z10" s="24" t="s">
        <v>51</v>
      </c>
    </row>
    <row r="11" spans="1:26" ht="15.75">
      <c r="A11" s="520" t="s">
        <v>53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4"/>
    </row>
    <row r="12" spans="1:26" ht="15.75">
      <c r="A12" s="5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4"/>
    </row>
    <row r="13" spans="1:26" ht="15.75">
      <c r="A13" s="468" t="s">
        <v>24</v>
      </c>
      <c r="B13" s="3"/>
      <c r="C13" s="469">
        <f>B32</f>
        <v>222.27633333333335</v>
      </c>
      <c r="D13" s="469">
        <f>C13</f>
        <v>222.27633333333335</v>
      </c>
      <c r="E13" s="469">
        <f>D13</f>
        <v>222.27633333333335</v>
      </c>
      <c r="F13" s="469">
        <f>E13</f>
        <v>222.27633333333335</v>
      </c>
      <c r="G13" s="8">
        <f>C32</f>
        <v>222.65533333333335</v>
      </c>
      <c r="H13" s="8">
        <f>C32</f>
        <v>222.65533333333335</v>
      </c>
      <c r="I13" s="8">
        <f>H13</f>
        <v>222.65533333333335</v>
      </c>
      <c r="J13" s="8">
        <f t="shared" ref="J13:R13" si="3">I13</f>
        <v>222.65533333333335</v>
      </c>
      <c r="K13" s="8">
        <f t="shared" si="3"/>
        <v>222.65533333333335</v>
      </c>
      <c r="L13" s="8">
        <f t="shared" si="3"/>
        <v>222.65533333333335</v>
      </c>
      <c r="M13" s="8">
        <f t="shared" si="3"/>
        <v>222.65533333333335</v>
      </c>
      <c r="N13" s="8">
        <f t="shared" si="3"/>
        <v>222.65533333333335</v>
      </c>
      <c r="O13" s="8">
        <f t="shared" si="3"/>
        <v>222.65533333333335</v>
      </c>
      <c r="P13" s="8">
        <f t="shared" si="3"/>
        <v>222.65533333333335</v>
      </c>
      <c r="Q13" s="8">
        <f t="shared" si="3"/>
        <v>222.65533333333335</v>
      </c>
      <c r="R13" s="8">
        <f t="shared" si="3"/>
        <v>222.65533333333335</v>
      </c>
      <c r="S13" s="10">
        <f>D32</f>
        <v>219.36566666666667</v>
      </c>
      <c r="T13" s="10">
        <f>S13</f>
        <v>219.36566666666667</v>
      </c>
      <c r="U13" s="10">
        <f t="shared" ref="U13:X13" si="4">T13</f>
        <v>219.36566666666667</v>
      </c>
      <c r="V13" s="10">
        <f t="shared" si="4"/>
        <v>219.36566666666667</v>
      </c>
      <c r="W13" s="10">
        <f t="shared" si="4"/>
        <v>219.36566666666667</v>
      </c>
      <c r="X13" s="10">
        <f t="shared" si="4"/>
        <v>219.36566666666667</v>
      </c>
      <c r="Y13" s="3"/>
      <c r="Z13" s="24"/>
    </row>
    <row r="14" spans="1:26" s="2" customFormat="1">
      <c r="A14" s="462" t="s">
        <v>71</v>
      </c>
      <c r="C14" s="506">
        <f>B44</f>
        <v>-509.25204000000008</v>
      </c>
      <c r="F14" s="506">
        <f>B44</f>
        <v>-509.25204000000008</v>
      </c>
      <c r="I14" s="16">
        <f>$C$44</f>
        <v>-526.55999999999995</v>
      </c>
      <c r="L14" s="16">
        <f>$C$44</f>
        <v>-526.55999999999995</v>
      </c>
      <c r="O14" s="16">
        <f>$C$44</f>
        <v>-526.55999999999995</v>
      </c>
      <c r="R14" s="16">
        <f>$C$44</f>
        <v>-526.55999999999995</v>
      </c>
      <c r="U14" s="19">
        <f>D44</f>
        <v>-527.96</v>
      </c>
      <c r="X14" s="19">
        <f>D44</f>
        <v>-527.96</v>
      </c>
      <c r="Z14" s="503"/>
    </row>
    <row r="15" spans="1:26" s="2" customFormat="1">
      <c r="A15" s="462" t="s">
        <v>72</v>
      </c>
      <c r="C15" s="507">
        <f>B39</f>
        <v>303</v>
      </c>
      <c r="F15" s="507">
        <f>B39</f>
        <v>303</v>
      </c>
      <c r="I15" s="17">
        <f>$C$39</f>
        <v>308</v>
      </c>
      <c r="L15" s="17">
        <f>$C$39</f>
        <v>308</v>
      </c>
      <c r="O15" s="17">
        <f>$C$39</f>
        <v>308</v>
      </c>
      <c r="R15" s="17">
        <f>$C$39</f>
        <v>308</v>
      </c>
      <c r="U15" s="18">
        <f>D39</f>
        <v>314</v>
      </c>
      <c r="X15" s="18">
        <f>D39</f>
        <v>314</v>
      </c>
      <c r="Z15" s="503"/>
    </row>
    <row r="16" spans="1:26" s="2" customFormat="1" ht="15.75" thickBot="1">
      <c r="A16" s="503"/>
      <c r="C16" s="21">
        <f t="shared" ref="C16:X16" si="5">SUM(C13:C15)</f>
        <v>16.024293333333276</v>
      </c>
      <c r="D16" s="21">
        <f t="shared" si="5"/>
        <v>222.27633333333335</v>
      </c>
      <c r="E16" s="21">
        <f t="shared" si="5"/>
        <v>222.27633333333335</v>
      </c>
      <c r="F16" s="21">
        <f t="shared" si="5"/>
        <v>16.024293333333276</v>
      </c>
      <c r="G16" s="21">
        <f t="shared" si="5"/>
        <v>222.65533333333335</v>
      </c>
      <c r="H16" s="21">
        <f t="shared" si="5"/>
        <v>222.65533333333335</v>
      </c>
      <c r="I16" s="21">
        <f t="shared" si="5"/>
        <v>4.0953333333334285</v>
      </c>
      <c r="J16" s="21">
        <f t="shared" si="5"/>
        <v>222.65533333333335</v>
      </c>
      <c r="K16" s="21">
        <f t="shared" si="5"/>
        <v>222.65533333333335</v>
      </c>
      <c r="L16" s="21">
        <f t="shared" si="5"/>
        <v>4.0953333333334285</v>
      </c>
      <c r="M16" s="21">
        <f t="shared" si="5"/>
        <v>222.65533333333335</v>
      </c>
      <c r="N16" s="21">
        <f t="shared" si="5"/>
        <v>222.65533333333335</v>
      </c>
      <c r="O16" s="21">
        <f t="shared" si="5"/>
        <v>4.0953333333334285</v>
      </c>
      <c r="P16" s="21">
        <f t="shared" si="5"/>
        <v>222.65533333333335</v>
      </c>
      <c r="Q16" s="21">
        <f t="shared" si="5"/>
        <v>222.65533333333335</v>
      </c>
      <c r="R16" s="21">
        <f t="shared" si="5"/>
        <v>4.0953333333334285</v>
      </c>
      <c r="S16" s="21">
        <f t="shared" si="5"/>
        <v>219.36566666666667</v>
      </c>
      <c r="T16" s="21">
        <f t="shared" si="5"/>
        <v>219.36566666666667</v>
      </c>
      <c r="U16" s="21">
        <f t="shared" si="5"/>
        <v>5.4056666666666615</v>
      </c>
      <c r="V16" s="21">
        <f t="shared" si="5"/>
        <v>219.36566666666667</v>
      </c>
      <c r="W16" s="21">
        <f t="shared" si="5"/>
        <v>219.36566666666667</v>
      </c>
      <c r="X16" s="21">
        <f t="shared" si="5"/>
        <v>5.4056666666666615</v>
      </c>
      <c r="Z16" s="503"/>
    </row>
    <row r="17" spans="1:26" s="2" customFormat="1" ht="15.75" thickTop="1">
      <c r="A17" s="520" t="s">
        <v>48</v>
      </c>
      <c r="Z17" s="503"/>
    </row>
    <row r="18" spans="1:26" s="2" customFormat="1">
      <c r="A18" s="520"/>
      <c r="B18" s="28">
        <v>228.6</v>
      </c>
      <c r="C18" s="503"/>
      <c r="D18" s="503"/>
      <c r="E18" s="503"/>
      <c r="F18" s="503"/>
      <c r="Z18" s="503"/>
    </row>
    <row r="19" spans="1:26" s="2" customFormat="1">
      <c r="A19" s="462" t="s">
        <v>43</v>
      </c>
      <c r="B19" s="2">
        <v>-61065.330999999998</v>
      </c>
      <c r="C19" s="508" t="s">
        <v>58</v>
      </c>
      <c r="D19" s="503"/>
      <c r="E19" s="503"/>
      <c r="F19" s="503"/>
      <c r="Z19" s="503"/>
    </row>
    <row r="20" spans="1:26" s="2" customFormat="1">
      <c r="A20" s="503" t="s">
        <v>61</v>
      </c>
      <c r="B20" s="2">
        <f>p.10!L9/1000</f>
        <v>200.20382000000006</v>
      </c>
      <c r="C20" s="29" t="s">
        <v>65</v>
      </c>
      <c r="D20" s="503"/>
      <c r="E20" s="28">
        <v>228.2</v>
      </c>
      <c r="F20" s="503"/>
      <c r="Z20" s="503"/>
    </row>
    <row r="21" spans="1:26" s="2" customFormat="1">
      <c r="A21" s="462" t="s">
        <v>60</v>
      </c>
      <c r="B21" s="2">
        <f>p.11b!I25/1000</f>
        <v>1966.0792799999999</v>
      </c>
      <c r="C21" s="29" t="s">
        <v>66</v>
      </c>
      <c r="D21" s="462" t="s">
        <v>63</v>
      </c>
      <c r="E21" s="2">
        <f>' p.8'!E22/1000</f>
        <v>3875.9580000000001</v>
      </c>
      <c r="F21" s="508" t="s">
        <v>68</v>
      </c>
      <c r="H21" s="521" t="s">
        <v>384</v>
      </c>
      <c r="Z21" s="503"/>
    </row>
    <row r="22" spans="1:26" s="2" customFormat="1">
      <c r="A22" s="503" t="s">
        <v>62</v>
      </c>
      <c r="B22" s="2">
        <f>-' p.4'!C25/1000</f>
        <v>-1156.5899999999999</v>
      </c>
      <c r="C22" s="29" t="s">
        <v>44</v>
      </c>
      <c r="D22" s="503" t="s">
        <v>67</v>
      </c>
      <c r="E22" s="2">
        <v>23.015999999999998</v>
      </c>
      <c r="F22" s="508" t="s">
        <v>64</v>
      </c>
      <c r="H22" s="521"/>
      <c r="Z22" s="503"/>
    </row>
    <row r="23" spans="1:26" s="2" customFormat="1">
      <c r="A23" s="502"/>
      <c r="B23" s="509">
        <f>SUM(B19:B22)</f>
        <v>-60055.637899999994</v>
      </c>
      <c r="C23" s="29" t="s">
        <v>385</v>
      </c>
      <c r="E23" s="509">
        <f>SUM(E21:E22)</f>
        <v>3898.9740000000002</v>
      </c>
      <c r="F23" s="29" t="s">
        <v>385</v>
      </c>
      <c r="G23" s="482" t="s">
        <v>386</v>
      </c>
      <c r="H23" s="30">
        <f>-B23+E23</f>
        <v>63954.611899999996</v>
      </c>
      <c r="I23" s="499" t="s">
        <v>200</v>
      </c>
      <c r="Z23" s="503"/>
    </row>
    <row r="24" spans="1:26" s="2" customFormat="1">
      <c r="A24" s="503"/>
      <c r="B24" s="503"/>
      <c r="C24" s="503"/>
      <c r="Z24" s="503"/>
    </row>
    <row r="26" spans="1:26" s="2" customFormat="1">
      <c r="A26" s="516" t="s">
        <v>49</v>
      </c>
      <c r="Z26" s="503"/>
    </row>
    <row r="27" spans="1:26" s="2" customFormat="1">
      <c r="A27" s="516"/>
      <c r="B27" s="6">
        <v>2020</v>
      </c>
      <c r="C27" s="6">
        <v>2021</v>
      </c>
      <c r="D27" s="6">
        <v>2022</v>
      </c>
      <c r="Z27" s="503"/>
    </row>
    <row r="28" spans="1:26" s="2" customFormat="1">
      <c r="A28" s="477" t="s">
        <v>25</v>
      </c>
      <c r="B28" s="2">
        <v>892.85599999999999</v>
      </c>
      <c r="C28" s="2">
        <v>924.47199999999998</v>
      </c>
      <c r="D28" s="2">
        <v>900.35500000000002</v>
      </c>
      <c r="Z28" s="503"/>
    </row>
    <row r="29" spans="1:26" s="2" customFormat="1">
      <c r="A29" s="477" t="s">
        <v>26</v>
      </c>
      <c r="B29" s="2">
        <v>2795.4450000000002</v>
      </c>
      <c r="C29" s="2">
        <v>2596.35</v>
      </c>
      <c r="D29" s="2">
        <v>2496.2750000000001</v>
      </c>
      <c r="Z29" s="503"/>
    </row>
    <row r="30" spans="1:26" s="2" customFormat="1">
      <c r="A30" s="477" t="s">
        <v>27</v>
      </c>
      <c r="B30" s="5">
        <v>-1020.985</v>
      </c>
      <c r="C30" s="5">
        <v>-848.95799999999997</v>
      </c>
      <c r="D30" s="5">
        <v>-764.24199999999996</v>
      </c>
      <c r="Z30" s="503"/>
    </row>
    <row r="31" spans="1:26" s="2" customFormat="1">
      <c r="A31" s="477" t="s">
        <v>28</v>
      </c>
      <c r="B31" s="2">
        <f>SUM(B28:B30)</f>
        <v>2667.3160000000003</v>
      </c>
      <c r="C31" s="2">
        <f t="shared" ref="C31:D31" si="6">SUM(C28:C30)</f>
        <v>2671.864</v>
      </c>
      <c r="D31" s="2">
        <f t="shared" si="6"/>
        <v>2632.3879999999999</v>
      </c>
      <c r="Z31" s="503"/>
    </row>
    <row r="32" spans="1:26" s="2" customFormat="1">
      <c r="A32" s="477" t="s">
        <v>29</v>
      </c>
      <c r="B32" s="473">
        <f>B31/12</f>
        <v>222.27633333333335</v>
      </c>
      <c r="C32" s="7">
        <f t="shared" ref="C32:D32" si="7">C31/12</f>
        <v>222.65533333333335</v>
      </c>
      <c r="D32" s="9">
        <f t="shared" si="7"/>
        <v>219.36566666666667</v>
      </c>
      <c r="Z32" s="503"/>
    </row>
    <row r="33" spans="1:26" s="2" customFormat="1">
      <c r="A33" s="503"/>
      <c r="Z33" s="503"/>
    </row>
    <row r="34" spans="1:26" s="2" customFormat="1">
      <c r="A34" s="503"/>
      <c r="Z34" s="503"/>
    </row>
    <row r="35" spans="1:26" s="2" customFormat="1">
      <c r="A35" s="503"/>
      <c r="Z35" s="503"/>
    </row>
    <row r="36" spans="1:26" s="2" customFormat="1">
      <c r="A36" s="503"/>
      <c r="B36" s="6">
        <v>2020</v>
      </c>
      <c r="C36" s="6">
        <v>2021</v>
      </c>
      <c r="D36" s="6">
        <v>2022</v>
      </c>
      <c r="P36" s="503"/>
      <c r="Z36" s="503"/>
    </row>
    <row r="37" spans="1:26" s="2" customFormat="1">
      <c r="A37" s="503" t="s">
        <v>35</v>
      </c>
      <c r="B37" s="2">
        <v>6368.3010000000004</v>
      </c>
      <c r="C37" s="2">
        <v>6696</v>
      </c>
      <c r="D37" s="2">
        <v>6605</v>
      </c>
      <c r="P37" s="503"/>
      <c r="Z37" s="503"/>
    </row>
    <row r="38" spans="1:26" s="2" customFormat="1">
      <c r="A38" s="503" t="s">
        <v>36</v>
      </c>
      <c r="B38" s="2">
        <f>B37/4</f>
        <v>1592.0752500000001</v>
      </c>
      <c r="C38" s="2">
        <f t="shared" ref="C38:D38" si="8">C37/4</f>
        <v>1674</v>
      </c>
      <c r="D38" s="2">
        <f t="shared" si="8"/>
        <v>1651.25</v>
      </c>
      <c r="P38" s="503"/>
      <c r="Z38" s="503"/>
    </row>
    <row r="39" spans="1:26" s="2" customFormat="1">
      <c r="A39" s="503" t="s">
        <v>38</v>
      </c>
      <c r="B39" s="507">
        <v>303</v>
      </c>
      <c r="C39" s="17">
        <v>308</v>
      </c>
      <c r="D39" s="18">
        <v>314</v>
      </c>
      <c r="E39" s="29" t="s">
        <v>69</v>
      </c>
      <c r="Z39" s="503"/>
    </row>
    <row r="40" spans="1:26" s="2" customFormat="1" ht="18.75" customHeight="1">
      <c r="A40" s="503" t="s">
        <v>37</v>
      </c>
      <c r="B40" s="509">
        <f>B38-B39</f>
        <v>1289.0752500000001</v>
      </c>
      <c r="C40" s="509">
        <f>C38-C39</f>
        <v>1366</v>
      </c>
      <c r="D40" s="509">
        <f>D38-D39</f>
        <v>1337.25</v>
      </c>
      <c r="Z40" s="503"/>
    </row>
    <row r="41" spans="1:26" s="2" customFormat="1">
      <c r="A41" s="503" t="s">
        <v>39</v>
      </c>
      <c r="B41" s="15">
        <v>0.84</v>
      </c>
      <c r="C41" s="15">
        <v>0.84</v>
      </c>
      <c r="D41" s="15">
        <v>0.84</v>
      </c>
      <c r="E41" s="20" t="s">
        <v>78</v>
      </c>
      <c r="Z41" s="503"/>
    </row>
    <row r="42" spans="1:26" s="2" customFormat="1" ht="21.75" customHeight="1">
      <c r="A42" s="503" t="s">
        <v>40</v>
      </c>
      <c r="B42" s="2">
        <f>B40*B41</f>
        <v>1082.82321</v>
      </c>
      <c r="C42" s="2">
        <f t="shared" ref="C42:D42" si="9">C40*C41</f>
        <v>1147.44</v>
      </c>
      <c r="D42" s="2">
        <f t="shared" si="9"/>
        <v>1123.29</v>
      </c>
      <c r="Z42" s="503"/>
    </row>
    <row r="43" spans="1:26" s="2" customFormat="1" ht="21.75" customHeight="1">
      <c r="A43" s="503" t="s">
        <v>387</v>
      </c>
      <c r="B43" s="2">
        <f>B38</f>
        <v>1592.0752500000001</v>
      </c>
      <c r="C43" s="2">
        <f t="shared" ref="C43:D43" si="10">C38</f>
        <v>1674</v>
      </c>
      <c r="D43" s="2">
        <f t="shared" si="10"/>
        <v>1651.25</v>
      </c>
      <c r="Z43" s="503"/>
    </row>
    <row r="44" spans="1:26" s="2" customFormat="1">
      <c r="A44" s="503" t="s">
        <v>41</v>
      </c>
      <c r="B44" s="510">
        <f>B42-B43</f>
        <v>-509.25204000000008</v>
      </c>
      <c r="C44" s="511">
        <f>C42-C43</f>
        <v>-526.55999999999995</v>
      </c>
      <c r="D44" s="512">
        <f>D42-D43</f>
        <v>-527.96</v>
      </c>
      <c r="Z44" s="503"/>
    </row>
    <row r="45" spans="1:26" s="2" customFormat="1">
      <c r="A45" s="502"/>
      <c r="B45" s="14"/>
      <c r="C45" s="14"/>
      <c r="Z45" s="503"/>
    </row>
  </sheetData>
  <mergeCells count="4">
    <mergeCell ref="A11:A12"/>
    <mergeCell ref="A17:A18"/>
    <mergeCell ref="H21:H22"/>
    <mergeCell ref="A26:A27"/>
  </mergeCells>
  <pageMargins left="0.75" right="0.75" top="1" bottom="1" header="0.5" footer="0.5"/>
  <pageSetup scale="42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8BFB-E17E-4FF2-9C0A-FDEE6D5553BD}">
  <sheetPr>
    <tabColor theme="5" tint="0.59999389629810485"/>
    <pageSetUpPr fitToPage="1"/>
  </sheetPr>
  <dimension ref="A1:J37"/>
  <sheetViews>
    <sheetView tabSelected="1" view="pageBreakPreview" zoomScale="60" zoomScaleNormal="90" workbookViewId="0">
      <selection activeCell="A3" sqref="A3:XFD4"/>
    </sheetView>
  </sheetViews>
  <sheetFormatPr defaultRowHeight="12.75"/>
  <cols>
    <col min="1" max="1" width="7.5" style="59" customWidth="1"/>
    <col min="2" max="3" width="18.25" style="59" customWidth="1"/>
    <col min="4" max="4" width="10.875" style="59" bestFit="1" customWidth="1"/>
    <col min="5" max="5" width="15.5" style="59" bestFit="1" customWidth="1"/>
    <col min="6" max="6" width="16.5" style="59" customWidth="1"/>
    <col min="7" max="8" width="15.5" style="59" bestFit="1" customWidth="1"/>
    <col min="9" max="9" width="11" style="59" customWidth="1"/>
    <col min="10" max="10" width="11.5" style="59" customWidth="1"/>
    <col min="11" max="12" width="11.75" style="35" customWidth="1"/>
    <col min="13" max="16384" width="9" style="35"/>
  </cols>
  <sheetData>
    <row r="1" spans="2:10" ht="15.75">
      <c r="B1" s="60" t="s">
        <v>122</v>
      </c>
    </row>
    <row r="3" spans="2:10">
      <c r="B3" s="523" t="s">
        <v>121</v>
      </c>
      <c r="C3" s="523"/>
      <c r="D3" s="523"/>
      <c r="E3" s="523"/>
      <c r="F3" s="523"/>
      <c r="G3" s="523"/>
      <c r="H3" s="523"/>
    </row>
    <row r="4" spans="2:10" ht="29.25">
      <c r="B4" s="61" t="s">
        <v>113</v>
      </c>
      <c r="C4" s="62"/>
      <c r="D4" s="63"/>
      <c r="E4" s="64" t="s">
        <v>120</v>
      </c>
      <c r="F4" s="65" t="s">
        <v>119</v>
      </c>
      <c r="G4" s="64" t="s">
        <v>118</v>
      </c>
      <c r="H4" s="65" t="s">
        <v>117</v>
      </c>
      <c r="I4" s="66"/>
      <c r="J4" s="66"/>
    </row>
    <row r="5" spans="2:10" ht="14.25">
      <c r="B5" s="67" t="s">
        <v>25</v>
      </c>
      <c r="C5" s="63"/>
      <c r="D5" s="66"/>
      <c r="E5" s="68">
        <v>12496395</v>
      </c>
      <c r="F5" s="68">
        <v>12496395</v>
      </c>
      <c r="G5" s="68">
        <v>12496395</v>
      </c>
      <c r="H5" s="68">
        <v>12496395</v>
      </c>
      <c r="I5" s="66"/>
      <c r="J5" s="66"/>
    </row>
    <row r="6" spans="2:10" ht="15.75">
      <c r="B6" s="67" t="s">
        <v>26</v>
      </c>
      <c r="C6" s="63"/>
      <c r="D6" s="66"/>
      <c r="E6" s="68">
        <v>21952785</v>
      </c>
      <c r="F6" s="68">
        <v>21952785</v>
      </c>
      <c r="G6" s="68">
        <v>21952785</v>
      </c>
      <c r="H6" s="68">
        <v>21952785</v>
      </c>
      <c r="I6" s="66"/>
      <c r="J6" s="69"/>
    </row>
    <row r="7" spans="2:10" ht="14.25">
      <c r="B7" s="67" t="s">
        <v>116</v>
      </c>
      <c r="C7" s="63"/>
      <c r="D7" s="66"/>
      <c r="E7" s="68">
        <v>-30974932</v>
      </c>
      <c r="F7" s="68">
        <v>-30974932</v>
      </c>
      <c r="G7" s="68">
        <v>-30974932</v>
      </c>
      <c r="H7" s="68">
        <v>-30974932</v>
      </c>
      <c r="I7" s="524"/>
      <c r="J7" s="524"/>
    </row>
    <row r="8" spans="2:10" ht="14.25">
      <c r="B8" s="71" t="s">
        <v>115</v>
      </c>
      <c r="C8" s="63"/>
      <c r="D8" s="66"/>
      <c r="E8" s="68"/>
      <c r="F8" s="68"/>
      <c r="G8" s="68"/>
      <c r="H8" s="68"/>
      <c r="I8" s="524"/>
      <c r="J8" s="524"/>
    </row>
    <row r="9" spans="2:10" ht="15" thickBot="1">
      <c r="B9" s="67" t="s">
        <v>114</v>
      </c>
      <c r="C9" s="63"/>
      <c r="D9" s="66"/>
      <c r="E9" s="68">
        <v>1871259</v>
      </c>
      <c r="F9" s="68">
        <v>1871259</v>
      </c>
      <c r="G9" s="68">
        <v>1871259</v>
      </c>
      <c r="H9" s="68">
        <v>1871259</v>
      </c>
      <c r="I9" s="72"/>
      <c r="J9" s="73"/>
    </row>
    <row r="10" spans="2:10" ht="15.75" thickBot="1">
      <c r="B10" s="74" t="s">
        <v>93</v>
      </c>
      <c r="C10" s="75"/>
      <c r="D10" s="71"/>
      <c r="E10" s="74">
        <v>13184471</v>
      </c>
      <c r="F10" s="75">
        <v>9155142</v>
      </c>
      <c r="G10" s="74">
        <v>7932181</v>
      </c>
      <c r="H10" s="75">
        <v>4746322</v>
      </c>
      <c r="I10" s="72"/>
      <c r="J10" s="73"/>
    </row>
    <row r="11" spans="2:10" ht="14.25">
      <c r="B11" s="76"/>
      <c r="C11" s="63"/>
      <c r="D11" s="66"/>
      <c r="E11" s="68"/>
      <c r="F11" s="68">
        <f>SUM(G19,G20,G26,G27,)</f>
        <v>128985.8101900414</v>
      </c>
      <c r="G11" s="45"/>
      <c r="H11" s="68">
        <v>101984.87248527861</v>
      </c>
      <c r="I11" s="72"/>
      <c r="J11" s="73"/>
    </row>
    <row r="12" spans="2:10" ht="14.25">
      <c r="B12" s="71" t="s">
        <v>113</v>
      </c>
      <c r="C12" s="63"/>
      <c r="D12" s="66"/>
      <c r="E12" s="77">
        <f>SUM(E5:E11)</f>
        <v>18529978</v>
      </c>
      <c r="F12" s="77">
        <f>SUM(F5:F11)</f>
        <v>14629634.810190041</v>
      </c>
      <c r="G12" s="77">
        <f>SUM(G5:G11)</f>
        <v>13277688</v>
      </c>
      <c r="H12" s="77">
        <f>SUM(H5:H11)</f>
        <v>10193813.872485278</v>
      </c>
      <c r="I12" s="72"/>
      <c r="J12" s="73"/>
    </row>
    <row r="13" spans="2:10" ht="14.25">
      <c r="B13" s="66"/>
      <c r="C13" s="66"/>
      <c r="D13" s="66"/>
      <c r="E13" s="66"/>
      <c r="F13" s="66"/>
      <c r="G13" s="66"/>
      <c r="H13" s="66"/>
      <c r="I13" s="66"/>
      <c r="J13" s="66"/>
    </row>
    <row r="14" spans="2:10" ht="14.25">
      <c r="B14" s="66"/>
      <c r="C14" s="66"/>
      <c r="D14" s="66"/>
      <c r="E14" s="525" t="s">
        <v>112</v>
      </c>
      <c r="F14" s="526"/>
      <c r="G14" s="526"/>
      <c r="H14" s="526"/>
      <c r="I14" s="526"/>
      <c r="J14" s="78" t="s">
        <v>111</v>
      </c>
    </row>
    <row r="15" spans="2:10" ht="28.5">
      <c r="B15" s="522" t="s">
        <v>109</v>
      </c>
      <c r="C15" s="522"/>
      <c r="D15" s="80"/>
      <c r="E15" s="81" t="s">
        <v>108</v>
      </c>
      <c r="F15" s="81" t="s">
        <v>107</v>
      </c>
      <c r="G15" s="81" t="s">
        <v>105</v>
      </c>
      <c r="H15" s="81" t="s">
        <v>104</v>
      </c>
      <c r="I15" s="81" t="s">
        <v>103</v>
      </c>
      <c r="J15" s="81" t="s">
        <v>106</v>
      </c>
    </row>
    <row r="16" spans="2:10" ht="14.25">
      <c r="B16" s="81"/>
      <c r="C16" s="81"/>
      <c r="D16" s="80"/>
      <c r="E16" s="82" t="s">
        <v>102</v>
      </c>
      <c r="F16" s="82" t="s">
        <v>101</v>
      </c>
      <c r="G16" s="83" t="s">
        <v>100</v>
      </c>
      <c r="H16" s="82" t="s">
        <v>99</v>
      </c>
      <c r="I16" s="82" t="s">
        <v>98</v>
      </c>
      <c r="J16" s="84" t="s">
        <v>97</v>
      </c>
    </row>
    <row r="17" spans="2:10" ht="14.25">
      <c r="B17" s="85" t="s">
        <v>85</v>
      </c>
      <c r="C17" s="86">
        <f>' p.2a'!I5</f>
        <v>0.48329795493297117</v>
      </c>
      <c r="D17" s="87"/>
      <c r="E17" s="88">
        <f>$C17*$E$10</f>
        <v>6372027.8711730652</v>
      </c>
      <c r="F17" s="89">
        <f>$C17*$F$10</f>
        <v>4424661.405720952</v>
      </c>
      <c r="G17" s="90">
        <f>E17-F17</f>
        <v>1947366.4654521132</v>
      </c>
      <c r="H17" s="91">
        <v>1298244</v>
      </c>
      <c r="I17" s="88">
        <v>0.31030140887014568</v>
      </c>
      <c r="J17" s="92">
        <f>H17+I17</f>
        <v>1298244.3103014089</v>
      </c>
    </row>
    <row r="18" spans="2:10" ht="14.25">
      <c r="B18" s="85" t="s">
        <v>96</v>
      </c>
      <c r="C18" s="86">
        <f>' p.2a'!I6</f>
        <v>0.51515120107970136</v>
      </c>
      <c r="D18" s="94"/>
      <c r="E18" s="95">
        <f>$C18*$E$10</f>
        <v>6791996.0712504908</v>
      </c>
      <c r="F18" s="93">
        <f>$C18*$F$10</f>
        <v>4716282.3973552193</v>
      </c>
      <c r="G18" s="96">
        <f>E18-F18</f>
        <v>2075713.6738952715</v>
      </c>
      <c r="H18" s="97">
        <v>1383808.94</v>
      </c>
      <c r="I18" s="95">
        <v>0.17593018105253577</v>
      </c>
      <c r="J18" s="98">
        <f>H18+I18</f>
        <v>1383809.115930181</v>
      </c>
    </row>
    <row r="19" spans="2:10" ht="14.25">
      <c r="B19" s="85" t="s">
        <v>95</v>
      </c>
      <c r="C19" s="86">
        <f>' p.2a'!I7</f>
        <v>1.3874049271275994E-3</v>
      </c>
      <c r="D19" s="87"/>
      <c r="E19" s="95">
        <f>$C19*$E$10</f>
        <v>18292.200026970946</v>
      </c>
      <c r="F19" s="93">
        <f>$C19*$F$10</f>
        <v>12701.889119352825</v>
      </c>
      <c r="G19" s="99">
        <f>E19-F19</f>
        <v>5590.3109076181208</v>
      </c>
      <c r="H19" s="97">
        <v>3727</v>
      </c>
      <c r="I19" s="95">
        <v>-0.12606158791959388</v>
      </c>
      <c r="J19" s="98">
        <f>H19+I19</f>
        <v>3726.8739384120804</v>
      </c>
    </row>
    <row r="20" spans="2:10" ht="14.25">
      <c r="B20" s="85" t="s">
        <v>94</v>
      </c>
      <c r="C20" s="86">
        <f>' p.2a'!I8</f>
        <v>1.6343906019981823E-4</v>
      </c>
      <c r="D20" s="87"/>
      <c r="E20" s="100">
        <f>$C20*$E$10</f>
        <v>2154.8575494717575</v>
      </c>
      <c r="F20" s="101">
        <f>$C20*$F$10</f>
        <v>1496.3078044758843</v>
      </c>
      <c r="G20" s="102">
        <f>E20-F20</f>
        <v>658.5497449958732</v>
      </c>
      <c r="H20" s="103">
        <v>438.91999999999996</v>
      </c>
      <c r="I20" s="100">
        <v>0.11316333058215378</v>
      </c>
      <c r="J20" s="104">
        <f>H20+I20</f>
        <v>439.03316333058211</v>
      </c>
    </row>
    <row r="21" spans="2:10" ht="14.25">
      <c r="B21" s="66"/>
      <c r="C21" s="66"/>
      <c r="D21" s="66"/>
      <c r="E21" s="79"/>
      <c r="F21" s="87"/>
      <c r="G21" s="70"/>
      <c r="H21" s="70"/>
      <c r="I21" s="70"/>
      <c r="J21" s="93"/>
    </row>
    <row r="22" spans="2:10" ht="15" thickBot="1">
      <c r="B22" s="105" t="s">
        <v>93</v>
      </c>
      <c r="C22" s="105"/>
      <c r="D22" s="71"/>
      <c r="E22" s="106">
        <f>SUM(E17:E21)</f>
        <v>13184470.999999998</v>
      </c>
      <c r="F22" s="106">
        <f>SUM(F17:F21)</f>
        <v>9155142</v>
      </c>
      <c r="G22" s="107">
        <f>SUM(G17:G21)</f>
        <v>4029328.9999999986</v>
      </c>
      <c r="H22" s="107">
        <f>SUM(H17:H21)</f>
        <v>2686218.86</v>
      </c>
      <c r="I22" s="107">
        <f>SUM(I17:I21)</f>
        <v>0.47333333258524135</v>
      </c>
      <c r="J22" s="107">
        <f>H22-I22</f>
        <v>2686218.3866666672</v>
      </c>
    </row>
    <row r="23" spans="2:10" ht="15" thickTop="1">
      <c r="B23" s="66"/>
      <c r="C23" s="66"/>
      <c r="D23" s="66"/>
      <c r="E23" s="66"/>
      <c r="F23" s="108"/>
      <c r="G23" s="66"/>
      <c r="H23" s="66"/>
      <c r="I23" s="66"/>
      <c r="J23" s="93"/>
    </row>
    <row r="24" spans="2:10" ht="14.25">
      <c r="B24" s="522" t="s">
        <v>92</v>
      </c>
      <c r="C24" s="522"/>
      <c r="D24" s="80"/>
      <c r="E24" s="79"/>
      <c r="F24" s="79"/>
      <c r="G24" s="80"/>
      <c r="H24" s="80"/>
      <c r="I24" s="80"/>
      <c r="J24" s="93"/>
    </row>
    <row r="25" spans="2:10" ht="14.25">
      <c r="B25" s="109" t="s">
        <v>91</v>
      </c>
      <c r="C25" s="110">
        <f>ROUND(1-C26-C27,5)</f>
        <v>0.94086999999999998</v>
      </c>
      <c r="D25" s="111"/>
      <c r="E25" s="88">
        <f>E10*C18*C25</f>
        <v>6390385.3435574491</v>
      </c>
      <c r="F25" s="89">
        <f>F10*C18*C25</f>
        <v>4437408.6191996047</v>
      </c>
      <c r="G25" s="89">
        <f>E25-F25</f>
        <v>1952976.7243578443</v>
      </c>
      <c r="H25" s="112">
        <f>H18-H26-H27</f>
        <v>1301984.94</v>
      </c>
      <c r="I25" s="113">
        <v>-0.45709477054515446</v>
      </c>
      <c r="J25" s="112">
        <f>H25+I25</f>
        <v>1301984.4829052293</v>
      </c>
    </row>
    <row r="26" spans="2:10" ht="14.25">
      <c r="B26" s="109" t="s">
        <v>90</v>
      </c>
      <c r="C26" s="110">
        <f>ROUND(4.742%,5)</f>
        <v>4.7419999999999997E-2</v>
      </c>
      <c r="D26" s="114"/>
      <c r="E26" s="95">
        <f>E10*C18*C26</f>
        <v>322076.45369869826</v>
      </c>
      <c r="F26" s="93">
        <f>F10*C18*C26</f>
        <v>223646.11128258449</v>
      </c>
      <c r="G26" s="115">
        <f>E26-F26</f>
        <v>98430.342416113766</v>
      </c>
      <c r="H26" s="116">
        <v>65620</v>
      </c>
      <c r="I26" s="117">
        <v>0.22827740917273331</v>
      </c>
      <c r="J26" s="118">
        <f>H26+I26</f>
        <v>65620.228277409173</v>
      </c>
    </row>
    <row r="27" spans="2:10" ht="14.25">
      <c r="B27" s="109" t="s">
        <v>89</v>
      </c>
      <c r="C27" s="110">
        <f>ROUND(1.171%,5)</f>
        <v>1.171E-2</v>
      </c>
      <c r="D27" s="114"/>
      <c r="E27" s="100">
        <f>E10*C18*C27</f>
        <v>79534.273994343253</v>
      </c>
      <c r="F27" s="101">
        <f>F10*C18*C27</f>
        <v>55227.666873029615</v>
      </c>
      <c r="G27" s="119">
        <f>E27-F27</f>
        <v>24306.607121313638</v>
      </c>
      <c r="H27" s="120">
        <v>16204</v>
      </c>
      <c r="I27" s="121">
        <v>0.40474754242495692</v>
      </c>
      <c r="J27" s="122">
        <f>H27+I27</f>
        <v>16204.404747542425</v>
      </c>
    </row>
    <row r="28" spans="2:10" ht="14.25">
      <c r="B28" s="79"/>
      <c r="C28" s="114"/>
      <c r="D28" s="114"/>
      <c r="E28" s="93"/>
      <c r="F28" s="93"/>
      <c r="G28" s="93"/>
      <c r="H28" s="66"/>
      <c r="I28" s="66"/>
      <c r="J28" s="93"/>
    </row>
    <row r="29" spans="2:10" ht="15" thickBot="1">
      <c r="B29" s="70"/>
      <c r="C29" s="123" t="s">
        <v>88</v>
      </c>
      <c r="D29" s="123"/>
      <c r="E29" s="124">
        <f>SUM(E25:E27)</f>
        <v>6791996.0712504908</v>
      </c>
      <c r="F29" s="124">
        <f>SUM(F25:F27)</f>
        <v>4716282.3973552184</v>
      </c>
      <c r="G29" s="124">
        <f>SUM(G25:G27)</f>
        <v>2075713.6738952717</v>
      </c>
      <c r="H29" s="124">
        <f>SUM(H25:H27)</f>
        <v>1383808.94</v>
      </c>
      <c r="I29" s="124">
        <f>SUM(I25:I27)</f>
        <v>0.17593018105253577</v>
      </c>
      <c r="J29" s="124">
        <f>H29+I29</f>
        <v>1383809.115930181</v>
      </c>
    </row>
    <row r="30" spans="2:10" ht="15" thickTop="1">
      <c r="B30" s="66"/>
      <c r="C30" s="66"/>
      <c r="D30" s="66"/>
      <c r="E30" s="66"/>
      <c r="F30" s="66"/>
      <c r="G30" s="66"/>
      <c r="H30" s="66"/>
      <c r="I30" s="66"/>
      <c r="J30" s="66"/>
    </row>
    <row r="31" spans="2:10">
      <c r="G31" s="44">
        <f>G19+G20+G26+G27</f>
        <v>128985.8101900414</v>
      </c>
      <c r="H31" s="43" t="s">
        <v>87</v>
      </c>
    </row>
    <row r="32" spans="2:10" ht="15">
      <c r="E32" s="125" t="s">
        <v>86</v>
      </c>
      <c r="F32" s="70"/>
      <c r="H32" s="43"/>
    </row>
    <row r="33" spans="5:8" ht="14.25">
      <c r="E33" s="93">
        <f>H26+H27</f>
        <v>81824</v>
      </c>
      <c r="F33" s="127" t="s">
        <v>82</v>
      </c>
    </row>
    <row r="34" spans="5:8" ht="14.25">
      <c r="E34" s="93">
        <f>-H18</f>
        <v>-1383808.94</v>
      </c>
      <c r="F34" s="127" t="s">
        <v>83</v>
      </c>
    </row>
    <row r="35" spans="5:8" ht="14.25">
      <c r="E35" s="128">
        <f>SUM(E33:E34)</f>
        <v>-1301984.94</v>
      </c>
      <c r="F35" s="127"/>
    </row>
    <row r="36" spans="5:8">
      <c r="G36" s="126"/>
    </row>
    <row r="37" spans="5:8">
      <c r="G37" s="126"/>
      <c r="H37" s="43"/>
    </row>
  </sheetData>
  <mergeCells count="5">
    <mergeCell ref="B24:C24"/>
    <mergeCell ref="B15:C15"/>
    <mergeCell ref="B3:H3"/>
    <mergeCell ref="I7:J8"/>
    <mergeCell ref="E14:I14"/>
  </mergeCells>
  <pageMargins left="0.75" right="0.75" top="1" bottom="1" header="0.5" footer="0.5"/>
  <pageSetup scale="81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4AEA-E82E-4577-88F0-B12E95F69678}">
  <sheetPr>
    <tabColor theme="5" tint="0.59999389629810485"/>
    <pageSetUpPr fitToPage="1"/>
  </sheetPr>
  <dimension ref="A1:K50"/>
  <sheetViews>
    <sheetView tabSelected="1" view="pageBreakPreview" zoomScale="60" zoomScaleNormal="100" workbookViewId="0">
      <selection activeCell="A3" sqref="A3:XFD4"/>
    </sheetView>
  </sheetViews>
  <sheetFormatPr defaultRowHeight="15"/>
  <cols>
    <col min="1" max="1" width="45.75" style="133" customWidth="1"/>
    <col min="2" max="2" width="11" style="135" customWidth="1"/>
    <col min="3" max="3" width="3.625" style="133" bestFit="1" customWidth="1"/>
    <col min="4" max="4" width="10.25" style="133" bestFit="1" customWidth="1"/>
    <col min="5" max="5" width="13.125" style="133" bestFit="1" customWidth="1"/>
    <col min="6" max="6" width="2.125" style="133" customWidth="1"/>
    <col min="7" max="7" width="13.125" style="133" bestFit="1" customWidth="1"/>
    <col min="8" max="8" width="2.875" style="133" bestFit="1" customWidth="1"/>
    <col min="9" max="9" width="13.5" style="133" bestFit="1" customWidth="1"/>
    <col min="10" max="10" width="9" style="133"/>
    <col min="11" max="16384" width="9" style="39"/>
  </cols>
  <sheetData>
    <row r="1" spans="1:10">
      <c r="A1" s="133" t="s">
        <v>196</v>
      </c>
    </row>
    <row r="2" spans="1:10">
      <c r="A2" s="59" t="s">
        <v>145</v>
      </c>
      <c r="B2" s="126" t="s">
        <v>144</v>
      </c>
    </row>
    <row r="3" spans="1:10" ht="13.5" customHeight="1"/>
    <row r="4" spans="1:10">
      <c r="A4" s="59" t="s">
        <v>143</v>
      </c>
      <c r="B4" s="126" t="s">
        <v>142</v>
      </c>
      <c r="D4" s="525" t="s">
        <v>109</v>
      </c>
      <c r="E4" s="526"/>
      <c r="F4" s="526"/>
      <c r="G4" s="526"/>
      <c r="H4" s="526"/>
      <c r="I4" s="527"/>
    </row>
    <row r="5" spans="1:10">
      <c r="A5" s="136" t="s">
        <v>139</v>
      </c>
      <c r="B5" s="126">
        <v>121764.26</v>
      </c>
      <c r="D5" s="85" t="s">
        <v>85</v>
      </c>
      <c r="E5" s="137">
        <f>GETPIVOTDATA("amt",$A$4,"co","0100")</f>
        <v>42824247.800000004</v>
      </c>
      <c r="F5" s="138" t="s">
        <v>140</v>
      </c>
      <c r="G5" s="137">
        <f>$B$38</f>
        <v>88608377.840000004</v>
      </c>
      <c r="H5" s="138" t="s">
        <v>80</v>
      </c>
      <c r="I5" s="86">
        <f>E5/G5</f>
        <v>0.48329795493297117</v>
      </c>
      <c r="J5" s="139" t="s">
        <v>141</v>
      </c>
    </row>
    <row r="6" spans="1:10">
      <c r="A6" s="140" t="s">
        <v>129</v>
      </c>
      <c r="B6" s="126">
        <v>14451.62</v>
      </c>
      <c r="D6" s="85" t="s">
        <v>84</v>
      </c>
      <c r="E6" s="141">
        <f>GETPIVOTDATA("amt",$A$4,"co","0110")</f>
        <v>45646712.269999996</v>
      </c>
      <c r="F6" s="142" t="s">
        <v>140</v>
      </c>
      <c r="G6" s="141">
        <f>$B$38</f>
        <v>88608377.840000004</v>
      </c>
      <c r="H6" s="142" t="s">
        <v>80</v>
      </c>
      <c r="I6" s="86">
        <f>E6/G6</f>
        <v>0.51515120107970136</v>
      </c>
    </row>
    <row r="7" spans="1:10">
      <c r="A7" s="140" t="s">
        <v>128</v>
      </c>
      <c r="B7" s="126">
        <v>0</v>
      </c>
      <c r="D7" s="85" t="s">
        <v>95</v>
      </c>
      <c r="E7" s="141">
        <f>GETPIVOTDATA("amt",$A$4,"co","0004")+GETPIVOTDATA("amt",$A$4,"co","0304")</f>
        <v>122935.7</v>
      </c>
      <c r="F7" s="142" t="s">
        <v>140</v>
      </c>
      <c r="G7" s="141">
        <f>$B$38</f>
        <v>88608377.840000004</v>
      </c>
      <c r="H7" s="142" t="s">
        <v>80</v>
      </c>
      <c r="I7" s="86">
        <f>E7/G7</f>
        <v>1.3874049271275994E-3</v>
      </c>
    </row>
    <row r="8" spans="1:10">
      <c r="A8" s="140" t="s">
        <v>125</v>
      </c>
      <c r="B8" s="126">
        <v>107209.48</v>
      </c>
      <c r="D8" s="85" t="s">
        <v>94</v>
      </c>
      <c r="E8" s="143">
        <f>+GETPIVOTDATA("amt",$A$4,"co","0020","acct type","PPLBTC: TOTAL CLEARINGS")+GETPIVOTDATA("amt",$A$4,"co","0020","acct type","PPLBOI: INTERCOMPANY ACCOUNTS RECEIVABLE")+GETPIVOTDATA("amt",$A$4,"co","0020","acct type","PPLETO: TOTAL OPERATING EXPENSE")+GETPIVOTDATA("amt",$A$4,"co","0020","acct type","PPLOIE: TOTAL OTHER INCOME AND EXPENSE")</f>
        <v>14482.07</v>
      </c>
      <c r="F8" s="144" t="s">
        <v>140</v>
      </c>
      <c r="G8" s="145">
        <f>$B$38</f>
        <v>88608377.840000004</v>
      </c>
      <c r="H8" s="144" t="s">
        <v>80</v>
      </c>
      <c r="I8" s="86">
        <f>E8/G8</f>
        <v>1.6343906019981823E-4</v>
      </c>
    </row>
    <row r="9" spans="1:10">
      <c r="A9" s="140" t="s">
        <v>123</v>
      </c>
      <c r="B9" s="126">
        <v>103.16</v>
      </c>
      <c r="C9" s="146"/>
      <c r="E9" s="135"/>
      <c r="F9" s="135"/>
      <c r="G9" s="135"/>
      <c r="H9" s="135"/>
    </row>
    <row r="10" spans="1:10">
      <c r="A10" s="136" t="s">
        <v>132</v>
      </c>
      <c r="B10" s="126">
        <v>16685.48</v>
      </c>
      <c r="C10" s="146"/>
    </row>
    <row r="11" spans="1:10">
      <c r="A11" s="140" t="s">
        <v>129</v>
      </c>
      <c r="B11" s="126">
        <v>0</v>
      </c>
      <c r="C11" s="146"/>
    </row>
    <row r="12" spans="1:10">
      <c r="A12" s="140" t="s">
        <v>138</v>
      </c>
      <c r="B12" s="126">
        <v>2203.41</v>
      </c>
    </row>
    <row r="13" spans="1:10">
      <c r="A13" s="140" t="s">
        <v>137</v>
      </c>
      <c r="B13" s="126">
        <v>14482.07</v>
      </c>
    </row>
    <row r="14" spans="1:10">
      <c r="A14" s="140" t="s">
        <v>128</v>
      </c>
      <c r="B14" s="126">
        <v>0</v>
      </c>
    </row>
    <row r="15" spans="1:10">
      <c r="A15" s="140" t="s">
        <v>125</v>
      </c>
      <c r="B15" s="126">
        <v>0</v>
      </c>
    </row>
    <row r="16" spans="1:10">
      <c r="A16" s="140" t="s">
        <v>123</v>
      </c>
      <c r="B16" s="126">
        <v>0</v>
      </c>
    </row>
    <row r="17" spans="1:2">
      <c r="A17" s="136" t="s">
        <v>130</v>
      </c>
      <c r="B17" s="126">
        <v>42824247.800000004</v>
      </c>
    </row>
    <row r="18" spans="1:2">
      <c r="A18" s="140" t="s">
        <v>129</v>
      </c>
      <c r="B18" s="126">
        <v>5714864.9299999997</v>
      </c>
    </row>
    <row r="19" spans="1:2">
      <c r="A19" s="140" t="s">
        <v>131</v>
      </c>
      <c r="B19" s="126">
        <v>4210.04</v>
      </c>
    </row>
    <row r="20" spans="1:2">
      <c r="A20" s="140" t="s">
        <v>128</v>
      </c>
      <c r="B20" s="126">
        <v>4131439.64</v>
      </c>
    </row>
    <row r="21" spans="1:2">
      <c r="A21" s="140" t="s">
        <v>127</v>
      </c>
      <c r="B21" s="126">
        <v>258148.46</v>
      </c>
    </row>
    <row r="22" spans="1:2">
      <c r="A22" s="140" t="s">
        <v>125</v>
      </c>
      <c r="B22" s="126">
        <v>32555281.690000005</v>
      </c>
    </row>
    <row r="23" spans="1:2">
      <c r="A23" s="140" t="s">
        <v>123</v>
      </c>
      <c r="B23" s="126">
        <v>160303.12</v>
      </c>
    </row>
    <row r="24" spans="1:2">
      <c r="A24" s="140" t="s">
        <v>136</v>
      </c>
      <c r="B24" s="126">
        <v>-0.08</v>
      </c>
    </row>
    <row r="25" spans="1:2">
      <c r="A25" s="136" t="s">
        <v>126</v>
      </c>
      <c r="B25" s="126">
        <v>45646712.269999996</v>
      </c>
    </row>
    <row r="26" spans="1:2">
      <c r="A26" s="140" t="s">
        <v>129</v>
      </c>
      <c r="B26" s="126">
        <v>5630428.5200000005</v>
      </c>
    </row>
    <row r="27" spans="1:2">
      <c r="A27" s="140" t="s">
        <v>128</v>
      </c>
      <c r="B27" s="126">
        <v>5314275.62</v>
      </c>
    </row>
    <row r="28" spans="1:2">
      <c r="A28" s="140" t="s">
        <v>127</v>
      </c>
      <c r="B28" s="126">
        <v>251087.61</v>
      </c>
    </row>
    <row r="29" spans="1:2">
      <c r="A29" s="140" t="s">
        <v>125</v>
      </c>
      <c r="B29" s="126">
        <v>34246400.549999997</v>
      </c>
    </row>
    <row r="30" spans="1:2">
      <c r="A30" s="140" t="s">
        <v>123</v>
      </c>
      <c r="B30" s="126">
        <v>177813.39</v>
      </c>
    </row>
    <row r="31" spans="1:2">
      <c r="A31" s="140" t="s">
        <v>136</v>
      </c>
      <c r="B31" s="126">
        <v>26706.579999999998</v>
      </c>
    </row>
    <row r="32" spans="1:2">
      <c r="A32" s="136" t="s">
        <v>136</v>
      </c>
      <c r="B32" s="126"/>
    </row>
    <row r="33" spans="1:11">
      <c r="A33" s="136" t="s">
        <v>124</v>
      </c>
      <c r="B33" s="126">
        <v>1171.44</v>
      </c>
    </row>
    <row r="34" spans="1:11">
      <c r="A34" s="140" t="s">
        <v>123</v>
      </c>
      <c r="B34" s="126">
        <v>1171.44</v>
      </c>
    </row>
    <row r="35" spans="1:11">
      <c r="A35" s="136" t="s">
        <v>135</v>
      </c>
      <c r="B35" s="126">
        <v>88610581.25</v>
      </c>
    </row>
    <row r="36" spans="1:11" ht="15" customHeight="1">
      <c r="A36" s="59"/>
      <c r="B36" s="147">
        <f>IFERROR(-GETPIVOTDATA("amt",$A$4,"co","0020","acct type","PPLBFC: TOTAL CAPITAL"),0)</f>
        <v>0</v>
      </c>
      <c r="C36" s="528" t="s">
        <v>134</v>
      </c>
      <c r="D36" s="528"/>
      <c r="E36" s="528"/>
      <c r="F36" s="528"/>
      <c r="G36" s="528"/>
      <c r="H36" s="528"/>
      <c r="I36" s="528"/>
      <c r="J36" s="528"/>
      <c r="K36" s="528"/>
    </row>
    <row r="37" spans="1:11" ht="15" customHeight="1">
      <c r="A37" s="59"/>
      <c r="B37" s="135">
        <f>IFERROR(-GETPIVOTDATA("amt",$A$4,"co","0020","acct type","PPLBOC: CUSTOMER ACCOUNTS RECEIVABLE"),0)</f>
        <v>-2203.41</v>
      </c>
      <c r="C37" s="528" t="s">
        <v>133</v>
      </c>
      <c r="D37" s="528"/>
      <c r="E37" s="528"/>
      <c r="F37" s="528"/>
      <c r="G37" s="528"/>
      <c r="H37" s="528"/>
      <c r="I37" s="528"/>
      <c r="J37" s="528"/>
      <c r="K37" s="528"/>
    </row>
    <row r="38" spans="1:11" ht="15.75" thickBot="1">
      <c r="B38" s="148">
        <f>SUM(B35:B37)</f>
        <v>88608377.840000004</v>
      </c>
    </row>
    <row r="40" spans="1:11">
      <c r="A40" s="59"/>
    </row>
    <row r="41" spans="1:11">
      <c r="A41" s="59"/>
    </row>
    <row r="42" spans="1:11">
      <c r="A42" s="59"/>
    </row>
    <row r="43" spans="1:11">
      <c r="C43" s="146"/>
    </row>
    <row r="50" ht="15" customHeight="1"/>
  </sheetData>
  <mergeCells count="3">
    <mergeCell ref="D4:I4"/>
    <mergeCell ref="C36:K36"/>
    <mergeCell ref="C37:K37"/>
  </mergeCells>
  <pageMargins left="0.75" right="0.75" top="1" bottom="1" header="0.5" footer="0.5"/>
  <pageSetup scale="73" fitToHeight="0" orientation="landscape" r:id="rId2"/>
  <headerFooter>
    <oddFooter>&amp;R&amp;"Times New Roman,Bold"&amp;12Case No. 2020-00350
Attachment to Response to Kroger-2 Question No. 14
Page &amp;P of &amp;N
Arbough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0C32-A6DB-4943-B646-44609BC41F2B}">
  <sheetPr>
    <tabColor theme="5" tint="0.59999389629810485"/>
    <pageSetUpPr fitToPage="1"/>
  </sheetPr>
  <dimension ref="A1:J1"/>
  <sheetViews>
    <sheetView tabSelected="1" view="pageBreakPreview" topLeftCell="A33" zoomScale="60" zoomScaleNormal="100" workbookViewId="0">
      <selection activeCell="A3" sqref="A3:XFD4"/>
    </sheetView>
  </sheetViews>
  <sheetFormatPr defaultRowHeight="12.75"/>
  <cols>
    <col min="1" max="16384" width="9" style="35"/>
  </cols>
  <sheetData>
    <row r="1" spans="1:10">
      <c r="A1" s="35" t="s">
        <v>148</v>
      </c>
      <c r="F1" s="35" t="s">
        <v>147</v>
      </c>
      <c r="J1" s="35" t="s">
        <v>146</v>
      </c>
    </row>
  </sheetData>
  <pageMargins left="0.75" right="0.75" top="1" bottom="1" header="0.5" footer="0.5"/>
  <pageSetup scale="47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8CCE-32BC-4F90-B39B-FC6E523F415F}">
  <sheetPr>
    <tabColor theme="5" tint="0.59999389629810485"/>
    <pageSetUpPr fitToPage="1"/>
  </sheetPr>
  <dimension ref="A1:M32"/>
  <sheetViews>
    <sheetView tabSelected="1" view="pageBreakPreview" zoomScale="60" zoomScaleNormal="100" workbookViewId="0">
      <selection activeCell="A3" sqref="A3:XFD4"/>
    </sheetView>
  </sheetViews>
  <sheetFormatPr defaultRowHeight="15"/>
  <cols>
    <col min="1" max="1" width="25.5" style="70" customWidth="1"/>
    <col min="2" max="6" width="19" style="70" customWidth="1"/>
    <col min="7" max="7" width="12.125" style="70" customWidth="1"/>
    <col min="8" max="8" width="13.625" style="70" customWidth="1"/>
    <col min="9" max="9" width="5.625" style="70" customWidth="1"/>
    <col min="10" max="10" width="9.25" style="70" bestFit="1" customWidth="1"/>
    <col min="11" max="11" width="5.875" style="70" customWidth="1"/>
    <col min="12" max="12" width="5.25" style="70" customWidth="1"/>
    <col min="13" max="13" width="11.625" style="37" bestFit="1" customWidth="1"/>
    <col min="14" max="14" width="9.25" style="36" bestFit="1" customWidth="1"/>
    <col min="15" max="16384" width="9" style="36"/>
  </cols>
  <sheetData>
    <row r="1" spans="1:11" ht="15.75">
      <c r="A1" s="60" t="s">
        <v>122</v>
      </c>
    </row>
    <row r="2" spans="1:11">
      <c r="A2" s="529" t="s">
        <v>84</v>
      </c>
      <c r="B2" s="530"/>
      <c r="C2" s="530"/>
      <c r="D2" s="525" t="s">
        <v>172</v>
      </c>
      <c r="E2" s="526"/>
      <c r="F2" s="527"/>
    </row>
    <row r="3" spans="1:11">
      <c r="A3" s="149" t="s">
        <v>113</v>
      </c>
      <c r="B3" s="65" t="s">
        <v>171</v>
      </c>
      <c r="C3" s="65" t="s">
        <v>170</v>
      </c>
      <c r="D3" s="150" t="s">
        <v>91</v>
      </c>
      <c r="E3" s="151" t="s">
        <v>90</v>
      </c>
      <c r="F3" s="151" t="s">
        <v>169</v>
      </c>
      <c r="H3" s="70" t="s">
        <v>168</v>
      </c>
    </row>
    <row r="4" spans="1:11">
      <c r="A4" s="70" t="s">
        <v>25</v>
      </c>
      <c r="B4" s="68">
        <v>6753092</v>
      </c>
      <c r="C4" s="68">
        <v>6753092</v>
      </c>
      <c r="D4" s="152">
        <f>1-E4-F4</f>
        <v>0.94086999999999998</v>
      </c>
      <c r="E4" s="153">
        <f>' p.2'!C26</f>
        <v>4.7419999999999997E-2</v>
      </c>
      <c r="F4" s="153">
        <f>' p.2'!C27</f>
        <v>1.171E-2</v>
      </c>
      <c r="H4" s="154">
        <v>2.6666669999999999</v>
      </c>
    </row>
    <row r="5" spans="1:11">
      <c r="A5" s="70" t="s">
        <v>26</v>
      </c>
      <c r="B5" s="68">
        <v>14624675</v>
      </c>
      <c r="C5" s="68">
        <v>14624675</v>
      </c>
    </row>
    <row r="6" spans="1:11">
      <c r="A6" s="70" t="s">
        <v>116</v>
      </c>
      <c r="B6" s="68">
        <v>-30175371</v>
      </c>
      <c r="C6" s="68">
        <v>-30175371</v>
      </c>
    </row>
    <row r="7" spans="1:11">
      <c r="A7" s="70" t="s">
        <v>115</v>
      </c>
      <c r="B7" s="68"/>
      <c r="C7" s="68"/>
      <c r="E7" s="155"/>
      <c r="F7" s="155"/>
      <c r="G7" s="156"/>
    </row>
    <row r="8" spans="1:11" ht="15.75" thickBot="1">
      <c r="A8" s="157" t="s">
        <v>114</v>
      </c>
      <c r="B8" s="68">
        <v>565441</v>
      </c>
      <c r="C8" s="68">
        <v>565441</v>
      </c>
      <c r="D8" s="79" t="s">
        <v>167</v>
      </c>
      <c r="E8" s="79" t="s">
        <v>104</v>
      </c>
      <c r="F8" s="155" t="s">
        <v>166</v>
      </c>
      <c r="G8" s="93"/>
      <c r="H8" s="156"/>
    </row>
    <row r="9" spans="1:11" ht="15.75" thickBot="1">
      <c r="A9" s="157" t="s">
        <v>93</v>
      </c>
      <c r="B9" s="74">
        <v>7949968</v>
      </c>
      <c r="C9" s="75">
        <v>11124484</v>
      </c>
      <c r="D9" s="74">
        <f>C9-B9</f>
        <v>3174516</v>
      </c>
      <c r="E9" s="158">
        <v>2116344</v>
      </c>
      <c r="F9" s="159">
        <f>ROUND(D9/4*$H$4-p.2c!E9,0)</f>
        <v>0</v>
      </c>
      <c r="G9" s="160" t="s">
        <v>165</v>
      </c>
    </row>
    <row r="10" spans="1:11">
      <c r="A10" s="157" t="s">
        <v>164</v>
      </c>
      <c r="B10" s="68">
        <f>F22+F23</f>
        <v>187710</v>
      </c>
      <c r="C10" s="68"/>
      <c r="D10" s="93"/>
      <c r="F10" s="129"/>
      <c r="G10" s="156"/>
      <c r="H10" s="50"/>
      <c r="I10" s="161"/>
      <c r="J10" s="50"/>
    </row>
    <row r="11" spans="1:11" ht="15.75" thickBot="1">
      <c r="A11" s="70" t="s">
        <v>113</v>
      </c>
      <c r="B11" s="162">
        <f>SUM(B4:B10)</f>
        <v>-94485</v>
      </c>
      <c r="C11" s="162">
        <f>SUM(C4:C10)</f>
        <v>2892321</v>
      </c>
      <c r="D11" s="163"/>
      <c r="E11" s="131"/>
      <c r="H11" s="164"/>
      <c r="I11" s="165"/>
      <c r="J11" s="164"/>
      <c r="K11" s="165"/>
    </row>
    <row r="12" spans="1:11" ht="15.75" thickTop="1">
      <c r="H12" s="134"/>
      <c r="J12" s="134"/>
    </row>
    <row r="13" spans="1:11">
      <c r="H13" s="164"/>
      <c r="J13" s="164"/>
    </row>
    <row r="14" spans="1:11">
      <c r="B14" s="79" t="s">
        <v>84</v>
      </c>
      <c r="C14" s="79" t="s">
        <v>84</v>
      </c>
      <c r="D14" s="79" t="s">
        <v>84</v>
      </c>
      <c r="E14" s="79" t="s">
        <v>84</v>
      </c>
      <c r="F14" s="79" t="s">
        <v>84</v>
      </c>
      <c r="H14" s="166"/>
      <c r="J14" s="166"/>
    </row>
    <row r="15" spans="1:11">
      <c r="B15" s="167" t="s">
        <v>163</v>
      </c>
      <c r="C15" s="167" t="s">
        <v>162</v>
      </c>
      <c r="D15" s="167" t="s">
        <v>161</v>
      </c>
      <c r="E15" s="167" t="s">
        <v>160</v>
      </c>
      <c r="F15" s="167" t="s">
        <v>159</v>
      </c>
      <c r="H15" s="164"/>
      <c r="I15" s="168"/>
      <c r="J15" s="164"/>
      <c r="K15" s="168"/>
    </row>
    <row r="16" spans="1:11">
      <c r="A16" s="70" t="s">
        <v>25</v>
      </c>
      <c r="B16" s="93">
        <f>B4/4</f>
        <v>1688273</v>
      </c>
      <c r="C16" s="93">
        <f>ROUND(($B4-B16)*1/3,0)</f>
        <v>1688273</v>
      </c>
      <c r="D16" s="93">
        <f>ROUND(($B4-SUM(B16:C16))*1/2,0)</f>
        <v>1688273</v>
      </c>
      <c r="E16" s="93">
        <f>$B4-SUM(B16:D16)</f>
        <v>1688273</v>
      </c>
      <c r="F16" s="93">
        <f>SUM(B16:E16)</f>
        <v>6753092</v>
      </c>
      <c r="H16" s="127"/>
    </row>
    <row r="17" spans="1:11">
      <c r="A17" s="70" t="s">
        <v>26</v>
      </c>
      <c r="B17" s="93">
        <f>B5/4</f>
        <v>3656168.75</v>
      </c>
      <c r="C17" s="93">
        <f>ROUND(($B5-B17)*1/3,0)</f>
        <v>3656169</v>
      </c>
      <c r="D17" s="93">
        <f>ROUND(($B5-SUM(B17:C17))*1/2,0)</f>
        <v>3656169</v>
      </c>
      <c r="E17" s="93">
        <f>$B5-SUM(B17:D17)</f>
        <v>3656168.25</v>
      </c>
      <c r="F17" s="93">
        <f>SUM(B17:E17)</f>
        <v>14624675</v>
      </c>
    </row>
    <row r="18" spans="1:11">
      <c r="A18" s="70" t="s">
        <v>116</v>
      </c>
      <c r="B18" s="93">
        <f>B6/4</f>
        <v>-7543842.75</v>
      </c>
      <c r="C18" s="93">
        <f>ROUND(($B6-B18)*1/3,0)</f>
        <v>-7543843</v>
      </c>
      <c r="D18" s="93">
        <f>ROUND(($B6-SUM(B18:C18))*1/2,0)</f>
        <v>-7543843</v>
      </c>
      <c r="E18" s="93">
        <f>$B6-SUM(B18:D18)</f>
        <v>-7543842.25</v>
      </c>
      <c r="F18" s="93">
        <f>SUM(B18:E18)</f>
        <v>-30175371</v>
      </c>
    </row>
    <row r="19" spans="1:11">
      <c r="A19" s="70" t="s">
        <v>115</v>
      </c>
      <c r="B19" s="93"/>
      <c r="C19" s="93"/>
      <c r="D19" s="93"/>
      <c r="E19" s="93"/>
      <c r="F19" s="93"/>
    </row>
    <row r="20" spans="1:11">
      <c r="A20" s="157" t="s">
        <v>114</v>
      </c>
      <c r="B20" s="93">
        <f>B8/4</f>
        <v>141360.25</v>
      </c>
      <c r="C20" s="93">
        <f>ROUND(($B8-B20)*1/3,0)</f>
        <v>141360</v>
      </c>
      <c r="D20" s="93">
        <f>ROUND(($B8-SUM(B20:C20))*1/2,0)</f>
        <v>141360</v>
      </c>
      <c r="E20" s="93">
        <f>$B8-SUM(B20:D20)</f>
        <v>141360.75</v>
      </c>
      <c r="F20" s="93">
        <f>SUM(B20:E20)</f>
        <v>565441</v>
      </c>
    </row>
    <row r="21" spans="1:11" ht="15.75" thickBot="1">
      <c r="A21" s="157" t="s">
        <v>93</v>
      </c>
      <c r="B21" s="93">
        <f>B9/4</f>
        <v>1987492</v>
      </c>
      <c r="C21" s="93">
        <f>ROUND(($B9-B21)*1/3,0)</f>
        <v>1987492</v>
      </c>
      <c r="D21" s="93">
        <f>ROUND(($B9-SUM(B21:C21))*1/2,0)</f>
        <v>1987492</v>
      </c>
      <c r="E21" s="93">
        <f>$B9-SUM(B21:D21)</f>
        <v>1987492</v>
      </c>
      <c r="F21" s="93">
        <f>SUM(B21:E21)</f>
        <v>7949968</v>
      </c>
    </row>
    <row r="22" spans="1:11">
      <c r="A22" s="157" t="s">
        <v>150</v>
      </c>
      <c r="B22" s="169">
        <f>ROUND($D$9/4*$E$4,0)</f>
        <v>37634</v>
      </c>
      <c r="C22" s="170">
        <f>ROUND($D$9/4*$E$4,0)</f>
        <v>37634</v>
      </c>
      <c r="D22" s="170">
        <f>ROUND($D$9/4*$E$4,0)</f>
        <v>37634</v>
      </c>
      <c r="E22" s="170">
        <f>ROUND($D$9/4*$E$4,0)-2</f>
        <v>37632</v>
      </c>
      <c r="F22" s="171">
        <f>ROUND(D9*E4,0)</f>
        <v>150536</v>
      </c>
      <c r="G22" s="163" t="s">
        <v>158</v>
      </c>
    </row>
    <row r="23" spans="1:11" ht="15.75" thickBot="1">
      <c r="A23" s="157" t="s">
        <v>149</v>
      </c>
      <c r="B23" s="172">
        <f>ROUND($D$9/4*$F$4,0)</f>
        <v>9293</v>
      </c>
      <c r="C23" s="173">
        <f>ROUND($D$9/4*$F$4,0)</f>
        <v>9293</v>
      </c>
      <c r="D23" s="173">
        <f>ROUND($D$9/4*$F$4,0)</f>
        <v>9293</v>
      </c>
      <c r="E23" s="173">
        <f>ROUND($D$9/4*$F$4,0)+2</f>
        <v>9295</v>
      </c>
      <c r="F23" s="174">
        <f>ROUND(D9*F4,0)</f>
        <v>37174</v>
      </c>
      <c r="G23" s="163" t="s">
        <v>158</v>
      </c>
    </row>
    <row r="24" spans="1:11" ht="15.75" thickBot="1">
      <c r="A24" s="70" t="s">
        <v>113</v>
      </c>
      <c r="B24" s="175">
        <f>SUM(B16:B23)</f>
        <v>-23621.75</v>
      </c>
      <c r="C24" s="175">
        <f>SUM(C16:C23)</f>
        <v>-23622</v>
      </c>
      <c r="D24" s="175">
        <f>SUM(D16:D23)</f>
        <v>-23622</v>
      </c>
      <c r="E24" s="175">
        <f>SUM(E16:E23)</f>
        <v>-23621.25</v>
      </c>
      <c r="F24" s="175">
        <f>SUM(F16:F23)</f>
        <v>-94485</v>
      </c>
    </row>
    <row r="25" spans="1:11" ht="15.75" thickTop="1">
      <c r="B25" s="176"/>
      <c r="C25" s="176"/>
      <c r="D25" s="176"/>
      <c r="E25" s="176"/>
    </row>
    <row r="26" spans="1:11">
      <c r="A26" s="163" t="s">
        <v>157</v>
      </c>
      <c r="D26" s="131"/>
      <c r="E26" s="131"/>
      <c r="F26" s="177">
        <f>SUM(F22:F23)</f>
        <v>187710</v>
      </c>
      <c r="G26" s="70" t="s">
        <v>156</v>
      </c>
      <c r="H26" s="164">
        <f>(F22+F23)-B10</f>
        <v>0</v>
      </c>
      <c r="I26" s="70" t="s">
        <v>155</v>
      </c>
    </row>
    <row r="27" spans="1:11">
      <c r="D27" s="178" t="s">
        <v>154</v>
      </c>
      <c r="E27" s="167" t="s">
        <v>153</v>
      </c>
      <c r="F27" s="179" t="s">
        <v>152</v>
      </c>
      <c r="H27" s="93"/>
      <c r="I27" s="93"/>
      <c r="K27" s="93"/>
    </row>
    <row r="28" spans="1:11" ht="15.75" thickBot="1">
      <c r="D28" s="93">
        <v>0</v>
      </c>
      <c r="E28" s="93">
        <v>0</v>
      </c>
      <c r="F28" s="180">
        <f>F26/12*8</f>
        <v>125140</v>
      </c>
      <c r="G28" s="164" t="s">
        <v>151</v>
      </c>
      <c r="H28" s="93"/>
      <c r="I28" s="93"/>
    </row>
    <row r="29" spans="1:11" ht="15.75" thickTop="1">
      <c r="D29" s="181">
        <f>E4</f>
        <v>4.7419999999999997E-2</v>
      </c>
      <c r="E29" s="181">
        <f>F4</f>
        <v>1.171E-2</v>
      </c>
      <c r="G29" s="93"/>
      <c r="H29" s="93"/>
      <c r="I29" s="93"/>
    </row>
    <row r="30" spans="1:11">
      <c r="F30" s="131"/>
      <c r="G30" s="131"/>
      <c r="H30" s="131"/>
      <c r="I30" s="131"/>
    </row>
    <row r="31" spans="1:11" ht="15.75" thickBot="1">
      <c r="D31" s="124">
        <f>ROUND(D28*D29,0)</f>
        <v>0</v>
      </c>
      <c r="E31" s="124">
        <f>ROUND(E28*E29,0)</f>
        <v>0</v>
      </c>
      <c r="F31" s="93"/>
      <c r="G31" s="131"/>
      <c r="H31" s="131"/>
      <c r="I31" s="131"/>
    </row>
    <row r="32" spans="1:11" ht="15.75" thickTop="1"/>
  </sheetData>
  <mergeCells count="2">
    <mergeCell ref="A2:C2"/>
    <mergeCell ref="D2:F2"/>
  </mergeCells>
  <conditionalFormatting sqref="F24">
    <cfRule type="cellIs" dxfId="6" priority="1" operator="notEqual">
      <formula>$B$11</formula>
    </cfRule>
  </conditionalFormatting>
  <pageMargins left="0.75" right="0.75" top="1" bottom="1" header="0.5" footer="0.5"/>
  <pageSetup scale="76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36E5-5196-49F6-B857-36DD79F911BB}">
  <sheetPr>
    <tabColor theme="5" tint="0.59999389629810485"/>
    <pageSetUpPr fitToPage="1"/>
  </sheetPr>
  <dimension ref="A1:F182"/>
  <sheetViews>
    <sheetView tabSelected="1" view="pageBreakPreview" zoomScale="60" zoomScaleNormal="100" workbookViewId="0">
      <selection activeCell="A3" sqref="A3:XFD4"/>
    </sheetView>
  </sheetViews>
  <sheetFormatPr defaultRowHeight="15"/>
  <cols>
    <col min="1" max="1" width="42.625" style="51" bestFit="1" customWidth="1"/>
    <col min="2" max="2" width="12.125" style="51" customWidth="1"/>
    <col min="3" max="3" width="10.125" style="51" bestFit="1" customWidth="1"/>
    <col min="4" max="4" width="10.375" style="51" bestFit="1" customWidth="1"/>
    <col min="5" max="5" width="43.375" style="51" bestFit="1" customWidth="1"/>
    <col min="6" max="6" width="10.375" style="51" bestFit="1" customWidth="1"/>
    <col min="7" max="7" width="9.25" style="51" bestFit="1" customWidth="1"/>
    <col min="8" max="16384" width="9" style="51"/>
  </cols>
  <sheetData>
    <row r="1" spans="1:6">
      <c r="A1" s="133" t="s">
        <v>197</v>
      </c>
    </row>
    <row r="2" spans="1:6">
      <c r="A2" s="35" t="s">
        <v>145</v>
      </c>
      <c r="B2" s="35" t="s">
        <v>144</v>
      </c>
    </row>
    <row r="4" spans="1:6">
      <c r="A4" s="35" t="s">
        <v>143</v>
      </c>
      <c r="B4" s="35" t="s">
        <v>142</v>
      </c>
    </row>
    <row r="5" spans="1:6">
      <c r="A5" s="48" t="s">
        <v>132</v>
      </c>
      <c r="B5" s="42">
        <v>5012.1499999999996</v>
      </c>
      <c r="C5" s="40">
        <f>GETPIVOTDATA("amt",$A$4,"co","0020")/GETPIVOTDATA("amt",$A$4)</f>
        <v>1.2055061243233483E-4</v>
      </c>
      <c r="D5" s="40"/>
    </row>
    <row r="6" spans="1:6">
      <c r="A6" s="49" t="s">
        <v>125</v>
      </c>
      <c r="B6" s="42">
        <v>0</v>
      </c>
      <c r="C6" s="54"/>
      <c r="D6" s="40"/>
    </row>
    <row r="7" spans="1:6">
      <c r="A7" s="49" t="s">
        <v>128</v>
      </c>
      <c r="B7" s="42">
        <v>0</v>
      </c>
      <c r="D7" s="40"/>
    </row>
    <row r="8" spans="1:6">
      <c r="A8" s="49" t="s">
        <v>138</v>
      </c>
      <c r="B8" s="42">
        <v>5012.1499999999996</v>
      </c>
      <c r="D8" s="40"/>
    </row>
    <row r="9" spans="1:6">
      <c r="A9" s="48" t="s">
        <v>130</v>
      </c>
      <c r="B9" s="42">
        <v>558111.35</v>
      </c>
      <c r="C9" s="40">
        <f>GETPIVOTDATA("amt",$A$4,"co","0100")/GETPIVOTDATA("amt",$A$4)</f>
        <v>1.3423513870881193E-2</v>
      </c>
      <c r="D9" s="40"/>
    </row>
    <row r="10" spans="1:6">
      <c r="A10" s="49" t="s">
        <v>125</v>
      </c>
      <c r="B10" s="42">
        <v>427583.85</v>
      </c>
      <c r="D10" s="40"/>
    </row>
    <row r="11" spans="1:6">
      <c r="A11" s="49" t="s">
        <v>123</v>
      </c>
      <c r="B11" s="42">
        <v>4317.53</v>
      </c>
      <c r="E11" s="49"/>
      <c r="F11" s="42"/>
    </row>
    <row r="12" spans="1:6">
      <c r="A12" s="49" t="s">
        <v>129</v>
      </c>
      <c r="B12" s="42">
        <v>122886.59</v>
      </c>
      <c r="C12" s="54"/>
      <c r="D12" s="53"/>
      <c r="F12" s="37"/>
    </row>
    <row r="13" spans="1:6">
      <c r="A13" s="49" t="s">
        <v>128</v>
      </c>
      <c r="B13" s="42">
        <v>3323.41</v>
      </c>
      <c r="D13" s="40"/>
    </row>
    <row r="14" spans="1:6">
      <c r="A14" s="49" t="s">
        <v>136</v>
      </c>
      <c r="B14" s="42">
        <v>-0.03</v>
      </c>
    </row>
    <row r="15" spans="1:6">
      <c r="A15" s="48" t="s">
        <v>126</v>
      </c>
      <c r="B15" s="42">
        <v>41014019.07</v>
      </c>
      <c r="C15" s="40">
        <f>GETPIVOTDATA("amt",$A$4,"co","0110")/GETPIVOTDATA("amt",$A$4)</f>
        <v>0.98645593551668642</v>
      </c>
      <c r="D15" s="40"/>
    </row>
    <row r="16" spans="1:6">
      <c r="A16" s="49" t="s">
        <v>125</v>
      </c>
      <c r="B16" s="42">
        <v>23109136.850000001</v>
      </c>
      <c r="D16" s="40"/>
    </row>
    <row r="17" spans="1:4">
      <c r="A17" s="49" t="s">
        <v>123</v>
      </c>
      <c r="B17" s="42">
        <v>14776.08</v>
      </c>
      <c r="D17" s="40"/>
    </row>
    <row r="18" spans="1:4">
      <c r="A18" s="49" t="s">
        <v>129</v>
      </c>
      <c r="B18" s="42">
        <v>13074269.869999999</v>
      </c>
      <c r="D18" s="40"/>
    </row>
    <row r="19" spans="1:4">
      <c r="A19" s="49" t="s">
        <v>128</v>
      </c>
      <c r="B19" s="42">
        <v>2345439.31</v>
      </c>
      <c r="D19" s="40"/>
    </row>
    <row r="20" spans="1:4">
      <c r="A20" s="49" t="s">
        <v>138</v>
      </c>
      <c r="B20" s="42">
        <v>1322386.18</v>
      </c>
      <c r="D20" s="40"/>
    </row>
    <row r="21" spans="1:4">
      <c r="A21" s="49" t="s">
        <v>136</v>
      </c>
      <c r="B21" s="42">
        <v>9246.8200000000015</v>
      </c>
      <c r="D21" s="40"/>
    </row>
    <row r="22" spans="1:4">
      <c r="A22" s="49" t="s">
        <v>127</v>
      </c>
      <c r="B22" s="42">
        <v>1138763.96</v>
      </c>
    </row>
    <row r="23" spans="1:4">
      <c r="A23" s="48" t="s">
        <v>136</v>
      </c>
      <c r="B23" s="42"/>
    </row>
    <row r="24" spans="1:4">
      <c r="A24" s="49" t="s">
        <v>136</v>
      </c>
      <c r="B24" s="42"/>
      <c r="C24" s="40">
        <f>GETPIVOTDATA("amt",$A$4,"co",)/GETPIVOTDATA("amt",$A$4)</f>
        <v>0</v>
      </c>
    </row>
    <row r="25" spans="1:4">
      <c r="A25" s="48" t="s">
        <v>135</v>
      </c>
      <c r="B25" s="42">
        <v>41577142.57</v>
      </c>
    </row>
    <row r="26" spans="1:4">
      <c r="A26" s="35"/>
      <c r="B26" s="35"/>
    </row>
    <row r="27" spans="1:4">
      <c r="A27" s="35"/>
      <c r="B27" s="35"/>
    </row>
    <row r="28" spans="1:4">
      <c r="A28" s="35"/>
      <c r="B28" s="35"/>
      <c r="C28" s="40"/>
    </row>
    <row r="29" spans="1:4">
      <c r="A29" s="35"/>
      <c r="B29" s="35"/>
    </row>
    <row r="30" spans="1:4">
      <c r="A30" s="35"/>
      <c r="B30" s="35"/>
    </row>
    <row r="31" spans="1:4">
      <c r="A31" s="35"/>
      <c r="B31" s="35"/>
    </row>
    <row r="32" spans="1:4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</sheetData>
  <pageMargins left="0.75" right="0.75" top="1" bottom="1" header="0.5" footer="0.5"/>
  <pageSetup fitToHeight="0" orientation="landscape" r:id="rId2"/>
  <headerFooter>
    <oddFooter>&amp;R&amp;"Times New Roman,Bold"&amp;12Case No. 2020-00350
Attachment to Response to Kroger-2 Question No. 14
Page &amp;P of &amp;N
Arbough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8DD0-A592-40D2-B439-DCA41BD24FB8}">
  <sheetPr>
    <tabColor theme="5" tint="0.59999389629810485"/>
    <pageSetUpPr fitToPage="1"/>
  </sheetPr>
  <dimension ref="A1:J1"/>
  <sheetViews>
    <sheetView tabSelected="1" view="pageBreakPreview" topLeftCell="A13" zoomScale="60" zoomScaleNormal="100" workbookViewId="0">
      <selection activeCell="A3" sqref="A3:XFD4"/>
    </sheetView>
  </sheetViews>
  <sheetFormatPr defaultRowHeight="12.75"/>
  <cols>
    <col min="1" max="16384" width="9" style="35"/>
  </cols>
  <sheetData>
    <row r="1" spans="1:10">
      <c r="A1" s="35" t="s">
        <v>148</v>
      </c>
      <c r="F1" s="35" t="s">
        <v>174</v>
      </c>
      <c r="J1" s="35" t="s">
        <v>173</v>
      </c>
    </row>
  </sheetData>
  <pageMargins left="0.75" right="0.75" top="1" bottom="1" header="0.5" footer="0.5"/>
  <pageSetup scale="47" fitToHeight="0" orientation="landscape" r:id="rId1"/>
  <headerFooter>
    <oddFooter>&amp;R&amp;"Times New Roman,Bold"&amp;12Case No. 2020-00350
Attachment to Response to Kroger-2 Question No. 14
Page &amp;P of &amp;N
Arbough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A7BE5E8-911A-4D31-AE1E-92D587349B32}"/>
</file>

<file path=customXml/itemProps2.xml><?xml version="1.0" encoding="utf-8"?>
<ds:datastoreItem xmlns:ds="http://schemas.openxmlformats.org/officeDocument/2006/customXml" ds:itemID="{68C5A252-EDC2-461E-BC40-5FDCA057DA82}"/>
</file>

<file path=customXml/itemProps3.xml><?xml version="1.0" encoding="utf-8"?>
<ds:datastoreItem xmlns:ds="http://schemas.openxmlformats.org/officeDocument/2006/customXml" ds:itemID="{3026EC32-9950-4975-9CA9-4C2DF8829536}"/>
</file>

<file path=customXml/itemProps4.xml><?xml version="1.0" encoding="utf-8"?>
<ds:datastoreItem xmlns:ds="http://schemas.openxmlformats.org/officeDocument/2006/customXml" ds:itemID="{D2975408-60B2-440A-BBF5-6C6D1BE1765A}"/>
</file>

<file path=customXml/itemProps5.xml><?xml version="1.0" encoding="utf-8"?>
<ds:datastoreItem xmlns:ds="http://schemas.openxmlformats.org/officeDocument/2006/customXml" ds:itemID="{EFD3E085-9BC8-4F31-A41A-1A7FDAE04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LGE 128 p.1</vt:lpstr>
      <vt:lpstr>LGE 182 p.1a</vt:lpstr>
      <vt:lpstr>LGE 228.3 p.1b</vt:lpstr>
      <vt:lpstr> p.2</vt:lpstr>
      <vt:lpstr> p.2a</vt:lpstr>
      <vt:lpstr>p.2b </vt:lpstr>
      <vt:lpstr>p.2c</vt:lpstr>
      <vt:lpstr>p.2d </vt:lpstr>
      <vt:lpstr>p.2e</vt:lpstr>
      <vt:lpstr> p.2f</vt:lpstr>
      <vt:lpstr>p.2g </vt:lpstr>
      <vt:lpstr>p.2h</vt:lpstr>
      <vt:lpstr> p.2i</vt:lpstr>
      <vt:lpstr> p.4</vt:lpstr>
      <vt:lpstr>p.7</vt:lpstr>
      <vt:lpstr> p.8</vt:lpstr>
      <vt:lpstr>p.9</vt:lpstr>
      <vt:lpstr>p.10</vt:lpstr>
      <vt:lpstr>p.11b</vt:lpstr>
      <vt:lpstr>p.13</vt:lpstr>
      <vt:lpstr>p.14</vt:lpstr>
      <vt:lpstr>p.15</vt:lpstr>
      <vt:lpstr>p.16</vt:lpstr>
      <vt:lpstr>' p.2'!Print_Area</vt:lpstr>
      <vt:lpstr>' p.2a'!Print_Area</vt:lpstr>
      <vt:lpstr>' p.2f'!Print_Area</vt:lpstr>
      <vt:lpstr>' p.2i'!Print_Area</vt:lpstr>
      <vt:lpstr>' p.4'!Print_Area</vt:lpstr>
      <vt:lpstr>' p.8'!Print_Area</vt:lpstr>
      <vt:lpstr>'LGE 128 p.1'!Print_Area</vt:lpstr>
      <vt:lpstr>p.10!Print_Area</vt:lpstr>
      <vt:lpstr>p.11b!Print_Area</vt:lpstr>
      <vt:lpstr>p.13!Print_Area</vt:lpstr>
      <vt:lpstr>p.14!Print_Area</vt:lpstr>
      <vt:lpstr>p.15!Print_Area</vt:lpstr>
      <vt:lpstr>'p.2b '!Print_Area</vt:lpstr>
      <vt:lpstr>p.2c!Print_Area</vt:lpstr>
      <vt:lpstr>'p.2d '!Print_Area</vt:lpstr>
      <vt:lpstr>p.2e!Print_Area</vt:lpstr>
      <vt:lpstr>'p.2g '!Print_Area</vt:lpstr>
      <vt:lpstr>p.2h!Print_Area</vt:lpstr>
      <vt:lpstr>p.7!Print_Area</vt:lpstr>
      <vt:lpstr>p.9!Print_Area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Kugler, Jeanne</dc:creator>
  <cp:lastModifiedBy>Cline, Katie</cp:lastModifiedBy>
  <cp:lastPrinted>2021-02-15T16:50:41Z</cp:lastPrinted>
  <dcterms:created xsi:type="dcterms:W3CDTF">2021-01-09T19:20:44Z</dcterms:created>
  <dcterms:modified xsi:type="dcterms:W3CDTF">2021-02-15T16:50:51Z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2021-01-09T19:24:16Z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b9cd89a6-7d70-412e-bfec-13edec95388c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